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8"/>
  <workbookPr updateLinks="never" codeName="ThisWorkbook" defaultThemeVersion="124226"/>
  <mc:AlternateContent xmlns:mc="http://schemas.openxmlformats.org/markup-compatibility/2006">
    <mc:Choice Requires="x15">
      <x15ac:absPath xmlns:x15ac="http://schemas.microsoft.com/office/spreadsheetml/2010/11/ac" url="F:\SAMRAT JAIN\CURRENT PROJECTS\9. SS-95 AIS\BD\FOR UPLOADING\"/>
    </mc:Choice>
  </mc:AlternateContent>
  <xr:revisionPtr revIDLastSave="0" documentId="13_ncr:81_{31D118D1-A167-42E5-A369-4727E65CC318}" xr6:coauthVersionLast="36" xr6:coauthVersionMax="36" xr10:uidLastSave="{00000000-0000-0000-0000-000000000000}"/>
  <workbookProtection workbookPassword="CAE6" revisionsPassword="CAA6" lockStructure="1" lockRevision="1"/>
  <bookViews>
    <workbookView xWindow="360" yWindow="480" windowWidth="10515" windowHeight="4320" tabRatio="607"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'Sch-1'!$A$18:$IV$408</definedName>
    <definedName name="_xlnm._FilterDatabase" localSheetId="5" hidden="1">'Sch-2'!$A$16:$AF$408</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'Sch-1'!$A$1:$N$417</definedName>
    <definedName name="_xlnm.Print_Area" localSheetId="5">'Sch-2'!$A$1:$J$414</definedName>
    <definedName name="_xlnm.Print_Area" localSheetId="6">'Sch-3'!$A$1:$P$375</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'Sch-1'!$16:$413</definedName>
    <definedName name="Z_18EA11B4_BD82_47BF_99FA_7AB19BF74D0B_.wvu.FilterData" localSheetId="5" hidden="1">'Sch-2'!$A$16:$AF$411</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'Sch-1'!$A$1:$N$417</definedName>
    <definedName name="Z_18EA11B4_BD82_47BF_99FA_7AB19BF74D0B_.wvu.PrintArea" localSheetId="5" hidden="1">'Sch-2'!$A$1:$J$414</definedName>
    <definedName name="Z_18EA11B4_BD82_47BF_99FA_7AB19BF74D0B_.wvu.PrintArea" localSheetId="6" hidden="1">'Sch-3'!$A$1:$P$375</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'Sch-1'!$C$1:$C$413</definedName>
    <definedName name="Z_357C9841_BEC3_434B_AC63_C04FB4321BA3_.wvu.FilterData" localSheetId="5" hidden="1">'Sch-2'!$C$1:$C$416</definedName>
    <definedName name="Z_357C9841_BEC3_434B_AC63_C04FB4321BA3_.wvu.FilterData" localSheetId="6" hidden="1">'Sch-3'!$C$1:$C$377</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'Sch-1'!$A$1:$N$417</definedName>
    <definedName name="Z_357C9841_BEC3_434B_AC63_C04FB4321BA3_.wvu.PrintArea" localSheetId="5" hidden="1">'Sch-2'!$A$1:$J$416</definedName>
    <definedName name="Z_357C9841_BEC3_434B_AC63_C04FB4321BA3_.wvu.PrintArea" localSheetId="6" hidden="1">'Sch-3'!$A$1:$P$377</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'Sch-1'!$C$1:$C$413</definedName>
    <definedName name="Z_3C00DDA0_7DDE_4169_A739_550DAF5DCF8D_.wvu.FilterData" localSheetId="5" hidden="1">'Sch-2'!$C$1:$C$416</definedName>
    <definedName name="Z_3C00DDA0_7DDE_4169_A739_550DAF5DCF8D_.wvu.FilterData" localSheetId="6" hidden="1">'Sch-3'!$C$1:$C$377</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'Sch-1'!$A$1:$N$417</definedName>
    <definedName name="Z_3C00DDA0_7DDE_4169_A739_550DAF5DCF8D_.wvu.PrintArea" localSheetId="5" hidden="1">'Sch-2'!$A$1:$J$416</definedName>
    <definedName name="Z_3C00DDA0_7DDE_4169_A739_550DAF5DCF8D_.wvu.PrintArea" localSheetId="6" hidden="1">'Sch-3'!$A$1:$P$377</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'Sch-1'!$C$1:$C$413</definedName>
    <definedName name="Z_63D51328_7CBC_4A1E_B96D_BAE91416501B_.wvu.FilterData" localSheetId="5" hidden="1">'Sch-2'!$C$1:$C$416</definedName>
    <definedName name="Z_63D51328_7CBC_4A1E_B96D_BAE91416501B_.wvu.FilterData" localSheetId="6" hidden="1">'Sch-3'!$C$1:$C$377</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'Sch-1'!$A$1:$N$417</definedName>
    <definedName name="Z_63D51328_7CBC_4A1E_B96D_BAE91416501B_.wvu.PrintArea" localSheetId="5" hidden="1">'Sch-2'!$A$1:$J$416</definedName>
    <definedName name="Z_63D51328_7CBC_4A1E_B96D_BAE91416501B_.wvu.PrintArea" localSheetId="6" hidden="1">'Sch-3'!$A$1:$P$377</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'Sch-1'!$A$18:$IV$408</definedName>
    <definedName name="Z_889C3D82_0A24_4765_A688_A80A782F5056_.wvu.FilterData" localSheetId="5" hidden="1">'Sch-2'!$A$16:$AF$408</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'Sch-1'!$A$1:$N$417</definedName>
    <definedName name="Z_889C3D82_0A24_4765_A688_A80A782F5056_.wvu.PrintArea" localSheetId="5" hidden="1">'Sch-2'!$A$1:$J$414</definedName>
    <definedName name="Z_889C3D82_0A24_4765_A688_A80A782F5056_.wvu.PrintArea" localSheetId="6" hidden="1">'Sch-3'!$A$1:$P$375</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'Sch-1'!$A$18:$IV$413</definedName>
    <definedName name="Z_89CB4E6A_722E_4E39_885D_E2A6D0D08321_.wvu.FilterData" localSheetId="5" hidden="1">'Sch-2'!$A$16:$AF$408</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'Sch-1'!$A$1:$N$417</definedName>
    <definedName name="Z_89CB4E6A_722E_4E39_885D_E2A6D0D08321_.wvu.PrintArea" localSheetId="5" hidden="1">'Sch-2'!$A$1:$J$414</definedName>
    <definedName name="Z_89CB4E6A_722E_4E39_885D_E2A6D0D08321_.wvu.PrintArea" localSheetId="6" hidden="1">'Sch-3'!$A$1:$P$375</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'Sch-1'!$16:$413</definedName>
    <definedName name="Z_915C64AD_BD67_44F0_9117_5B9D998BA799_.wvu.FilterData" localSheetId="5" hidden="1">'Sch-2'!$A$16:$AF$411</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'Sch-1'!$A$1:$N$417</definedName>
    <definedName name="Z_915C64AD_BD67_44F0_9117_5B9D998BA799_.wvu.PrintArea" localSheetId="5" hidden="1">'Sch-2'!$A$1:$J$414</definedName>
    <definedName name="Z_915C64AD_BD67_44F0_9117_5B9D998BA799_.wvu.PrintArea" localSheetId="6" hidden="1">'Sch-3'!$A$1:$P$375</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'Sch-1'!$16:$413</definedName>
    <definedName name="Z_99CA2F10_F926_46DC_8609_4EAE5B9F3585_.wvu.FilterData" localSheetId="5" hidden="1">'Sch-2'!$A$16:$AF$411</definedName>
    <definedName name="Z_99CA2F10_F926_46DC_8609_4EAE5B9F3585_.wvu.FilterData" localSheetId="6" hidden="1">'Sch-3'!$A$16:$AE$369</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'Sch-1'!$A$1:$N$417</definedName>
    <definedName name="Z_99CA2F10_F926_46DC_8609_4EAE5B9F3585_.wvu.PrintArea" localSheetId="5" hidden="1">'Sch-2'!$A$1:$J$414</definedName>
    <definedName name="Z_99CA2F10_F926_46DC_8609_4EAE5B9F3585_.wvu.PrintArea" localSheetId="6" hidden="1">'Sch-3'!$A$1:$P$375</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'Sch-1'!$16:$413</definedName>
    <definedName name="Z_A58DB4DF_40C7_4BEB_B85E_6BD6F54941CF_.wvu.FilterData" localSheetId="5" hidden="1">'Sch-2'!$A$16:$AF$411</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'Sch-1'!$A$1:$N$417</definedName>
    <definedName name="Z_A58DB4DF_40C7_4BEB_B85E_6BD6F54941CF_.wvu.PrintArea" localSheetId="5" hidden="1">'Sch-2'!$A$1:$J$414</definedName>
    <definedName name="Z_A58DB4DF_40C7_4BEB_B85E_6BD6F54941CF_.wvu.PrintArea" localSheetId="6" hidden="1">'Sch-3'!$A$1:$P$375</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'Sch-1'!$C$1:$C$413</definedName>
    <definedName name="Z_B96E710B_6DD7_4DE1_95AB_C9EE060CD030_.wvu.FilterData" localSheetId="5" hidden="1">'Sch-2'!$C$1:$C$416</definedName>
    <definedName name="Z_B96E710B_6DD7_4DE1_95AB_C9EE060CD030_.wvu.FilterData" localSheetId="6" hidden="1">'Sch-3'!$C$1:$C$377</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'Sch-1'!$A$1:$N$417</definedName>
    <definedName name="Z_B96E710B_6DD7_4DE1_95AB_C9EE060CD030_.wvu.PrintArea" localSheetId="5" hidden="1">'Sch-2'!$A$1:$J$416</definedName>
    <definedName name="Z_B96E710B_6DD7_4DE1_95AB_C9EE060CD030_.wvu.PrintArea" localSheetId="6" hidden="1">'Sch-3'!$A$1:$P$377</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'Sch-1'!$16:$413</definedName>
    <definedName name="Z_CCA37BAE_906F_43D5_9FD9_B13563E4B9D7_.wvu.FilterData" localSheetId="5" hidden="1">'Sch-2'!$A$16:$AF$411</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'Sch-1'!$A$1:$N$417</definedName>
    <definedName name="Z_CCA37BAE_906F_43D5_9FD9_B13563E4B9D7_.wvu.PrintArea" localSheetId="5" hidden="1">'Sch-2'!$A$1:$J$414</definedName>
    <definedName name="Z_CCA37BAE_906F_43D5_9FD9_B13563E4B9D7_.wvu.PrintArea" localSheetId="6" hidden="1">'Sch-3'!$A$1:$P$375</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s>
</workbook>
</file>

<file path=xl/calcChain.xml><?xml version="1.0" encoding="utf-8"?>
<calcChain xmlns="http://schemas.openxmlformats.org/spreadsheetml/2006/main">
  <c r="V59" i="7" l="1"/>
  <c r="P59" i="7"/>
  <c r="Q59" i="7" s="1"/>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247" i="6"/>
  <c r="J246" i="6"/>
  <c r="J245" i="6"/>
  <c r="J244" i="6"/>
  <c r="J243" i="6"/>
  <c r="J242" i="6"/>
  <c r="J241" i="6"/>
  <c r="J240" i="6"/>
  <c r="J239" i="6"/>
  <c r="J238" i="6"/>
  <c r="J237" i="6"/>
  <c r="J236" i="6"/>
  <c r="J235" i="6"/>
  <c r="J234" i="6"/>
  <c r="J233" i="6"/>
  <c r="J232" i="6"/>
  <c r="J231" i="6"/>
  <c r="J230" i="6"/>
  <c r="J229" i="6"/>
  <c r="J228" i="6"/>
  <c r="J227" i="6"/>
  <c r="J226" i="6"/>
  <c r="J225" i="6"/>
  <c r="J206" i="6"/>
  <c r="T331" i="5"/>
  <c r="N331" i="5"/>
  <c r="P331" i="5" s="1"/>
  <c r="T330" i="5"/>
  <c r="N330" i="5"/>
  <c r="O330" i="5" s="1"/>
  <c r="T329" i="5"/>
  <c r="N329" i="5"/>
  <c r="P329" i="5" s="1"/>
  <c r="T328" i="5"/>
  <c r="N328" i="5"/>
  <c r="O328" i="5" s="1"/>
  <c r="T327" i="5"/>
  <c r="N327" i="5"/>
  <c r="P327" i="5" s="1"/>
  <c r="T326" i="5"/>
  <c r="N326" i="5"/>
  <c r="O326" i="5" s="1"/>
  <c r="T325" i="5"/>
  <c r="N325" i="5"/>
  <c r="P325" i="5" s="1"/>
  <c r="T324" i="5"/>
  <c r="N324" i="5"/>
  <c r="O324" i="5" s="1"/>
  <c r="T323" i="5"/>
  <c r="N323" i="5"/>
  <c r="O323" i="5" s="1"/>
  <c r="T322" i="5"/>
  <c r="N322" i="5"/>
  <c r="O322" i="5" s="1"/>
  <c r="T321" i="5"/>
  <c r="N321" i="5"/>
  <c r="P321" i="5" s="1"/>
  <c r="T320" i="5"/>
  <c r="P320" i="5"/>
  <c r="N320" i="5"/>
  <c r="O320" i="5" s="1"/>
  <c r="T319" i="5"/>
  <c r="O319" i="5"/>
  <c r="N319" i="5"/>
  <c r="P319" i="5" s="1"/>
  <c r="T318" i="5"/>
  <c r="N318" i="5"/>
  <c r="O318" i="5" s="1"/>
  <c r="T317" i="5"/>
  <c r="N317" i="5"/>
  <c r="P317" i="5" s="1"/>
  <c r="T316" i="5"/>
  <c r="N316" i="5"/>
  <c r="O316" i="5" s="1"/>
  <c r="T315" i="5"/>
  <c r="N315" i="5"/>
  <c r="P315" i="5" s="1"/>
  <c r="T314" i="5"/>
  <c r="N314" i="5"/>
  <c r="O314" i="5" s="1"/>
  <c r="T313" i="5"/>
  <c r="N313" i="5"/>
  <c r="P313" i="5" s="1"/>
  <c r="T312" i="5"/>
  <c r="N312" i="5"/>
  <c r="O312" i="5" s="1"/>
  <c r="T311" i="5"/>
  <c r="N311" i="5"/>
  <c r="P311" i="5" s="1"/>
  <c r="T310" i="5"/>
  <c r="N310" i="5"/>
  <c r="O310" i="5" s="1"/>
  <c r="T309" i="5"/>
  <c r="N309" i="5"/>
  <c r="P309" i="5" s="1"/>
  <c r="T308" i="5"/>
  <c r="N308" i="5"/>
  <c r="O308" i="5" s="1"/>
  <c r="T307" i="5"/>
  <c r="N307" i="5"/>
  <c r="P307" i="5" s="1"/>
  <c r="T306" i="5"/>
  <c r="N306" i="5"/>
  <c r="O306" i="5" s="1"/>
  <c r="T305" i="5"/>
  <c r="N305" i="5"/>
  <c r="P305" i="5" s="1"/>
  <c r="T221" i="5"/>
  <c r="N221" i="5"/>
  <c r="P221" i="5" s="1"/>
  <c r="T258" i="5"/>
  <c r="N258" i="5"/>
  <c r="P258" i="5" s="1"/>
  <c r="T257" i="5"/>
  <c r="N257" i="5"/>
  <c r="O257" i="5" s="1"/>
  <c r="T256" i="5"/>
  <c r="N256" i="5"/>
  <c r="P256" i="5" s="1"/>
  <c r="T255" i="5"/>
  <c r="N255" i="5"/>
  <c r="O255" i="5" s="1"/>
  <c r="T254" i="5"/>
  <c r="N254" i="5"/>
  <c r="O254" i="5" s="1"/>
  <c r="T253" i="5"/>
  <c r="N253" i="5"/>
  <c r="O253" i="5" s="1"/>
  <c r="T252" i="5"/>
  <c r="N252" i="5"/>
  <c r="P252" i="5" s="1"/>
  <c r="T251" i="5"/>
  <c r="N251" i="5"/>
  <c r="O251" i="5" s="1"/>
  <c r="T250" i="5"/>
  <c r="N250" i="5"/>
  <c r="P250" i="5" s="1"/>
  <c r="T249" i="5"/>
  <c r="N249" i="5"/>
  <c r="O249" i="5" s="1"/>
  <c r="T248" i="5"/>
  <c r="N248" i="5"/>
  <c r="P248" i="5" s="1"/>
  <c r="T247" i="5"/>
  <c r="N247" i="5"/>
  <c r="O247" i="5" s="1"/>
  <c r="T246" i="5"/>
  <c r="N246" i="5"/>
  <c r="P246" i="5" s="1"/>
  <c r="T245" i="5"/>
  <c r="N245" i="5"/>
  <c r="O245" i="5" s="1"/>
  <c r="T244" i="5"/>
  <c r="N244" i="5"/>
  <c r="P244" i="5" s="1"/>
  <c r="T243" i="5"/>
  <c r="N243" i="5"/>
  <c r="O243" i="5" s="1"/>
  <c r="T242" i="5"/>
  <c r="N242" i="5"/>
  <c r="P242" i="5" s="1"/>
  <c r="T241" i="5"/>
  <c r="N241" i="5"/>
  <c r="P241" i="5" s="1"/>
  <c r="T240" i="5"/>
  <c r="N240" i="5"/>
  <c r="P240" i="5" s="1"/>
  <c r="T239" i="5"/>
  <c r="N239" i="5"/>
  <c r="O239" i="5" s="1"/>
  <c r="T238" i="5"/>
  <c r="N238" i="5"/>
  <c r="O238" i="5" s="1"/>
  <c r="T237" i="5"/>
  <c r="N237" i="5"/>
  <c r="P237" i="5" s="1"/>
  <c r="T202" i="5"/>
  <c r="N202" i="5"/>
  <c r="O202" i="5" s="1"/>
  <c r="P323" i="5" l="1"/>
  <c r="O307" i="5"/>
  <c r="P308" i="5"/>
  <c r="P324" i="5"/>
  <c r="P316" i="5"/>
  <c r="O315" i="5"/>
  <c r="O331" i="5"/>
  <c r="O311" i="5"/>
  <c r="P312" i="5"/>
  <c r="O327" i="5"/>
  <c r="P328" i="5"/>
  <c r="P251" i="5"/>
  <c r="O250" i="5"/>
  <c r="P238" i="5"/>
  <c r="P254" i="5"/>
  <c r="O246" i="5"/>
  <c r="P247" i="5"/>
  <c r="P243" i="5"/>
  <c r="O258" i="5"/>
  <c r="O221" i="5"/>
  <c r="O242" i="5"/>
  <c r="P239" i="5"/>
  <c r="P255" i="5"/>
  <c r="P202" i="5"/>
  <c r="R59" i="7"/>
  <c r="O305" i="5"/>
  <c r="P306" i="5"/>
  <c r="O309" i="5"/>
  <c r="P310" i="5"/>
  <c r="O313" i="5"/>
  <c r="P314" i="5"/>
  <c r="O317" i="5"/>
  <c r="P318" i="5"/>
  <c r="O321" i="5"/>
  <c r="P322" i="5"/>
  <c r="O325" i="5"/>
  <c r="P326" i="5"/>
  <c r="O329" i="5"/>
  <c r="P330" i="5"/>
  <c r="O237" i="5"/>
  <c r="O241" i="5"/>
  <c r="O240" i="5"/>
  <c r="O244" i="5"/>
  <c r="P245" i="5"/>
  <c r="O248" i="5"/>
  <c r="P249" i="5"/>
  <c r="O252" i="5"/>
  <c r="P253" i="5"/>
  <c r="O256" i="5"/>
  <c r="P257" i="5"/>
  <c r="V294" i="7"/>
  <c r="P294" i="7"/>
  <c r="Q294" i="7" s="1"/>
  <c r="V293" i="7"/>
  <c r="P293" i="7"/>
  <c r="Q293" i="7" s="1"/>
  <c r="V292" i="7"/>
  <c r="P292" i="7"/>
  <c r="R292" i="7" s="1"/>
  <c r="V291" i="7"/>
  <c r="P291" i="7"/>
  <c r="R291" i="7" s="1"/>
  <c r="V290" i="7"/>
  <c r="P290" i="7"/>
  <c r="R290" i="7" s="1"/>
  <c r="V248" i="7"/>
  <c r="P248" i="7"/>
  <c r="R248" i="7" s="1"/>
  <c r="V247" i="7"/>
  <c r="P247" i="7"/>
  <c r="Q247" i="7" s="1"/>
  <c r="V246" i="7"/>
  <c r="P246" i="7"/>
  <c r="R246" i="7" s="1"/>
  <c r="V245" i="7"/>
  <c r="P245" i="7"/>
  <c r="R245" i="7" s="1"/>
  <c r="V244" i="7"/>
  <c r="P244" i="7"/>
  <c r="R244" i="7" s="1"/>
  <c r="V243" i="7"/>
  <c r="P243" i="7"/>
  <c r="Q243" i="7" s="1"/>
  <c r="V242" i="7"/>
  <c r="P242" i="7"/>
  <c r="R242" i="7" s="1"/>
  <c r="V241" i="7"/>
  <c r="P241" i="7"/>
  <c r="R241" i="7" s="1"/>
  <c r="V240" i="7"/>
  <c r="P240" i="7"/>
  <c r="R240" i="7" s="1"/>
  <c r="V239" i="7"/>
  <c r="P239" i="7"/>
  <c r="Q239" i="7" s="1"/>
  <c r="V238" i="7"/>
  <c r="P238" i="7"/>
  <c r="R238" i="7" s="1"/>
  <c r="V237" i="7"/>
  <c r="P237" i="7"/>
  <c r="R237" i="7" s="1"/>
  <c r="V236" i="7"/>
  <c r="P236" i="7"/>
  <c r="R236" i="7" s="1"/>
  <c r="V235" i="7"/>
  <c r="P235" i="7"/>
  <c r="Q235" i="7" s="1"/>
  <c r="V234" i="7"/>
  <c r="P234" i="7"/>
  <c r="R234" i="7" s="1"/>
  <c r="V233" i="7"/>
  <c r="P233" i="7"/>
  <c r="R233" i="7" s="1"/>
  <c r="V232" i="7"/>
  <c r="P232" i="7"/>
  <c r="R232" i="7" s="1"/>
  <c r="V231" i="7"/>
  <c r="P231" i="7"/>
  <c r="Q231" i="7" s="1"/>
  <c r="V230" i="7"/>
  <c r="P230" i="7"/>
  <c r="R230" i="7" s="1"/>
  <c r="V229" i="7"/>
  <c r="P229" i="7"/>
  <c r="R229" i="7" s="1"/>
  <c r="V228" i="7"/>
  <c r="P228" i="7"/>
  <c r="R228" i="7" s="1"/>
  <c r="V227" i="7"/>
  <c r="P227" i="7"/>
  <c r="Q227" i="7" s="1"/>
  <c r="V226" i="7"/>
  <c r="P226" i="7"/>
  <c r="R226" i="7" s="1"/>
  <c r="V225" i="7"/>
  <c r="P225" i="7"/>
  <c r="R225" i="7" s="1"/>
  <c r="V224" i="7"/>
  <c r="P224" i="7"/>
  <c r="R224" i="7" s="1"/>
  <c r="V223" i="7"/>
  <c r="P223" i="7"/>
  <c r="Q223" i="7" s="1"/>
  <c r="V222" i="7"/>
  <c r="P222" i="7"/>
  <c r="R222" i="7" s="1"/>
  <c r="V221" i="7"/>
  <c r="P221" i="7"/>
  <c r="R221" i="7" s="1"/>
  <c r="V220" i="7"/>
  <c r="P220" i="7"/>
  <c r="R220" i="7" s="1"/>
  <c r="V219" i="7"/>
  <c r="P219" i="7"/>
  <c r="Q219" i="7" s="1"/>
  <c r="V218" i="7"/>
  <c r="P218" i="7"/>
  <c r="R218" i="7" s="1"/>
  <c r="V217" i="7"/>
  <c r="P217" i="7"/>
  <c r="R217" i="7" s="1"/>
  <c r="V216" i="7"/>
  <c r="P216" i="7"/>
  <c r="R216" i="7" s="1"/>
  <c r="V215" i="7"/>
  <c r="P215" i="7"/>
  <c r="Q215" i="7" s="1"/>
  <c r="V214" i="7"/>
  <c r="P214" i="7"/>
  <c r="R214" i="7" s="1"/>
  <c r="V213" i="7"/>
  <c r="P213" i="7"/>
  <c r="R213" i="7" s="1"/>
  <c r="V212" i="7"/>
  <c r="P212" i="7"/>
  <c r="R212" i="7" s="1"/>
  <c r="V211" i="7"/>
  <c r="P211" i="7"/>
  <c r="Q211" i="7" s="1"/>
  <c r="V210" i="7"/>
  <c r="P210" i="7"/>
  <c r="R210" i="7" s="1"/>
  <c r="V185" i="7"/>
  <c r="P185" i="7"/>
  <c r="R185" i="7" s="1"/>
  <c r="V184" i="7"/>
  <c r="P184" i="7"/>
  <c r="Q184" i="7" s="1"/>
  <c r="V183" i="7"/>
  <c r="P183" i="7"/>
  <c r="R183" i="7" s="1"/>
  <c r="V182" i="7"/>
  <c r="P182" i="7"/>
  <c r="R182" i="7" s="1"/>
  <c r="V181" i="7"/>
  <c r="P181" i="7"/>
  <c r="Q181" i="7" s="1"/>
  <c r="V180" i="7"/>
  <c r="P180" i="7"/>
  <c r="Q180" i="7" s="1"/>
  <c r="V179" i="7"/>
  <c r="P179" i="7"/>
  <c r="R179" i="7" s="1"/>
  <c r="V178" i="7"/>
  <c r="P178" i="7"/>
  <c r="R178" i="7" s="1"/>
  <c r="V177" i="7"/>
  <c r="P177" i="7"/>
  <c r="R177" i="7" s="1"/>
  <c r="V176" i="7"/>
  <c r="P176" i="7"/>
  <c r="Q176" i="7" s="1"/>
  <c r="V175" i="7"/>
  <c r="P175" i="7"/>
  <c r="R175" i="7" s="1"/>
  <c r="V174" i="7"/>
  <c r="P174" i="7"/>
  <c r="R174" i="7" s="1"/>
  <c r="V173" i="7"/>
  <c r="P173" i="7"/>
  <c r="R173" i="7" s="1"/>
  <c r="V172" i="7"/>
  <c r="P172" i="7"/>
  <c r="Q172" i="7" s="1"/>
  <c r="V171" i="7"/>
  <c r="P171" i="7"/>
  <c r="R171" i="7" s="1"/>
  <c r="V170" i="7"/>
  <c r="P170" i="7"/>
  <c r="R170" i="7" s="1"/>
  <c r="V169" i="7"/>
  <c r="P169" i="7"/>
  <c r="R169" i="7" s="1"/>
  <c r="V168" i="7"/>
  <c r="P168" i="7"/>
  <c r="Q168" i="7" s="1"/>
  <c r="V167" i="7"/>
  <c r="P167" i="7"/>
  <c r="R167" i="7" s="1"/>
  <c r="V166" i="7"/>
  <c r="P166" i="7"/>
  <c r="R166" i="7" s="1"/>
  <c r="V165" i="7"/>
  <c r="P165" i="7"/>
  <c r="R165" i="7" s="1"/>
  <c r="V164" i="7"/>
  <c r="P164" i="7"/>
  <c r="Q164" i="7" s="1"/>
  <c r="V163" i="7"/>
  <c r="P163" i="7"/>
  <c r="R163" i="7" s="1"/>
  <c r="V162" i="7"/>
  <c r="P162" i="7"/>
  <c r="R162" i="7" s="1"/>
  <c r="V161" i="7"/>
  <c r="P161" i="7"/>
  <c r="R161" i="7" s="1"/>
  <c r="V160" i="7"/>
  <c r="P160" i="7"/>
  <c r="Q160" i="7" s="1"/>
  <c r="B337" i="6"/>
  <c r="J408" i="6"/>
  <c r="J407" i="6"/>
  <c r="J406" i="6"/>
  <c r="J405" i="6"/>
  <c r="J404" i="6"/>
  <c r="J403" i="6"/>
  <c r="J402" i="6"/>
  <c r="J401" i="6"/>
  <c r="J400" i="6"/>
  <c r="J399" i="6"/>
  <c r="J398" i="6"/>
  <c r="J397" i="6"/>
  <c r="J396" i="6"/>
  <c r="J395" i="6"/>
  <c r="J394" i="6"/>
  <c r="J393" i="6"/>
  <c r="J392" i="6"/>
  <c r="J391" i="6"/>
  <c r="J390" i="6"/>
  <c r="J389" i="6"/>
  <c r="J388" i="6"/>
  <c r="J387" i="6"/>
  <c r="J386" i="6"/>
  <c r="J385" i="6"/>
  <c r="J384" i="6"/>
  <c r="J383" i="6"/>
  <c r="J382" i="6"/>
  <c r="J381" i="6"/>
  <c r="J380" i="6"/>
  <c r="J379" i="6"/>
  <c r="J378" i="6"/>
  <c r="J377" i="6"/>
  <c r="J376" i="6"/>
  <c r="J375" i="6"/>
  <c r="J374" i="6"/>
  <c r="J373" i="6"/>
  <c r="J372" i="6"/>
  <c r="J371" i="6"/>
  <c r="J370" i="6"/>
  <c r="J369" i="6"/>
  <c r="J336" i="6"/>
  <c r="J335" i="6"/>
  <c r="J334" i="6"/>
  <c r="J333" i="6"/>
  <c r="J332" i="6"/>
  <c r="J331" i="6"/>
  <c r="J330"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B260" i="6"/>
  <c r="B213" i="6"/>
  <c r="J208" i="6"/>
  <c r="J207" i="6"/>
  <c r="J205" i="6"/>
  <c r="J204" i="6"/>
  <c r="J203" i="6"/>
  <c r="J202" i="6"/>
  <c r="J201" i="6"/>
  <c r="J200" i="6"/>
  <c r="J199" i="6"/>
  <c r="J198" i="6"/>
  <c r="J197" i="6"/>
  <c r="J196" i="6"/>
  <c r="J195" i="6"/>
  <c r="J194" i="6"/>
  <c r="J193" i="6"/>
  <c r="J192" i="6"/>
  <c r="J191" i="6"/>
  <c r="J190" i="6"/>
  <c r="J189" i="6"/>
  <c r="J188" i="6"/>
  <c r="J187" i="6"/>
  <c r="J186" i="6"/>
  <c r="J185" i="6"/>
  <c r="J184" i="6"/>
  <c r="J183" i="6"/>
  <c r="J182" i="6"/>
  <c r="B149"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80" i="6"/>
  <c r="J79" i="6"/>
  <c r="J78" i="6"/>
  <c r="J77" i="6"/>
  <c r="J76" i="6"/>
  <c r="J75" i="6"/>
  <c r="J74" i="6"/>
  <c r="J73" i="6"/>
  <c r="J72" i="6"/>
  <c r="J71" i="6"/>
  <c r="J70" i="6"/>
  <c r="J69" i="6"/>
  <c r="J68" i="6"/>
  <c r="J67" i="6"/>
  <c r="J66" i="6"/>
  <c r="J65" i="6"/>
  <c r="J64" i="6"/>
  <c r="J63" i="6"/>
  <c r="J62" i="6"/>
  <c r="J61" i="6"/>
  <c r="J60" i="6"/>
  <c r="J59" i="6"/>
  <c r="J58" i="6"/>
  <c r="J57" i="6"/>
  <c r="J56" i="6"/>
  <c r="J55" i="6"/>
  <c r="B17" i="6"/>
  <c r="Q290" i="7" l="1"/>
  <c r="R293" i="7"/>
  <c r="R294" i="7"/>
  <c r="Q292" i="7"/>
  <c r="Q291" i="7"/>
  <c r="Q212" i="7"/>
  <c r="Q216" i="7"/>
  <c r="Q220" i="7"/>
  <c r="Q224" i="7"/>
  <c r="Q228" i="7"/>
  <c r="Q232" i="7"/>
  <c r="Q236" i="7"/>
  <c r="Q240" i="7"/>
  <c r="Q244" i="7"/>
  <c r="Q248" i="7"/>
  <c r="R215" i="7"/>
  <c r="R219" i="7"/>
  <c r="R211" i="7"/>
  <c r="R223" i="7"/>
  <c r="R227" i="7"/>
  <c r="R231" i="7"/>
  <c r="R235" i="7"/>
  <c r="R239" i="7"/>
  <c r="R243" i="7"/>
  <c r="R247" i="7"/>
  <c r="Q210" i="7"/>
  <c r="Q214" i="7"/>
  <c r="Q218" i="7"/>
  <c r="Q222" i="7"/>
  <c r="Q226" i="7"/>
  <c r="Q230" i="7"/>
  <c r="Q234" i="7"/>
  <c r="Q238" i="7"/>
  <c r="Q242" i="7"/>
  <c r="Q246" i="7"/>
  <c r="Q213" i="7"/>
  <c r="Q217" i="7"/>
  <c r="Q221" i="7"/>
  <c r="Q225" i="7"/>
  <c r="Q229" i="7"/>
  <c r="Q233" i="7"/>
  <c r="Q237" i="7"/>
  <c r="Q241" i="7"/>
  <c r="Q245" i="7"/>
  <c r="Q185" i="7"/>
  <c r="Q161" i="7"/>
  <c r="Q165" i="7"/>
  <c r="Q169" i="7"/>
  <c r="Q173" i="7"/>
  <c r="R160" i="7"/>
  <c r="R181" i="7"/>
  <c r="Q177" i="7"/>
  <c r="R164" i="7"/>
  <c r="R168" i="7"/>
  <c r="R172" i="7"/>
  <c r="R176" i="7"/>
  <c r="R180" i="7"/>
  <c r="R184" i="7"/>
  <c r="Q163" i="7"/>
  <c r="Q167" i="7"/>
  <c r="Q171" i="7"/>
  <c r="Q175" i="7"/>
  <c r="Q179" i="7"/>
  <c r="Q183" i="7"/>
  <c r="Q162" i="7"/>
  <c r="Q166" i="7"/>
  <c r="Q170" i="7"/>
  <c r="Q174" i="7"/>
  <c r="Q178" i="7"/>
  <c r="Q182" i="7"/>
  <c r="T368" i="5"/>
  <c r="N368" i="5"/>
  <c r="P368" i="5" s="1"/>
  <c r="T367" i="5"/>
  <c r="N367" i="5"/>
  <c r="O367" i="5" s="1"/>
  <c r="T366" i="5"/>
  <c r="N366" i="5"/>
  <c r="P366" i="5" s="1"/>
  <c r="T365" i="5"/>
  <c r="N365" i="5"/>
  <c r="P365" i="5" s="1"/>
  <c r="T364" i="5"/>
  <c r="N364" i="5"/>
  <c r="P364" i="5" s="1"/>
  <c r="T363" i="5"/>
  <c r="N363" i="5"/>
  <c r="O363" i="5" s="1"/>
  <c r="T362" i="5"/>
  <c r="N362" i="5"/>
  <c r="P362" i="5" s="1"/>
  <c r="T361" i="5"/>
  <c r="N361" i="5"/>
  <c r="P361" i="5" s="1"/>
  <c r="T360" i="5"/>
  <c r="N360" i="5"/>
  <c r="P360" i="5" s="1"/>
  <c r="T359" i="5"/>
  <c r="N359" i="5"/>
  <c r="O359" i="5" s="1"/>
  <c r="T336" i="5"/>
  <c r="N336" i="5"/>
  <c r="P336" i="5" s="1"/>
  <c r="T335" i="5"/>
  <c r="N335" i="5"/>
  <c r="O335" i="5" s="1"/>
  <c r="T334" i="5"/>
  <c r="N334" i="5"/>
  <c r="P334" i="5" s="1"/>
  <c r="T333" i="5"/>
  <c r="N333" i="5"/>
  <c r="T332" i="5"/>
  <c r="N332" i="5"/>
  <c r="P332" i="5" s="1"/>
  <c r="T304" i="5"/>
  <c r="N304" i="5"/>
  <c r="O304" i="5" s="1"/>
  <c r="T303" i="5"/>
  <c r="N303" i="5"/>
  <c r="P303" i="5" s="1"/>
  <c r="T302" i="5"/>
  <c r="N302" i="5"/>
  <c r="T301" i="5"/>
  <c r="N301" i="5"/>
  <c r="P301" i="5" s="1"/>
  <c r="T300" i="5"/>
  <c r="N300" i="5"/>
  <c r="O300" i="5" s="1"/>
  <c r="T299" i="5"/>
  <c r="N299" i="5"/>
  <c r="P299" i="5" s="1"/>
  <c r="T298" i="5"/>
  <c r="N298" i="5"/>
  <c r="T297" i="5"/>
  <c r="N297" i="5"/>
  <c r="P297" i="5" s="1"/>
  <c r="T296" i="5"/>
  <c r="N296" i="5"/>
  <c r="O296" i="5" s="1"/>
  <c r="T295" i="5"/>
  <c r="N295" i="5"/>
  <c r="O295" i="5" s="1"/>
  <c r="T294" i="5"/>
  <c r="N294" i="5"/>
  <c r="T293" i="5"/>
  <c r="N293" i="5"/>
  <c r="P293" i="5" s="1"/>
  <c r="T292" i="5"/>
  <c r="N292" i="5"/>
  <c r="O292" i="5" s="1"/>
  <c r="T291" i="5"/>
  <c r="N291" i="5"/>
  <c r="P291" i="5" s="1"/>
  <c r="T290" i="5"/>
  <c r="N290" i="5"/>
  <c r="T289" i="5"/>
  <c r="N289" i="5"/>
  <c r="P289" i="5" s="1"/>
  <c r="T288" i="5"/>
  <c r="N288" i="5"/>
  <c r="O288" i="5" s="1"/>
  <c r="T287" i="5"/>
  <c r="N287" i="5"/>
  <c r="P287" i="5" s="1"/>
  <c r="T286" i="5"/>
  <c r="N286" i="5"/>
  <c r="T285" i="5"/>
  <c r="N285" i="5"/>
  <c r="P285" i="5" s="1"/>
  <c r="T284" i="5"/>
  <c r="N284" i="5"/>
  <c r="O284" i="5" s="1"/>
  <c r="T283" i="5"/>
  <c r="N283" i="5"/>
  <c r="P283" i="5" s="1"/>
  <c r="T282" i="5"/>
  <c r="N282" i="5"/>
  <c r="T281" i="5"/>
  <c r="N281" i="5"/>
  <c r="P281" i="5" s="1"/>
  <c r="T280" i="5"/>
  <c r="N280" i="5"/>
  <c r="O280" i="5" s="1"/>
  <c r="T279" i="5"/>
  <c r="N279" i="5"/>
  <c r="O279" i="5" s="1"/>
  <c r="T278" i="5"/>
  <c r="N278" i="5"/>
  <c r="T277" i="5"/>
  <c r="N277" i="5"/>
  <c r="P277" i="5" s="1"/>
  <c r="T276" i="5"/>
  <c r="N276" i="5"/>
  <c r="O276" i="5" s="1"/>
  <c r="T275" i="5"/>
  <c r="N275" i="5"/>
  <c r="P275" i="5" s="1"/>
  <c r="T274" i="5"/>
  <c r="N274" i="5"/>
  <c r="T273" i="5"/>
  <c r="N273" i="5"/>
  <c r="P273" i="5" s="1"/>
  <c r="T272" i="5"/>
  <c r="N272" i="5"/>
  <c r="O272" i="5" s="1"/>
  <c r="T271" i="5"/>
  <c r="N271" i="5"/>
  <c r="P271" i="5" s="1"/>
  <c r="T270" i="5"/>
  <c r="N270" i="5"/>
  <c r="P270" i="5" s="1"/>
  <c r="T269" i="5"/>
  <c r="N269" i="5"/>
  <c r="T268" i="5"/>
  <c r="N268" i="5"/>
  <c r="O268" i="5" s="1"/>
  <c r="T267" i="5"/>
  <c r="N267" i="5"/>
  <c r="O267" i="5" s="1"/>
  <c r="T266" i="5"/>
  <c r="N266" i="5"/>
  <c r="P266" i="5" s="1"/>
  <c r="T265" i="5"/>
  <c r="N265" i="5"/>
  <c r="T264" i="5"/>
  <c r="N264" i="5"/>
  <c r="O264" i="5" s="1"/>
  <c r="T263" i="5"/>
  <c r="N263" i="5"/>
  <c r="O263" i="5" s="1"/>
  <c r="T262" i="5"/>
  <c r="N262" i="5"/>
  <c r="P262" i="5" s="1"/>
  <c r="T261" i="5"/>
  <c r="N261" i="5"/>
  <c r="T212" i="5"/>
  <c r="N212" i="5"/>
  <c r="O212" i="5" s="1"/>
  <c r="T211" i="5"/>
  <c r="N211" i="5"/>
  <c r="O211" i="5" s="1"/>
  <c r="T210" i="5"/>
  <c r="N210" i="5"/>
  <c r="P210" i="5" s="1"/>
  <c r="T209" i="5"/>
  <c r="N209" i="5"/>
  <c r="T208" i="5"/>
  <c r="N208" i="5"/>
  <c r="P208" i="5" s="1"/>
  <c r="T207" i="5"/>
  <c r="N207" i="5"/>
  <c r="O207" i="5" s="1"/>
  <c r="T206" i="5"/>
  <c r="N206" i="5"/>
  <c r="P206" i="5" s="1"/>
  <c r="T205" i="5"/>
  <c r="N205" i="5"/>
  <c r="T204" i="5"/>
  <c r="N204" i="5"/>
  <c r="P204" i="5" s="1"/>
  <c r="T203" i="5"/>
  <c r="N203" i="5"/>
  <c r="O203" i="5" s="1"/>
  <c r="T201" i="5"/>
  <c r="N201" i="5"/>
  <c r="P201" i="5" s="1"/>
  <c r="T200" i="5"/>
  <c r="N200" i="5"/>
  <c r="O200" i="5" s="1"/>
  <c r="T199" i="5"/>
  <c r="N199" i="5"/>
  <c r="P199" i="5" s="1"/>
  <c r="T198" i="5"/>
  <c r="N198" i="5"/>
  <c r="O198" i="5" s="1"/>
  <c r="T197" i="5"/>
  <c r="N197" i="5"/>
  <c r="P197" i="5" s="1"/>
  <c r="T196" i="5"/>
  <c r="N196" i="5"/>
  <c r="O196" i="5" s="1"/>
  <c r="T195" i="5"/>
  <c r="N195" i="5"/>
  <c r="P195" i="5" s="1"/>
  <c r="T194" i="5"/>
  <c r="N194" i="5"/>
  <c r="O194" i="5" s="1"/>
  <c r="T193" i="5"/>
  <c r="N193" i="5"/>
  <c r="P193" i="5" s="1"/>
  <c r="T192" i="5"/>
  <c r="N192" i="5"/>
  <c r="O192" i="5" s="1"/>
  <c r="T191" i="5"/>
  <c r="N191" i="5"/>
  <c r="P191" i="5" s="1"/>
  <c r="T190" i="5"/>
  <c r="N190" i="5"/>
  <c r="O190" i="5" s="1"/>
  <c r="T189" i="5"/>
  <c r="N189" i="5"/>
  <c r="P189" i="5" s="1"/>
  <c r="T188" i="5"/>
  <c r="N188" i="5"/>
  <c r="O188" i="5" s="1"/>
  <c r="T187" i="5"/>
  <c r="N187" i="5"/>
  <c r="P187" i="5" s="1"/>
  <c r="T186" i="5"/>
  <c r="N186" i="5"/>
  <c r="O186" i="5" s="1"/>
  <c r="T185" i="5"/>
  <c r="N185" i="5"/>
  <c r="P185" i="5" s="1"/>
  <c r="T184" i="5"/>
  <c r="N184" i="5"/>
  <c r="O184" i="5" s="1"/>
  <c r="T183" i="5"/>
  <c r="N183" i="5"/>
  <c r="P183" i="5" s="1"/>
  <c r="T182" i="5"/>
  <c r="N182" i="5"/>
  <c r="O182" i="5" s="1"/>
  <c r="T181" i="5"/>
  <c r="N181" i="5"/>
  <c r="P181" i="5" s="1"/>
  <c r="T180" i="5"/>
  <c r="N180" i="5"/>
  <c r="O180" i="5" s="1"/>
  <c r="T179" i="5"/>
  <c r="N179" i="5"/>
  <c r="P179" i="5" s="1"/>
  <c r="T178" i="5"/>
  <c r="N178" i="5"/>
  <c r="O178" i="5" s="1"/>
  <c r="T177" i="5"/>
  <c r="N177" i="5"/>
  <c r="P177" i="5" s="1"/>
  <c r="T176" i="5"/>
  <c r="N176" i="5"/>
  <c r="O176" i="5" s="1"/>
  <c r="T175" i="5"/>
  <c r="N175" i="5"/>
  <c r="P175" i="5" s="1"/>
  <c r="T174" i="5"/>
  <c r="N174" i="5"/>
  <c r="O174" i="5" s="1"/>
  <c r="T173" i="5"/>
  <c r="N173" i="5"/>
  <c r="P173" i="5" s="1"/>
  <c r="T172" i="5"/>
  <c r="N172" i="5"/>
  <c r="O172" i="5" s="1"/>
  <c r="T171" i="5"/>
  <c r="O171" i="5"/>
  <c r="N171" i="5"/>
  <c r="P171" i="5" s="1"/>
  <c r="T170" i="5"/>
  <c r="N170" i="5"/>
  <c r="O170" i="5" s="1"/>
  <c r="T169" i="5"/>
  <c r="N169" i="5"/>
  <c r="P169" i="5" s="1"/>
  <c r="T168" i="5"/>
  <c r="N168" i="5"/>
  <c r="O168" i="5" s="1"/>
  <c r="T167" i="5"/>
  <c r="N167" i="5"/>
  <c r="P167" i="5" s="1"/>
  <c r="T166" i="5"/>
  <c r="N166" i="5"/>
  <c r="O166" i="5" s="1"/>
  <c r="T165" i="5"/>
  <c r="N165" i="5"/>
  <c r="P165" i="5" s="1"/>
  <c r="T164" i="5"/>
  <c r="N164" i="5"/>
  <c r="O164" i="5" s="1"/>
  <c r="T163" i="5"/>
  <c r="N163" i="5"/>
  <c r="P163" i="5" s="1"/>
  <c r="T162" i="5"/>
  <c r="N162" i="5"/>
  <c r="O162" i="5" s="1"/>
  <c r="T161" i="5"/>
  <c r="N161" i="5"/>
  <c r="P161" i="5" s="1"/>
  <c r="T160" i="5"/>
  <c r="N160" i="5"/>
  <c r="O160" i="5" s="1"/>
  <c r="T159" i="5"/>
  <c r="N159" i="5"/>
  <c r="P159" i="5" s="1"/>
  <c r="T158" i="5"/>
  <c r="N158" i="5"/>
  <c r="O158" i="5" s="1"/>
  <c r="T157" i="5"/>
  <c r="N157" i="5"/>
  <c r="P157" i="5" s="1"/>
  <c r="T156" i="5"/>
  <c r="N156" i="5"/>
  <c r="O156" i="5" s="1"/>
  <c r="T155" i="5"/>
  <c r="N155" i="5"/>
  <c r="P155" i="5" s="1"/>
  <c r="T154" i="5"/>
  <c r="N154" i="5"/>
  <c r="O154" i="5" s="1"/>
  <c r="T153" i="5"/>
  <c r="N153" i="5"/>
  <c r="P153" i="5" s="1"/>
  <c r="T152" i="5"/>
  <c r="N152" i="5"/>
  <c r="O152" i="5" s="1"/>
  <c r="T151" i="5"/>
  <c r="N151" i="5"/>
  <c r="P151" i="5" s="1"/>
  <c r="T150" i="5"/>
  <c r="N150" i="5"/>
  <c r="P150" i="5" s="1"/>
  <c r="T146" i="5"/>
  <c r="N146" i="5"/>
  <c r="O146" i="5" s="1"/>
  <c r="T145" i="5"/>
  <c r="N145" i="5"/>
  <c r="P145" i="5" s="1"/>
  <c r="T144" i="5"/>
  <c r="N144" i="5"/>
  <c r="P144" i="5" s="1"/>
  <c r="T143" i="5"/>
  <c r="N143" i="5"/>
  <c r="P143" i="5" s="1"/>
  <c r="T142" i="5"/>
  <c r="N142" i="5"/>
  <c r="O142" i="5" s="1"/>
  <c r="T141" i="5"/>
  <c r="N141" i="5"/>
  <c r="P141" i="5" s="1"/>
  <c r="T140" i="5"/>
  <c r="N140" i="5"/>
  <c r="P140" i="5" s="1"/>
  <c r="T139" i="5"/>
  <c r="N139" i="5"/>
  <c r="P139" i="5" s="1"/>
  <c r="T138" i="5"/>
  <c r="N138" i="5"/>
  <c r="O138" i="5" s="1"/>
  <c r="T137" i="5"/>
  <c r="N137" i="5"/>
  <c r="P137" i="5" s="1"/>
  <c r="T136" i="5"/>
  <c r="N136" i="5"/>
  <c r="P136" i="5" s="1"/>
  <c r="T135" i="5"/>
  <c r="N135" i="5"/>
  <c r="P135" i="5" s="1"/>
  <c r="T134" i="5"/>
  <c r="N134" i="5"/>
  <c r="O134" i="5" s="1"/>
  <c r="T133" i="5"/>
  <c r="N133" i="5"/>
  <c r="P133" i="5" s="1"/>
  <c r="T132" i="5"/>
  <c r="N132" i="5"/>
  <c r="P132" i="5" s="1"/>
  <c r="T131" i="5"/>
  <c r="N131" i="5"/>
  <c r="P131" i="5" s="1"/>
  <c r="T130" i="5"/>
  <c r="N130" i="5"/>
  <c r="O130" i="5" s="1"/>
  <c r="T129" i="5"/>
  <c r="N129" i="5"/>
  <c r="P129" i="5" s="1"/>
  <c r="T128" i="5"/>
  <c r="N128" i="5"/>
  <c r="P128" i="5" s="1"/>
  <c r="T127" i="5"/>
  <c r="N127" i="5"/>
  <c r="P127" i="5" s="1"/>
  <c r="T126" i="5"/>
  <c r="N126" i="5"/>
  <c r="O126" i="5" s="1"/>
  <c r="T125" i="5"/>
  <c r="N125" i="5"/>
  <c r="P125" i="5" s="1"/>
  <c r="T124" i="5"/>
  <c r="N124" i="5"/>
  <c r="P124" i="5" s="1"/>
  <c r="T123" i="5"/>
  <c r="N123" i="5"/>
  <c r="P123" i="5" s="1"/>
  <c r="T122" i="5"/>
  <c r="N122" i="5"/>
  <c r="O122" i="5" s="1"/>
  <c r="T84" i="5"/>
  <c r="N84" i="5"/>
  <c r="P84" i="5" s="1"/>
  <c r="T83" i="5"/>
  <c r="N83" i="5"/>
  <c r="P83" i="5" s="1"/>
  <c r="T82" i="5"/>
  <c r="N82" i="5"/>
  <c r="T81" i="5"/>
  <c r="N81" i="5"/>
  <c r="P81" i="5" s="1"/>
  <c r="T80" i="5"/>
  <c r="N80" i="5"/>
  <c r="P80" i="5" s="1"/>
  <c r="T79" i="5"/>
  <c r="N79" i="5"/>
  <c r="P79" i="5" s="1"/>
  <c r="T78" i="5"/>
  <c r="N78" i="5"/>
  <c r="P78" i="5" s="1"/>
  <c r="T77" i="5"/>
  <c r="N77" i="5"/>
  <c r="P77" i="5" s="1"/>
  <c r="T76" i="5"/>
  <c r="N76" i="5"/>
  <c r="P76" i="5" s="1"/>
  <c r="T75" i="5"/>
  <c r="N75" i="5"/>
  <c r="P75" i="5" s="1"/>
  <c r="T74" i="5"/>
  <c r="N74" i="5"/>
  <c r="P74" i="5" s="1"/>
  <c r="T73" i="5"/>
  <c r="N73" i="5"/>
  <c r="P73" i="5" s="1"/>
  <c r="T72" i="5"/>
  <c r="N72" i="5"/>
  <c r="O72" i="5" s="1"/>
  <c r="T71" i="5"/>
  <c r="N71" i="5"/>
  <c r="O71" i="5" s="1"/>
  <c r="T70" i="5"/>
  <c r="N70" i="5"/>
  <c r="P70" i="5" s="1"/>
  <c r="T69" i="5"/>
  <c r="N69" i="5"/>
  <c r="P69" i="5" s="1"/>
  <c r="T68" i="5"/>
  <c r="N68" i="5"/>
  <c r="P68" i="5" s="1"/>
  <c r="T67" i="5"/>
  <c r="N67" i="5"/>
  <c r="P67" i="5" s="1"/>
  <c r="T66" i="5"/>
  <c r="N66" i="5"/>
  <c r="T65" i="5"/>
  <c r="N65" i="5"/>
  <c r="P65" i="5" s="1"/>
  <c r="T64" i="5"/>
  <c r="N64" i="5"/>
  <c r="P64" i="5" s="1"/>
  <c r="T63" i="5"/>
  <c r="N63" i="5"/>
  <c r="P63" i="5" s="1"/>
  <c r="T62" i="5"/>
  <c r="N62" i="5"/>
  <c r="P62" i="5" s="1"/>
  <c r="T61" i="5"/>
  <c r="N61" i="5"/>
  <c r="P61" i="5" s="1"/>
  <c r="T60" i="5"/>
  <c r="N60" i="5"/>
  <c r="P60" i="5" s="1"/>
  <c r="T59" i="5"/>
  <c r="N59" i="5"/>
  <c r="P59" i="5" s="1"/>
  <c r="P367" i="5" l="1"/>
  <c r="P359" i="5"/>
  <c r="O366" i="5"/>
  <c r="O299" i="5"/>
  <c r="P263" i="5"/>
  <c r="P284" i="5"/>
  <c r="O275" i="5"/>
  <c r="P268" i="5"/>
  <c r="P279" i="5"/>
  <c r="P292" i="5"/>
  <c r="O334" i="5"/>
  <c r="P267" i="5"/>
  <c r="P264" i="5"/>
  <c r="O208" i="5"/>
  <c r="P198" i="5"/>
  <c r="O210" i="5"/>
  <c r="O191" i="5"/>
  <c r="O151" i="5"/>
  <c r="P176" i="5"/>
  <c r="O155" i="5"/>
  <c r="P162" i="5"/>
  <c r="O175" i="5"/>
  <c r="P182" i="5"/>
  <c r="P212" i="5"/>
  <c r="O159" i="5"/>
  <c r="P192" i="5"/>
  <c r="O124" i="5"/>
  <c r="O136" i="5"/>
  <c r="O128" i="5"/>
  <c r="O144" i="5"/>
  <c r="O78" i="5"/>
  <c r="O75" i="5"/>
  <c r="O132" i="5"/>
  <c r="P152" i="5"/>
  <c r="P160" i="5"/>
  <c r="P172" i="5"/>
  <c r="P178" i="5"/>
  <c r="O187" i="5"/>
  <c r="P188" i="5"/>
  <c r="P194" i="5"/>
  <c r="O204" i="5"/>
  <c r="O270" i="5"/>
  <c r="O291" i="5"/>
  <c r="P335" i="5"/>
  <c r="O362" i="5"/>
  <c r="P363" i="5"/>
  <c r="O76" i="5"/>
  <c r="O140" i="5"/>
  <c r="O150" i="5"/>
  <c r="P156" i="5"/>
  <c r="P166" i="5"/>
  <c r="O206" i="5"/>
  <c r="P276" i="5"/>
  <c r="O283" i="5"/>
  <c r="P295" i="5"/>
  <c r="P300" i="5"/>
  <c r="O361" i="5"/>
  <c r="O365" i="5"/>
  <c r="O360" i="5"/>
  <c r="O364" i="5"/>
  <c r="O368" i="5"/>
  <c r="O70" i="5"/>
  <c r="P122" i="5"/>
  <c r="O125" i="5"/>
  <c r="P126" i="5"/>
  <c r="O129" i="5"/>
  <c r="P130" i="5"/>
  <c r="O133" i="5"/>
  <c r="P134" i="5"/>
  <c r="O137" i="5"/>
  <c r="P138" i="5"/>
  <c r="O141" i="5"/>
  <c r="P142" i="5"/>
  <c r="O145" i="5"/>
  <c r="P146" i="5"/>
  <c r="O163" i="5"/>
  <c r="O167" i="5"/>
  <c r="O179" i="5"/>
  <c r="O183" i="5"/>
  <c r="O195" i="5"/>
  <c r="O199" i="5"/>
  <c r="P207" i="5"/>
  <c r="P211" i="5"/>
  <c r="O271" i="5"/>
  <c r="P272" i="5"/>
  <c r="O287" i="5"/>
  <c r="P288" i="5"/>
  <c r="O303" i="5"/>
  <c r="P304" i="5"/>
  <c r="O63" i="5"/>
  <c r="O64" i="5"/>
  <c r="O67" i="5"/>
  <c r="O62" i="5"/>
  <c r="O153" i="5"/>
  <c r="O157" i="5"/>
  <c r="O161" i="5"/>
  <c r="O165" i="5"/>
  <c r="O169" i="5"/>
  <c r="O173" i="5"/>
  <c r="O177" i="5"/>
  <c r="O181" i="5"/>
  <c r="O185" i="5"/>
  <c r="O189" i="5"/>
  <c r="O193" i="5"/>
  <c r="O197" i="5"/>
  <c r="O201" i="5"/>
  <c r="P280" i="5"/>
  <c r="P296" i="5"/>
  <c r="O278" i="5"/>
  <c r="P278" i="5"/>
  <c r="O286" i="5"/>
  <c r="P286" i="5"/>
  <c r="O294" i="5"/>
  <c r="P294" i="5"/>
  <c r="O302" i="5"/>
  <c r="P302" i="5"/>
  <c r="O266" i="5"/>
  <c r="O262" i="5"/>
  <c r="P274" i="5"/>
  <c r="O274" i="5"/>
  <c r="P282" i="5"/>
  <c r="O282" i="5"/>
  <c r="O290" i="5"/>
  <c r="P290" i="5"/>
  <c r="P298" i="5"/>
  <c r="O298" i="5"/>
  <c r="O333" i="5"/>
  <c r="P333" i="5"/>
  <c r="P265" i="5"/>
  <c r="O265" i="5"/>
  <c r="P261" i="5"/>
  <c r="O261" i="5"/>
  <c r="P269" i="5"/>
  <c r="O269" i="5"/>
  <c r="O273" i="5"/>
  <c r="O277" i="5"/>
  <c r="O281" i="5"/>
  <c r="O285" i="5"/>
  <c r="O289" i="5"/>
  <c r="O293" i="5"/>
  <c r="O297" i="5"/>
  <c r="O301" i="5"/>
  <c r="O332" i="5"/>
  <c r="O336" i="5"/>
  <c r="P72" i="5"/>
  <c r="O84" i="5"/>
  <c r="P158" i="5"/>
  <c r="P168" i="5"/>
  <c r="P174" i="5"/>
  <c r="P184" i="5"/>
  <c r="P190" i="5"/>
  <c r="P200" i="5"/>
  <c r="P209" i="5"/>
  <c r="O209" i="5"/>
  <c r="O59" i="5"/>
  <c r="O60" i="5"/>
  <c r="O68" i="5"/>
  <c r="P71" i="5"/>
  <c r="O74" i="5"/>
  <c r="O79" i="5"/>
  <c r="O80" i="5"/>
  <c r="O83" i="5"/>
  <c r="P154" i="5"/>
  <c r="P164" i="5"/>
  <c r="P170" i="5"/>
  <c r="P180" i="5"/>
  <c r="P186" i="5"/>
  <c r="P196" i="5"/>
  <c r="P203" i="5"/>
  <c r="P205" i="5"/>
  <c r="O205" i="5"/>
  <c r="P66" i="5"/>
  <c r="O66" i="5"/>
  <c r="P82" i="5"/>
  <c r="O82" i="5"/>
  <c r="O123" i="5"/>
  <c r="O127" i="5"/>
  <c r="O131" i="5"/>
  <c r="O135" i="5"/>
  <c r="O139" i="5"/>
  <c r="O143" i="5"/>
  <c r="O61" i="5"/>
  <c r="O65" i="5"/>
  <c r="O69" i="5"/>
  <c r="O73" i="5"/>
  <c r="O77" i="5"/>
  <c r="O81" i="5"/>
  <c r="V353" i="7"/>
  <c r="P353" i="7"/>
  <c r="V352" i="7"/>
  <c r="P352" i="7"/>
  <c r="Q352" i="7" s="1"/>
  <c r="V351" i="7"/>
  <c r="P351" i="7"/>
  <c r="R351" i="7" s="1"/>
  <c r="V350" i="7"/>
  <c r="P350" i="7"/>
  <c r="R350" i="7" s="1"/>
  <c r="V349" i="7"/>
  <c r="P349" i="7"/>
  <c r="V348" i="7"/>
  <c r="P348" i="7"/>
  <c r="Q348" i="7" s="1"/>
  <c r="V347" i="7"/>
  <c r="P347" i="7"/>
  <c r="R347" i="7" s="1"/>
  <c r="V346" i="7"/>
  <c r="P346" i="7"/>
  <c r="R346" i="7" s="1"/>
  <c r="V345" i="7"/>
  <c r="P345" i="7"/>
  <c r="V344" i="7"/>
  <c r="P344" i="7"/>
  <c r="Q344" i="7" s="1"/>
  <c r="V343" i="7"/>
  <c r="P343" i="7"/>
  <c r="Q343" i="7" s="1"/>
  <c r="V342" i="7"/>
  <c r="P342" i="7"/>
  <c r="R342" i="7" s="1"/>
  <c r="V341" i="7"/>
  <c r="P341" i="7"/>
  <c r="V309" i="7"/>
  <c r="P309" i="7"/>
  <c r="Q309" i="7" s="1"/>
  <c r="V308" i="7"/>
  <c r="P308" i="7"/>
  <c r="R308" i="7" s="1"/>
  <c r="V307" i="7"/>
  <c r="P307" i="7"/>
  <c r="R307" i="7" s="1"/>
  <c r="V306" i="7"/>
  <c r="P306" i="7"/>
  <c r="V305" i="7"/>
  <c r="P305" i="7"/>
  <c r="Q305" i="7" s="1"/>
  <c r="V304" i="7"/>
  <c r="P304" i="7"/>
  <c r="R304" i="7" s="1"/>
  <c r="V303" i="7"/>
  <c r="P303" i="7"/>
  <c r="R303" i="7" s="1"/>
  <c r="V302" i="7"/>
  <c r="P302" i="7"/>
  <c r="V301" i="7"/>
  <c r="P301" i="7"/>
  <c r="Q301" i="7" s="1"/>
  <c r="V300" i="7"/>
  <c r="P300" i="7"/>
  <c r="R300" i="7" s="1"/>
  <c r="V299" i="7"/>
  <c r="P299" i="7"/>
  <c r="R299" i="7" s="1"/>
  <c r="V298" i="7"/>
  <c r="P298" i="7"/>
  <c r="V297" i="7"/>
  <c r="P297" i="7"/>
  <c r="Q297" i="7" s="1"/>
  <c r="V296" i="7"/>
  <c r="P296" i="7"/>
  <c r="Q296" i="7" s="1"/>
  <c r="V295" i="7"/>
  <c r="P295" i="7"/>
  <c r="R295" i="7" s="1"/>
  <c r="V289" i="7"/>
  <c r="P289" i="7"/>
  <c r="V288" i="7"/>
  <c r="P288" i="7"/>
  <c r="Q288" i="7" s="1"/>
  <c r="V287" i="7"/>
  <c r="P287" i="7"/>
  <c r="Q287" i="7" s="1"/>
  <c r="V286" i="7"/>
  <c r="P286" i="7"/>
  <c r="R286" i="7" s="1"/>
  <c r="V285" i="7"/>
  <c r="P285" i="7"/>
  <c r="V284" i="7"/>
  <c r="P284" i="7"/>
  <c r="Q284" i="7" s="1"/>
  <c r="V283" i="7"/>
  <c r="P283" i="7"/>
  <c r="R283" i="7" s="1"/>
  <c r="V282" i="7"/>
  <c r="P282" i="7"/>
  <c r="R282" i="7" s="1"/>
  <c r="V281" i="7"/>
  <c r="P281" i="7"/>
  <c r="V280" i="7"/>
  <c r="P280" i="7"/>
  <c r="Q280" i="7" s="1"/>
  <c r="V279" i="7"/>
  <c r="P279" i="7"/>
  <c r="R279" i="7" s="1"/>
  <c r="V278" i="7"/>
  <c r="P278" i="7"/>
  <c r="R278" i="7" s="1"/>
  <c r="V277" i="7"/>
  <c r="P277" i="7"/>
  <c r="V276" i="7"/>
  <c r="P276" i="7"/>
  <c r="Q276" i="7" s="1"/>
  <c r="V275" i="7"/>
  <c r="P275" i="7"/>
  <c r="Q275" i="7" s="1"/>
  <c r="V274" i="7"/>
  <c r="P274" i="7"/>
  <c r="R274" i="7" s="1"/>
  <c r="V273" i="7"/>
  <c r="P273" i="7"/>
  <c r="V272" i="7"/>
  <c r="P272" i="7"/>
  <c r="Q272" i="7" s="1"/>
  <c r="V271" i="7"/>
  <c r="P271" i="7"/>
  <c r="R271" i="7" s="1"/>
  <c r="V270" i="7"/>
  <c r="P270" i="7"/>
  <c r="R270" i="7" s="1"/>
  <c r="V269" i="7"/>
  <c r="P269" i="7"/>
  <c r="V268" i="7"/>
  <c r="P268" i="7"/>
  <c r="Q268" i="7" s="1"/>
  <c r="V267" i="7"/>
  <c r="P267" i="7"/>
  <c r="R267" i="7" s="1"/>
  <c r="V266" i="7"/>
  <c r="P266" i="7"/>
  <c r="R266" i="7" s="1"/>
  <c r="V265" i="7"/>
  <c r="P265" i="7"/>
  <c r="V264" i="7"/>
  <c r="P264" i="7"/>
  <c r="Q264" i="7" s="1"/>
  <c r="V263" i="7"/>
  <c r="P263" i="7"/>
  <c r="Q263" i="7" s="1"/>
  <c r="V262" i="7"/>
  <c r="P262" i="7"/>
  <c r="Q262" i="7" s="1"/>
  <c r="V261" i="7"/>
  <c r="P261" i="7"/>
  <c r="R261" i="7" s="1"/>
  <c r="V260" i="7"/>
  <c r="P260" i="7"/>
  <c r="Q260" i="7" s="1"/>
  <c r="V259" i="7"/>
  <c r="P259" i="7"/>
  <c r="Q259" i="7" s="1"/>
  <c r="V258" i="7"/>
  <c r="P258" i="7"/>
  <c r="Q258" i="7" s="1"/>
  <c r="V257" i="7"/>
  <c r="P257" i="7"/>
  <c r="R257" i="7" s="1"/>
  <c r="V256" i="7"/>
  <c r="P256" i="7"/>
  <c r="Q256" i="7" s="1"/>
  <c r="V195" i="7"/>
  <c r="P195" i="7"/>
  <c r="Q195" i="7" s="1"/>
  <c r="V194" i="7"/>
  <c r="P194" i="7"/>
  <c r="Q194" i="7" s="1"/>
  <c r="V193" i="7"/>
  <c r="P193" i="7"/>
  <c r="V192" i="7"/>
  <c r="P192" i="7"/>
  <c r="R192" i="7" s="1"/>
  <c r="V191" i="7"/>
  <c r="P191" i="7"/>
  <c r="Q191" i="7" s="1"/>
  <c r="V190" i="7"/>
  <c r="P190" i="7"/>
  <c r="R190" i="7" s="1"/>
  <c r="V189" i="7"/>
  <c r="P189" i="7"/>
  <c r="V188" i="7"/>
  <c r="P188" i="7"/>
  <c r="V187" i="7"/>
  <c r="P187" i="7"/>
  <c r="Q187" i="7" s="1"/>
  <c r="V186" i="7"/>
  <c r="P186" i="7"/>
  <c r="R186" i="7" s="1"/>
  <c r="V159" i="7"/>
  <c r="P159" i="7"/>
  <c r="R159" i="7" s="1"/>
  <c r="V158" i="7"/>
  <c r="P158" i="7"/>
  <c r="V157" i="7"/>
  <c r="P157" i="7"/>
  <c r="Q157" i="7" s="1"/>
  <c r="V156" i="7"/>
  <c r="P156" i="7"/>
  <c r="R156" i="7" s="1"/>
  <c r="V155" i="7"/>
  <c r="P155" i="7"/>
  <c r="R155" i="7" s="1"/>
  <c r="V154" i="7"/>
  <c r="P154" i="7"/>
  <c r="V153" i="7"/>
  <c r="P153" i="7"/>
  <c r="Q153" i="7" s="1"/>
  <c r="V152" i="7"/>
  <c r="P152" i="7"/>
  <c r="R152" i="7" s="1"/>
  <c r="V151" i="7"/>
  <c r="P151" i="7"/>
  <c r="R151" i="7" s="1"/>
  <c r="V150" i="7"/>
  <c r="P150" i="7"/>
  <c r="V149" i="7"/>
  <c r="P149" i="7"/>
  <c r="Q149" i="7" s="1"/>
  <c r="V148" i="7"/>
  <c r="P148" i="7"/>
  <c r="Q148" i="7" s="1"/>
  <c r="V147" i="7"/>
  <c r="P147" i="7"/>
  <c r="R147" i="7" s="1"/>
  <c r="V146" i="7"/>
  <c r="P146" i="7"/>
  <c r="V145" i="7"/>
  <c r="P145" i="7"/>
  <c r="Q145" i="7" s="1"/>
  <c r="V144" i="7"/>
  <c r="P144" i="7"/>
  <c r="Q144" i="7" s="1"/>
  <c r="V143" i="7"/>
  <c r="P143" i="7"/>
  <c r="R143" i="7" s="1"/>
  <c r="V142" i="7"/>
  <c r="P142" i="7"/>
  <c r="V141" i="7"/>
  <c r="P141" i="7"/>
  <c r="Q141" i="7" s="1"/>
  <c r="V140" i="7"/>
  <c r="P140" i="7"/>
  <c r="R140" i="7" s="1"/>
  <c r="V139" i="7"/>
  <c r="P139" i="7"/>
  <c r="R139" i="7" s="1"/>
  <c r="V138" i="7"/>
  <c r="P138" i="7"/>
  <c r="V137" i="7"/>
  <c r="P137" i="7"/>
  <c r="Q137" i="7" s="1"/>
  <c r="V136" i="7"/>
  <c r="P136" i="7"/>
  <c r="R136" i="7" s="1"/>
  <c r="V135" i="7"/>
  <c r="P135" i="7"/>
  <c r="R135" i="7" s="1"/>
  <c r="V134" i="7"/>
  <c r="P134" i="7"/>
  <c r="V133" i="7"/>
  <c r="P133" i="7"/>
  <c r="Q133" i="7" s="1"/>
  <c r="V132" i="7"/>
  <c r="P132" i="7"/>
  <c r="R132" i="7" s="1"/>
  <c r="V131" i="7"/>
  <c r="P131" i="7"/>
  <c r="R131" i="7" s="1"/>
  <c r="V130" i="7"/>
  <c r="P130" i="7"/>
  <c r="V129" i="7"/>
  <c r="P129" i="7"/>
  <c r="Q129" i="7" s="1"/>
  <c r="V128" i="7"/>
  <c r="P128" i="7"/>
  <c r="R128" i="7" s="1"/>
  <c r="V127" i="7"/>
  <c r="P127" i="7"/>
  <c r="R127" i="7" s="1"/>
  <c r="V126" i="7"/>
  <c r="P126" i="7"/>
  <c r="V125" i="7"/>
  <c r="P125" i="7"/>
  <c r="R125" i="7" s="1"/>
  <c r="V124" i="7"/>
  <c r="P124" i="7"/>
  <c r="R124" i="7" s="1"/>
  <c r="V123" i="7"/>
  <c r="P123" i="7"/>
  <c r="R123" i="7" s="1"/>
  <c r="V122" i="7"/>
  <c r="P122" i="7"/>
  <c r="V121" i="7"/>
  <c r="P121" i="7"/>
  <c r="R121" i="7" s="1"/>
  <c r="V120" i="7"/>
  <c r="P120" i="7"/>
  <c r="R120" i="7" s="1"/>
  <c r="V119" i="7"/>
  <c r="P119" i="7"/>
  <c r="R119" i="7" s="1"/>
  <c r="V118" i="7"/>
  <c r="P118" i="7"/>
  <c r="V117" i="7"/>
  <c r="P117" i="7"/>
  <c r="R117" i="7" s="1"/>
  <c r="V116" i="7"/>
  <c r="P116" i="7"/>
  <c r="R116" i="7" s="1"/>
  <c r="V115" i="7"/>
  <c r="P115" i="7"/>
  <c r="V114" i="7"/>
  <c r="P114" i="7"/>
  <c r="V113" i="7"/>
  <c r="P113" i="7"/>
  <c r="R113" i="7" s="1"/>
  <c r="V338" i="7"/>
  <c r="P338" i="7"/>
  <c r="R338" i="7" s="1"/>
  <c r="V337" i="7"/>
  <c r="P337" i="7"/>
  <c r="R337" i="7" s="1"/>
  <c r="V336" i="7"/>
  <c r="P336" i="7"/>
  <c r="R336" i="7" s="1"/>
  <c r="V335" i="7"/>
  <c r="P335" i="7"/>
  <c r="Q335" i="7" s="1"/>
  <c r="V334" i="7"/>
  <c r="P334" i="7"/>
  <c r="R334" i="7" s="1"/>
  <c r="V333" i="7"/>
  <c r="P333" i="7"/>
  <c r="R333" i="7" s="1"/>
  <c r="V332" i="7"/>
  <c r="P332" i="7"/>
  <c r="R332" i="7" s="1"/>
  <c r="V331" i="7"/>
  <c r="P331" i="7"/>
  <c r="Q331" i="7" s="1"/>
  <c r="V330" i="7"/>
  <c r="P330" i="7"/>
  <c r="R330" i="7" s="1"/>
  <c r="V329" i="7"/>
  <c r="P329" i="7"/>
  <c r="R329" i="7" s="1"/>
  <c r="V111" i="7"/>
  <c r="P111" i="7"/>
  <c r="R111" i="7" s="1"/>
  <c r="V110" i="7"/>
  <c r="P110" i="7"/>
  <c r="R110" i="7" s="1"/>
  <c r="V109" i="7"/>
  <c r="P109" i="7"/>
  <c r="R109" i="7" s="1"/>
  <c r="V108" i="7"/>
  <c r="P108" i="7"/>
  <c r="Q108" i="7" s="1"/>
  <c r="V107" i="7"/>
  <c r="P107" i="7"/>
  <c r="Q107" i="7" s="1"/>
  <c r="V106" i="7"/>
  <c r="P106" i="7"/>
  <c r="R106" i="7" s="1"/>
  <c r="V105" i="7"/>
  <c r="P105" i="7"/>
  <c r="R105" i="7" s="1"/>
  <c r="V71" i="7"/>
  <c r="P71" i="7"/>
  <c r="R71" i="7" s="1"/>
  <c r="V70" i="7"/>
  <c r="P70" i="7"/>
  <c r="Q70" i="7" s="1"/>
  <c r="V69" i="7"/>
  <c r="P69" i="7"/>
  <c r="Q69" i="7" s="1"/>
  <c r="V68" i="7"/>
  <c r="P68" i="7"/>
  <c r="Q68" i="7" s="1"/>
  <c r="V67" i="7"/>
  <c r="P67" i="7"/>
  <c r="R67" i="7" s="1"/>
  <c r="V66" i="7"/>
  <c r="P66" i="7"/>
  <c r="Q66" i="7" s="1"/>
  <c r="V65" i="7"/>
  <c r="P65" i="7"/>
  <c r="Q65" i="7" s="1"/>
  <c r="V64" i="7"/>
  <c r="P64" i="7"/>
  <c r="Q64" i="7" s="1"/>
  <c r="V63" i="7"/>
  <c r="P63" i="7"/>
  <c r="R63" i="7" s="1"/>
  <c r="V62" i="7"/>
  <c r="P62" i="7"/>
  <c r="R62" i="7" s="1"/>
  <c r="V61" i="7"/>
  <c r="P61" i="7"/>
  <c r="R61" i="7" s="1"/>
  <c r="V60" i="7"/>
  <c r="P60" i="7"/>
  <c r="Q60" i="7" s="1"/>
  <c r="V58" i="7"/>
  <c r="P58" i="7"/>
  <c r="R58" i="7" s="1"/>
  <c r="V57" i="7"/>
  <c r="P57" i="7"/>
  <c r="R57" i="7" s="1"/>
  <c r="V56" i="7"/>
  <c r="P56" i="7"/>
  <c r="R56" i="7" s="1"/>
  <c r="V55" i="7"/>
  <c r="P55" i="7"/>
  <c r="Q55" i="7" s="1"/>
  <c r="V54" i="7"/>
  <c r="P54" i="7"/>
  <c r="R54" i="7" s="1"/>
  <c r="V53" i="7"/>
  <c r="P53" i="7"/>
  <c r="R53" i="7" s="1"/>
  <c r="V52" i="7"/>
  <c r="P52" i="7"/>
  <c r="R52" i="7" s="1"/>
  <c r="Q334" i="7" l="1"/>
  <c r="R268" i="7"/>
  <c r="R305" i="7"/>
  <c r="R260" i="7"/>
  <c r="R287" i="7"/>
  <c r="R145" i="7"/>
  <c r="Q124" i="7"/>
  <c r="R187" i="7"/>
  <c r="R296" i="7"/>
  <c r="R107" i="7"/>
  <c r="Q121" i="7"/>
  <c r="Q132" i="7"/>
  <c r="Q190" i="7"/>
  <c r="R191" i="7"/>
  <c r="R263" i="7"/>
  <c r="R148" i="7"/>
  <c r="R288" i="7"/>
  <c r="Q304" i="7"/>
  <c r="Q61" i="7"/>
  <c r="R129" i="7"/>
  <c r="R144" i="7"/>
  <c r="Q147" i="7"/>
  <c r="R259" i="7"/>
  <c r="R262" i="7"/>
  <c r="Q267" i="7"/>
  <c r="R65" i="7"/>
  <c r="Q116" i="7"/>
  <c r="Q128" i="7"/>
  <c r="R141" i="7"/>
  <c r="R258" i="7"/>
  <c r="R275" i="7"/>
  <c r="R284" i="7"/>
  <c r="R343" i="7"/>
  <c r="R352" i="7"/>
  <c r="Q338" i="7"/>
  <c r="Q113" i="7"/>
  <c r="Q117" i="7"/>
  <c r="Q120" i="7"/>
  <c r="Q136" i="7"/>
  <c r="R137" i="7"/>
  <c r="Q140" i="7"/>
  <c r="Q186" i="7"/>
  <c r="R69" i="7"/>
  <c r="R335" i="7"/>
  <c r="Q125" i="7"/>
  <c r="R133" i="7"/>
  <c r="Q139" i="7"/>
  <c r="R149" i="7"/>
  <c r="R194" i="7"/>
  <c r="Q271" i="7"/>
  <c r="R272" i="7"/>
  <c r="Q283" i="7"/>
  <c r="Q308" i="7"/>
  <c r="R309" i="7"/>
  <c r="Q351" i="7"/>
  <c r="Q111" i="7"/>
  <c r="Q330" i="7"/>
  <c r="R331" i="7"/>
  <c r="Q119" i="7"/>
  <c r="Q131" i="7"/>
  <c r="Q152" i="7"/>
  <c r="R153" i="7"/>
  <c r="Q156" i="7"/>
  <c r="R157" i="7"/>
  <c r="Q279" i="7"/>
  <c r="R280" i="7"/>
  <c r="Q300" i="7"/>
  <c r="R301" i="7"/>
  <c r="Q347" i="7"/>
  <c r="R348" i="7"/>
  <c r="R108" i="7"/>
  <c r="Q155" i="7"/>
  <c r="R195" i="7"/>
  <c r="R276" i="7"/>
  <c r="R297" i="7"/>
  <c r="R344" i="7"/>
  <c r="R269" i="7"/>
  <c r="Q269" i="7"/>
  <c r="R277" i="7"/>
  <c r="Q277" i="7"/>
  <c r="R285" i="7"/>
  <c r="Q285" i="7"/>
  <c r="R298" i="7"/>
  <c r="Q298" i="7"/>
  <c r="R306" i="7"/>
  <c r="Q306" i="7"/>
  <c r="R345" i="7"/>
  <c r="Q345" i="7"/>
  <c r="R353" i="7"/>
  <c r="Q353" i="7"/>
  <c r="R256" i="7"/>
  <c r="Q261" i="7"/>
  <c r="Q270" i="7"/>
  <c r="Q278" i="7"/>
  <c r="Q286" i="7"/>
  <c r="Q299" i="7"/>
  <c r="Q307" i="7"/>
  <c r="Q346" i="7"/>
  <c r="Q257" i="7"/>
  <c r="R265" i="7"/>
  <c r="Q265" i="7"/>
  <c r="R273" i="7"/>
  <c r="Q273" i="7"/>
  <c r="R281" i="7"/>
  <c r="Q281" i="7"/>
  <c r="R289" i="7"/>
  <c r="Q289" i="7"/>
  <c r="R302" i="7"/>
  <c r="Q302" i="7"/>
  <c r="R341" i="7"/>
  <c r="Q341" i="7"/>
  <c r="R349" i="7"/>
  <c r="Q349" i="7"/>
  <c r="R264" i="7"/>
  <c r="Q266" i="7"/>
  <c r="Q274" i="7"/>
  <c r="Q282" i="7"/>
  <c r="Q295" i="7"/>
  <c r="Q303" i="7"/>
  <c r="Q342" i="7"/>
  <c r="Q350" i="7"/>
  <c r="R115" i="7"/>
  <c r="Q115" i="7"/>
  <c r="R114" i="7"/>
  <c r="Q114" i="7"/>
  <c r="Q193" i="7"/>
  <c r="R193" i="7"/>
  <c r="R126" i="7"/>
  <c r="Q126" i="7"/>
  <c r="R134" i="7"/>
  <c r="Q134" i="7"/>
  <c r="R142" i="7"/>
  <c r="Q142" i="7"/>
  <c r="R150" i="7"/>
  <c r="Q150" i="7"/>
  <c r="R158" i="7"/>
  <c r="Q158" i="7"/>
  <c r="R122" i="7"/>
  <c r="Q122" i="7"/>
  <c r="Q127" i="7"/>
  <c r="Q135" i="7"/>
  <c r="Q143" i="7"/>
  <c r="Q151" i="7"/>
  <c r="Q159" i="7"/>
  <c r="R189" i="7"/>
  <c r="Q189" i="7"/>
  <c r="R118" i="7"/>
  <c r="Q118" i="7"/>
  <c r="Q123" i="7"/>
  <c r="R130" i="7"/>
  <c r="Q130" i="7"/>
  <c r="R138" i="7"/>
  <c r="Q138" i="7"/>
  <c r="R146" i="7"/>
  <c r="Q146" i="7"/>
  <c r="R154" i="7"/>
  <c r="Q154" i="7"/>
  <c r="R188" i="7"/>
  <c r="Q188" i="7"/>
  <c r="Q192" i="7"/>
  <c r="Q329" i="7"/>
  <c r="Q333" i="7"/>
  <c r="Q337" i="7"/>
  <c r="Q332" i="7"/>
  <c r="Q336" i="7"/>
  <c r="Q52" i="7"/>
  <c r="Q56" i="7"/>
  <c r="Q106" i="7"/>
  <c r="Q110" i="7"/>
  <c r="R55" i="7"/>
  <c r="Q63" i="7"/>
  <c r="Q67" i="7"/>
  <c r="Q71" i="7"/>
  <c r="Q54" i="7"/>
  <c r="Q58" i="7"/>
  <c r="R66" i="7"/>
  <c r="R70" i="7"/>
  <c r="Q105" i="7"/>
  <c r="Q109" i="7"/>
  <c r="R60" i="7"/>
  <c r="R64" i="7"/>
  <c r="R68" i="7"/>
  <c r="Q53" i="7"/>
  <c r="Q57" i="7"/>
  <c r="Q62" i="7"/>
  <c r="V339" i="7" l="1"/>
  <c r="P339" i="7"/>
  <c r="Q339" i="7" s="1"/>
  <c r="V328" i="7"/>
  <c r="P328" i="7"/>
  <c r="R328" i="7" s="1"/>
  <c r="V327" i="7"/>
  <c r="P327" i="7"/>
  <c r="R327" i="7" s="1"/>
  <c r="V326" i="7"/>
  <c r="P326" i="7"/>
  <c r="R326" i="7" s="1"/>
  <c r="V325" i="7"/>
  <c r="P325" i="7"/>
  <c r="Q325" i="7" s="1"/>
  <c r="V324" i="7"/>
  <c r="P324" i="7"/>
  <c r="Q324" i="7" s="1"/>
  <c r="V323" i="7"/>
  <c r="P323" i="7"/>
  <c r="R323" i="7" s="1"/>
  <c r="V322" i="7"/>
  <c r="P322" i="7"/>
  <c r="R322" i="7" s="1"/>
  <c r="V321" i="7"/>
  <c r="P321" i="7"/>
  <c r="Q321" i="7" s="1"/>
  <c r="V320" i="7"/>
  <c r="P320" i="7"/>
  <c r="R320" i="7" s="1"/>
  <c r="V319" i="7"/>
  <c r="P319" i="7"/>
  <c r="R319" i="7" s="1"/>
  <c r="V318" i="7"/>
  <c r="P318" i="7"/>
  <c r="R318" i="7" s="1"/>
  <c r="V317" i="7"/>
  <c r="P317" i="7"/>
  <c r="Q317" i="7" s="1"/>
  <c r="B86" i="6"/>
  <c r="A86" i="6"/>
  <c r="R321" i="7" l="1"/>
  <c r="Q320" i="7"/>
  <c r="R325" i="7"/>
  <c r="R324" i="7"/>
  <c r="R317" i="7"/>
  <c r="Q328" i="7"/>
  <c r="R339" i="7"/>
  <c r="Q319" i="7"/>
  <c r="Q323" i="7"/>
  <c r="Q327" i="7"/>
  <c r="Q318" i="7"/>
  <c r="Q322" i="7"/>
  <c r="Q326" i="7"/>
  <c r="V367" i="7"/>
  <c r="P367" i="7"/>
  <c r="R367" i="7" s="1"/>
  <c r="V366" i="7"/>
  <c r="P366" i="7"/>
  <c r="R366" i="7" s="1"/>
  <c r="V365" i="7"/>
  <c r="P365" i="7"/>
  <c r="R365" i="7" s="1"/>
  <c r="V364" i="7"/>
  <c r="P364" i="7"/>
  <c r="V363" i="7"/>
  <c r="P363" i="7"/>
  <c r="R363" i="7" s="1"/>
  <c r="V362" i="7"/>
  <c r="P362" i="7"/>
  <c r="R362" i="7" s="1"/>
  <c r="V361" i="7"/>
  <c r="P361" i="7"/>
  <c r="R361" i="7" s="1"/>
  <c r="A17" i="7"/>
  <c r="A17" i="6"/>
  <c r="J368" i="6"/>
  <c r="J367" i="6"/>
  <c r="J366" i="6"/>
  <c r="J365" i="6"/>
  <c r="J364" i="6"/>
  <c r="J363" i="6"/>
  <c r="J362" i="6"/>
  <c r="J361" i="6"/>
  <c r="J360" i="6"/>
  <c r="J359" i="6"/>
  <c r="J358" i="6"/>
  <c r="J357" i="6"/>
  <c r="J356" i="6"/>
  <c r="J355" i="6"/>
  <c r="J354" i="6"/>
  <c r="J353" i="6"/>
  <c r="J352" i="6"/>
  <c r="J351" i="6"/>
  <c r="J350" i="6"/>
  <c r="J349" i="6"/>
  <c r="J348" i="6"/>
  <c r="J347" i="6"/>
  <c r="J346" i="6"/>
  <c r="J345" i="6"/>
  <c r="J344" i="6"/>
  <c r="J343" i="6"/>
  <c r="J342" i="6"/>
  <c r="J341" i="6"/>
  <c r="J340" i="6"/>
  <c r="J339" i="6"/>
  <c r="T408" i="5"/>
  <c r="N408" i="5"/>
  <c r="O408" i="5" s="1"/>
  <c r="T407" i="5"/>
  <c r="N407" i="5"/>
  <c r="P407" i="5" s="1"/>
  <c r="T406" i="5"/>
  <c r="N406" i="5"/>
  <c r="T405" i="5"/>
  <c r="N405" i="5"/>
  <c r="P405" i="5" s="1"/>
  <c r="T404" i="5"/>
  <c r="N404" i="5"/>
  <c r="O404" i="5" s="1"/>
  <c r="T403" i="5"/>
  <c r="N403" i="5"/>
  <c r="P403" i="5" s="1"/>
  <c r="T402" i="5"/>
  <c r="N402" i="5"/>
  <c r="T401" i="5"/>
  <c r="N401" i="5"/>
  <c r="P401" i="5" s="1"/>
  <c r="T400" i="5"/>
  <c r="N400" i="5"/>
  <c r="O400" i="5" s="1"/>
  <c r="T399" i="5"/>
  <c r="N399" i="5"/>
  <c r="O399" i="5" s="1"/>
  <c r="T398" i="5"/>
  <c r="N398" i="5"/>
  <c r="T397" i="5"/>
  <c r="N397" i="5"/>
  <c r="P397" i="5" s="1"/>
  <c r="T396" i="5"/>
  <c r="N396" i="5"/>
  <c r="O396" i="5" s="1"/>
  <c r="T395" i="5"/>
  <c r="N395" i="5"/>
  <c r="P395" i="5" s="1"/>
  <c r="T394" i="5"/>
  <c r="N394" i="5"/>
  <c r="P394" i="5" s="1"/>
  <c r="T393" i="5"/>
  <c r="N393" i="5"/>
  <c r="P393" i="5" s="1"/>
  <c r="T392" i="5"/>
  <c r="N392" i="5"/>
  <c r="O392" i="5" s="1"/>
  <c r="T391" i="5"/>
  <c r="N391" i="5"/>
  <c r="P391" i="5" s="1"/>
  <c r="T390" i="5"/>
  <c r="N390" i="5"/>
  <c r="P390" i="5" s="1"/>
  <c r="T389" i="5"/>
  <c r="N389" i="5"/>
  <c r="P389" i="5" s="1"/>
  <c r="T388" i="5"/>
  <c r="N388" i="5"/>
  <c r="O388" i="5" s="1"/>
  <c r="T387" i="5"/>
  <c r="N387" i="5"/>
  <c r="O387" i="5" s="1"/>
  <c r="T386" i="5"/>
  <c r="N386" i="5"/>
  <c r="P386" i="5" s="1"/>
  <c r="T385" i="5"/>
  <c r="N385" i="5"/>
  <c r="P385" i="5" s="1"/>
  <c r="T384" i="5"/>
  <c r="N384" i="5"/>
  <c r="O384" i="5" s="1"/>
  <c r="T383" i="5"/>
  <c r="N383" i="5"/>
  <c r="P383" i="5" s="1"/>
  <c r="T382" i="5"/>
  <c r="N382" i="5"/>
  <c r="P382" i="5" s="1"/>
  <c r="T381" i="5"/>
  <c r="N381" i="5"/>
  <c r="P381" i="5" s="1"/>
  <c r="T380" i="5"/>
  <c r="N380" i="5"/>
  <c r="O380" i="5" s="1"/>
  <c r="T379" i="5"/>
  <c r="N379" i="5"/>
  <c r="O379" i="5" s="1"/>
  <c r="T378" i="5"/>
  <c r="N378" i="5"/>
  <c r="P378" i="5" s="1"/>
  <c r="T377" i="5"/>
  <c r="N377" i="5"/>
  <c r="P377" i="5" s="1"/>
  <c r="T376" i="5"/>
  <c r="N376" i="5"/>
  <c r="O376" i="5" s="1"/>
  <c r="T375" i="5"/>
  <c r="N375" i="5"/>
  <c r="P375" i="5" s="1"/>
  <c r="T374" i="5"/>
  <c r="N374" i="5"/>
  <c r="P374" i="5" s="1"/>
  <c r="T373" i="5"/>
  <c r="N373" i="5"/>
  <c r="P373" i="5" s="1"/>
  <c r="T372" i="5"/>
  <c r="N372" i="5"/>
  <c r="O372" i="5" s="1"/>
  <c r="P399" i="5" l="1"/>
  <c r="Q362" i="7"/>
  <c r="Q363" i="7"/>
  <c r="Q366" i="7"/>
  <c r="Q367" i="7"/>
  <c r="Q365" i="7"/>
  <c r="Q361" i="7"/>
  <c r="R364" i="7"/>
  <c r="Q364" i="7"/>
  <c r="P372" i="5"/>
  <c r="P387" i="5"/>
  <c r="O383" i="5"/>
  <c r="P384" i="5"/>
  <c r="O395" i="5"/>
  <c r="P396" i="5"/>
  <c r="P380" i="5"/>
  <c r="O389" i="5"/>
  <c r="O405" i="5"/>
  <c r="O375" i="5"/>
  <c r="P376" i="5"/>
  <c r="P379" i="5"/>
  <c r="O391" i="5"/>
  <c r="O403" i="5"/>
  <c r="P404" i="5"/>
  <c r="O407" i="5"/>
  <c r="P408" i="5"/>
  <c r="P400" i="5"/>
  <c r="O378" i="5"/>
  <c r="O382" i="5"/>
  <c r="O386" i="5"/>
  <c r="O394" i="5"/>
  <c r="P398" i="5"/>
  <c r="O398" i="5"/>
  <c r="O377" i="5"/>
  <c r="O381" i="5"/>
  <c r="O385" i="5"/>
  <c r="O390" i="5"/>
  <c r="P392" i="5"/>
  <c r="P406" i="5"/>
  <c r="O406" i="5"/>
  <c r="O374" i="5"/>
  <c r="O373" i="5"/>
  <c r="P388" i="5"/>
  <c r="O393" i="5"/>
  <c r="P402" i="5"/>
  <c r="O402" i="5"/>
  <c r="O397" i="5"/>
  <c r="O401" i="5"/>
  <c r="J210" i="6" l="1"/>
  <c r="J209"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T370" i="5"/>
  <c r="N370" i="5"/>
  <c r="O370" i="5" s="1"/>
  <c r="T369" i="5"/>
  <c r="N369" i="5"/>
  <c r="P369" i="5" s="1"/>
  <c r="T358" i="5"/>
  <c r="N358" i="5"/>
  <c r="P358" i="5" s="1"/>
  <c r="T357" i="5"/>
  <c r="N357" i="5"/>
  <c r="P357" i="5" s="1"/>
  <c r="T356" i="5"/>
  <c r="N356" i="5"/>
  <c r="O356" i="5" s="1"/>
  <c r="T355" i="5"/>
  <c r="N355" i="5"/>
  <c r="P355" i="5" s="1"/>
  <c r="T354" i="5"/>
  <c r="N354" i="5"/>
  <c r="P354" i="5" s="1"/>
  <c r="T353" i="5"/>
  <c r="N353" i="5"/>
  <c r="P353" i="5" s="1"/>
  <c r="T352" i="5"/>
  <c r="N352" i="5"/>
  <c r="O352" i="5" s="1"/>
  <c r="T351" i="5"/>
  <c r="N351" i="5"/>
  <c r="P351" i="5" s="1"/>
  <c r="T350" i="5"/>
  <c r="N350" i="5"/>
  <c r="P350" i="5" s="1"/>
  <c r="T349" i="5"/>
  <c r="N349" i="5"/>
  <c r="P349" i="5" s="1"/>
  <c r="T348" i="5"/>
  <c r="N348" i="5"/>
  <c r="O348" i="5" s="1"/>
  <c r="T347" i="5"/>
  <c r="N347" i="5"/>
  <c r="P347" i="5" s="1"/>
  <c r="T346" i="5"/>
  <c r="N346" i="5"/>
  <c r="P346" i="5" s="1"/>
  <c r="T345" i="5"/>
  <c r="N345" i="5"/>
  <c r="P345" i="5" s="1"/>
  <c r="T344" i="5"/>
  <c r="N344" i="5"/>
  <c r="O344" i="5" s="1"/>
  <c r="T343" i="5"/>
  <c r="N343" i="5"/>
  <c r="P343" i="5" s="1"/>
  <c r="T342" i="5"/>
  <c r="N342" i="5"/>
  <c r="P342" i="5" s="1"/>
  <c r="T341" i="5"/>
  <c r="N341" i="5"/>
  <c r="P341" i="5" s="1"/>
  <c r="T340" i="5"/>
  <c r="N340" i="5"/>
  <c r="O340" i="5" s="1"/>
  <c r="T339" i="5"/>
  <c r="N339" i="5"/>
  <c r="P339" i="5" s="1"/>
  <c r="T338" i="5"/>
  <c r="N338" i="5"/>
  <c r="P338" i="5" s="1"/>
  <c r="P352" i="5" l="1"/>
  <c r="P370" i="5"/>
  <c r="P344" i="5"/>
  <c r="P348" i="5"/>
  <c r="P340" i="5"/>
  <c r="P356" i="5"/>
  <c r="O343" i="5"/>
  <c r="O351" i="5"/>
  <c r="O369" i="5"/>
  <c r="O339" i="5"/>
  <c r="O347" i="5"/>
  <c r="O355" i="5"/>
  <c r="O338" i="5"/>
  <c r="O342" i="5"/>
  <c r="O346" i="5"/>
  <c r="O350" i="5"/>
  <c r="O354" i="5"/>
  <c r="O358" i="5"/>
  <c r="O341" i="5"/>
  <c r="O345" i="5"/>
  <c r="O349" i="5"/>
  <c r="O353" i="5"/>
  <c r="O357" i="5"/>
  <c r="V316" i="7" l="1"/>
  <c r="P316" i="7"/>
  <c r="R316" i="7" s="1"/>
  <c r="V315" i="7"/>
  <c r="P315" i="7"/>
  <c r="Q315" i="7" s="1"/>
  <c r="V314" i="7"/>
  <c r="P314" i="7"/>
  <c r="R314" i="7" s="1"/>
  <c r="V313" i="7"/>
  <c r="P313" i="7"/>
  <c r="R313" i="7" s="1"/>
  <c r="V312" i="7"/>
  <c r="P312" i="7"/>
  <c r="R312" i="7" s="1"/>
  <c r="V311" i="7"/>
  <c r="P311" i="7"/>
  <c r="Q311" i="7" s="1"/>
  <c r="V360" i="7"/>
  <c r="P360" i="7"/>
  <c r="R360" i="7" s="1"/>
  <c r="V359" i="7"/>
  <c r="P359" i="7"/>
  <c r="R359" i="7" s="1"/>
  <c r="V358" i="7"/>
  <c r="P358" i="7"/>
  <c r="Q358" i="7" s="1"/>
  <c r="V357" i="7"/>
  <c r="P357" i="7"/>
  <c r="R357" i="7" s="1"/>
  <c r="V356" i="7"/>
  <c r="P356" i="7"/>
  <c r="R356" i="7" s="1"/>
  <c r="V355" i="7"/>
  <c r="P355" i="7"/>
  <c r="R355" i="7" s="1"/>
  <c r="T371" i="5"/>
  <c r="N371" i="5"/>
  <c r="P371" i="5" s="1"/>
  <c r="T259" i="5"/>
  <c r="N259" i="5"/>
  <c r="O259" i="5" s="1"/>
  <c r="T236" i="5"/>
  <c r="N236" i="5"/>
  <c r="O236" i="5" s="1"/>
  <c r="J254" i="6"/>
  <c r="J253" i="6"/>
  <c r="J252" i="6"/>
  <c r="J251" i="6"/>
  <c r="J250" i="6"/>
  <c r="J249" i="6"/>
  <c r="Q357" i="7" l="1"/>
  <c r="R358" i="7"/>
  <c r="R311" i="7"/>
  <c r="Q314" i="7"/>
  <c r="R315" i="7"/>
  <c r="O371" i="5"/>
  <c r="P236" i="5"/>
  <c r="P259" i="5"/>
  <c r="Q313" i="7"/>
  <c r="Q312" i="7"/>
  <c r="Q316" i="7"/>
  <c r="Q356" i="7"/>
  <c r="Q360" i="7"/>
  <c r="Q355" i="7"/>
  <c r="Q359" i="7"/>
  <c r="V354" i="7"/>
  <c r="P354" i="7"/>
  <c r="R354" i="7" s="1"/>
  <c r="V340" i="7"/>
  <c r="P340" i="7"/>
  <c r="R340" i="7" s="1"/>
  <c r="J338" i="6"/>
  <c r="J259" i="6"/>
  <c r="J258" i="6"/>
  <c r="J257" i="6"/>
  <c r="T235" i="5"/>
  <c r="N235" i="5"/>
  <c r="O235" i="5" s="1"/>
  <c r="T234" i="5"/>
  <c r="N234" i="5"/>
  <c r="P234" i="5" s="1"/>
  <c r="T233" i="5"/>
  <c r="N233" i="5"/>
  <c r="P233" i="5" s="1"/>
  <c r="T232" i="5"/>
  <c r="N232" i="5"/>
  <c r="P232" i="5" s="1"/>
  <c r="Q354" i="7" l="1"/>
  <c r="O234" i="5"/>
  <c r="P235" i="5"/>
  <c r="Q340" i="7"/>
  <c r="O233" i="5"/>
  <c r="O232" i="5"/>
  <c r="T231" i="5"/>
  <c r="N231" i="5"/>
  <c r="O231" i="5" s="1"/>
  <c r="T230" i="5"/>
  <c r="N230" i="5"/>
  <c r="P230" i="5" s="1"/>
  <c r="J255" i="6"/>
  <c r="J248" i="6"/>
  <c r="P231" i="5" l="1"/>
  <c r="O230" i="5"/>
  <c r="V254" i="7"/>
  <c r="P254" i="7"/>
  <c r="Q254" i="7" s="1"/>
  <c r="V253" i="7"/>
  <c r="P253" i="7"/>
  <c r="R253" i="7" s="1"/>
  <c r="V252" i="7"/>
  <c r="P252" i="7"/>
  <c r="R252" i="7" s="1"/>
  <c r="J224" i="6"/>
  <c r="J223" i="6"/>
  <c r="J222" i="6"/>
  <c r="T229" i="5"/>
  <c r="N229" i="5"/>
  <c r="P229" i="5" s="1"/>
  <c r="T228" i="5"/>
  <c r="N228" i="5"/>
  <c r="P228" i="5" s="1"/>
  <c r="T227" i="5"/>
  <c r="N227" i="5"/>
  <c r="O227" i="5" s="1"/>
  <c r="T226" i="5"/>
  <c r="N226" i="5"/>
  <c r="O226" i="5" s="1"/>
  <c r="P226" i="5" l="1"/>
  <c r="Q253" i="7"/>
  <c r="R254" i="7"/>
  <c r="Q252" i="7"/>
  <c r="P227" i="5"/>
  <c r="O229" i="5"/>
  <c r="O228" i="5"/>
  <c r="T225" i="5"/>
  <c r="T224" i="5"/>
  <c r="T223" i="5"/>
  <c r="T222" i="5"/>
  <c r="T220" i="5"/>
  <c r="T219" i="5"/>
  <c r="T218" i="5"/>
  <c r="T217" i="5"/>
  <c r="T216" i="5"/>
  <c r="T215" i="5"/>
  <c r="T214" i="5"/>
  <c r="T148" i="5"/>
  <c r="T147" i="5"/>
  <c r="T121" i="5"/>
  <c r="T120" i="5"/>
  <c r="T119" i="5"/>
  <c r="T118" i="5"/>
  <c r="V368" i="7"/>
  <c r="V251" i="7"/>
  <c r="V250" i="7"/>
  <c r="V249" i="7"/>
  <c r="V209" i="7"/>
  <c r="V208" i="7"/>
  <c r="V207" i="7"/>
  <c r="V206" i="7"/>
  <c r="V205" i="7"/>
  <c r="V204" i="7"/>
  <c r="V203" i="7"/>
  <c r="V202" i="7"/>
  <c r="V201" i="7"/>
  <c r="V200" i="7"/>
  <c r="V199" i="7"/>
  <c r="V198" i="7"/>
  <c r="V197" i="7"/>
  <c r="V104" i="7"/>
  <c r="V103" i="7"/>
  <c r="V102" i="7"/>
  <c r="V101" i="7"/>
  <c r="V100" i="7"/>
  <c r="V99" i="7"/>
  <c r="V98" i="7"/>
  <c r="V97" i="7"/>
  <c r="V96" i="7"/>
  <c r="V95" i="7"/>
  <c r="V94" i="7"/>
  <c r="V93" i="7"/>
  <c r="V92" i="7"/>
  <c r="V91" i="7"/>
  <c r="V90" i="7"/>
  <c r="V89" i="7"/>
  <c r="V88" i="7"/>
  <c r="V87" i="7"/>
  <c r="V86" i="7"/>
  <c r="V85" i="7"/>
  <c r="V84" i="7"/>
  <c r="V83" i="7"/>
  <c r="Q368" i="7"/>
  <c r="P251" i="7"/>
  <c r="Q251" i="7" s="1"/>
  <c r="P250" i="7"/>
  <c r="R250" i="7" s="1"/>
  <c r="P249" i="7"/>
  <c r="R249" i="7" s="1"/>
  <c r="P209" i="7"/>
  <c r="R209" i="7" s="1"/>
  <c r="P208" i="7"/>
  <c r="Q208" i="7" s="1"/>
  <c r="P207" i="7"/>
  <c r="R207" i="7" s="1"/>
  <c r="P206" i="7"/>
  <c r="R206" i="7" s="1"/>
  <c r="P205" i="7"/>
  <c r="R205" i="7" s="1"/>
  <c r="P204" i="7"/>
  <c r="Q204" i="7" s="1"/>
  <c r="P203" i="7"/>
  <c r="R203" i="7" s="1"/>
  <c r="P202" i="7"/>
  <c r="R202" i="7" s="1"/>
  <c r="P201" i="7"/>
  <c r="R201" i="7" s="1"/>
  <c r="P200" i="7"/>
  <c r="Q200" i="7" s="1"/>
  <c r="P199" i="7"/>
  <c r="R199" i="7" s="1"/>
  <c r="P198" i="7"/>
  <c r="R198" i="7" s="1"/>
  <c r="P197" i="7"/>
  <c r="R197" i="7" s="1"/>
  <c r="P104" i="7"/>
  <c r="R104" i="7" s="1"/>
  <c r="P103" i="7"/>
  <c r="R103" i="7" s="1"/>
  <c r="P102" i="7"/>
  <c r="Q102" i="7" s="1"/>
  <c r="P101" i="7"/>
  <c r="R101" i="7" s="1"/>
  <c r="P100" i="7"/>
  <c r="R100" i="7" s="1"/>
  <c r="P99" i="7"/>
  <c r="R99" i="7" s="1"/>
  <c r="P98" i="7"/>
  <c r="Q98" i="7" s="1"/>
  <c r="P97" i="7"/>
  <c r="R97" i="7" s="1"/>
  <c r="P96" i="7"/>
  <c r="R96" i="7" s="1"/>
  <c r="P95" i="7"/>
  <c r="R95" i="7" s="1"/>
  <c r="P94" i="7"/>
  <c r="Q94" i="7" s="1"/>
  <c r="P93" i="7"/>
  <c r="R93" i="7" s="1"/>
  <c r="P92" i="7"/>
  <c r="R92" i="7" s="1"/>
  <c r="P91" i="7"/>
  <c r="R91" i="7" s="1"/>
  <c r="P90" i="7"/>
  <c r="Q90" i="7" s="1"/>
  <c r="P89" i="7"/>
  <c r="R89" i="7" s="1"/>
  <c r="P88" i="7"/>
  <c r="R88" i="7" s="1"/>
  <c r="P87" i="7"/>
  <c r="R87" i="7" s="1"/>
  <c r="P86" i="7"/>
  <c r="Q86" i="7" s="1"/>
  <c r="P85" i="7"/>
  <c r="R85" i="7" s="1"/>
  <c r="P84" i="7"/>
  <c r="R84" i="7" s="1"/>
  <c r="P83" i="7"/>
  <c r="R83" i="7" s="1"/>
  <c r="J256" i="6"/>
  <c r="J221" i="6"/>
  <c r="J220" i="6"/>
  <c r="J219" i="6"/>
  <c r="J218" i="6"/>
  <c r="J217" i="6"/>
  <c r="J216" i="6"/>
  <c r="J215" i="6"/>
  <c r="J214" i="6"/>
  <c r="J212" i="6"/>
  <c r="J211" i="6"/>
  <c r="J148" i="6"/>
  <c r="J147" i="6"/>
  <c r="J121" i="6"/>
  <c r="J120" i="6"/>
  <c r="J119" i="6"/>
  <c r="J118" i="6"/>
  <c r="N225" i="5"/>
  <c r="P225" i="5" s="1"/>
  <c r="N224" i="5"/>
  <c r="P224" i="5" s="1"/>
  <c r="N223" i="5"/>
  <c r="P223" i="5" s="1"/>
  <c r="N222" i="5"/>
  <c r="O222" i="5" s="1"/>
  <c r="N220" i="5"/>
  <c r="P220" i="5" s="1"/>
  <c r="N219" i="5"/>
  <c r="P219" i="5" s="1"/>
  <c r="N218" i="5"/>
  <c r="P218" i="5" s="1"/>
  <c r="N217" i="5"/>
  <c r="O217" i="5" s="1"/>
  <c r="N216" i="5"/>
  <c r="P216" i="5" s="1"/>
  <c r="N215" i="5"/>
  <c r="P215" i="5" s="1"/>
  <c r="N214" i="5"/>
  <c r="P214" i="5" s="1"/>
  <c r="N148" i="5"/>
  <c r="O148" i="5" s="1"/>
  <c r="N147" i="5"/>
  <c r="P147" i="5" s="1"/>
  <c r="N121" i="5"/>
  <c r="P121" i="5" s="1"/>
  <c r="N120" i="5"/>
  <c r="P120" i="5" s="1"/>
  <c r="N119" i="5"/>
  <c r="O119" i="5" s="1"/>
  <c r="N118" i="5"/>
  <c r="P118" i="5" s="1"/>
  <c r="Q85" i="7" l="1"/>
  <c r="R86" i="7"/>
  <c r="Q89" i="7"/>
  <c r="R90" i="7"/>
  <c r="Q93" i="7"/>
  <c r="R94" i="7"/>
  <c r="Q97" i="7"/>
  <c r="R98" i="7"/>
  <c r="Q101" i="7"/>
  <c r="R102" i="7"/>
  <c r="Q199" i="7"/>
  <c r="R200" i="7"/>
  <c r="Q203" i="7"/>
  <c r="R204" i="7"/>
  <c r="Q207" i="7"/>
  <c r="R208" i="7"/>
  <c r="Q250" i="7"/>
  <c r="R251" i="7"/>
  <c r="R368" i="7"/>
  <c r="Q84" i="7"/>
  <c r="Q88" i="7"/>
  <c r="Q92" i="7"/>
  <c r="Q96" i="7"/>
  <c r="Q100" i="7"/>
  <c r="Q104" i="7"/>
  <c r="Q198" i="7"/>
  <c r="Q202" i="7"/>
  <c r="Q206" i="7"/>
  <c r="Q249" i="7"/>
  <c r="Q83" i="7"/>
  <c r="Q87" i="7"/>
  <c r="Q91" i="7"/>
  <c r="Q95" i="7"/>
  <c r="Q99" i="7"/>
  <c r="Q103" i="7"/>
  <c r="Q197" i="7"/>
  <c r="Q201" i="7"/>
  <c r="Q205" i="7"/>
  <c r="Q209" i="7"/>
  <c r="O118" i="5"/>
  <c r="P119" i="5"/>
  <c r="O147" i="5"/>
  <c r="P148" i="5"/>
  <c r="O216" i="5"/>
  <c r="P217" i="5"/>
  <c r="O220" i="5"/>
  <c r="P222" i="5"/>
  <c r="O225" i="5"/>
  <c r="O121" i="5"/>
  <c r="O215" i="5"/>
  <c r="O219" i="5"/>
  <c r="O224" i="5"/>
  <c r="O120" i="5"/>
  <c r="O214" i="5"/>
  <c r="O218" i="5"/>
  <c r="O223" i="5"/>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73" i="7"/>
  <c r="V74" i="7"/>
  <c r="V75" i="7"/>
  <c r="V76" i="7"/>
  <c r="V77" i="7"/>
  <c r="V78" i="7"/>
  <c r="V79" i="7"/>
  <c r="V80" i="7"/>
  <c r="V81" i="7"/>
  <c r="V8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85"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8" i="5"/>
  <c r="P82" i="7"/>
  <c r="Q82" i="7" s="1"/>
  <c r="P81" i="7"/>
  <c r="R81" i="7" s="1"/>
  <c r="P80" i="7"/>
  <c r="Q80" i="7" s="1"/>
  <c r="P79" i="7"/>
  <c r="Q79" i="7" s="1"/>
  <c r="P78" i="7"/>
  <c r="Q78" i="7" s="1"/>
  <c r="P77" i="7"/>
  <c r="R77" i="7" s="1"/>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N117" i="5"/>
  <c r="O117" i="5" s="1"/>
  <c r="N116" i="5"/>
  <c r="O116" i="5" s="1"/>
  <c r="N115" i="5"/>
  <c r="O115" i="5" s="1"/>
  <c r="N114" i="5"/>
  <c r="O114" i="5" s="1"/>
  <c r="N99" i="5"/>
  <c r="O99" i="5" s="1"/>
  <c r="N100" i="5"/>
  <c r="P100" i="5" s="1"/>
  <c r="N101" i="5"/>
  <c r="O101" i="5" s="1"/>
  <c r="N102" i="5"/>
  <c r="O102" i="5" s="1"/>
  <c r="N103" i="5"/>
  <c r="P103" i="5" s="1"/>
  <c r="N104" i="5"/>
  <c r="O104" i="5" s="1"/>
  <c r="N105" i="5"/>
  <c r="O105" i="5" s="1"/>
  <c r="N106" i="5"/>
  <c r="P106" i="5" s="1"/>
  <c r="N107" i="5"/>
  <c r="P107" i="5" s="1"/>
  <c r="N108" i="5"/>
  <c r="O108" i="5" s="1"/>
  <c r="N109" i="5"/>
  <c r="O109" i="5" s="1"/>
  <c r="N110" i="5"/>
  <c r="P110" i="5" s="1"/>
  <c r="N111" i="5"/>
  <c r="O111" i="5" s="1"/>
  <c r="N112" i="5"/>
  <c r="O112" i="5" s="1"/>
  <c r="N113" i="5"/>
  <c r="O113"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73" i="7"/>
  <c r="R73" i="7" s="1"/>
  <c r="P74" i="7"/>
  <c r="Q74" i="7" s="1"/>
  <c r="P75" i="7"/>
  <c r="Q75" i="7" s="1"/>
  <c r="P76" i="7"/>
  <c r="R76"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81" i="6"/>
  <c r="J82" i="6"/>
  <c r="J83" i="6"/>
  <c r="J84" i="6"/>
  <c r="J85" i="6"/>
  <c r="J87" i="6"/>
  <c r="J88" i="6"/>
  <c r="J89" i="6"/>
  <c r="J90" i="6"/>
  <c r="A1" i="5"/>
  <c r="Z8" i="5"/>
  <c r="C9" i="5"/>
  <c r="B8" i="12" s="1"/>
  <c r="Z9" i="5"/>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85" i="5"/>
  <c r="O85" i="5" s="1"/>
  <c r="N87" i="5"/>
  <c r="O87" i="5" s="1"/>
  <c r="N88" i="5"/>
  <c r="O88" i="5" s="1"/>
  <c r="N89" i="5"/>
  <c r="O89" i="5" s="1"/>
  <c r="N90" i="5"/>
  <c r="O90" i="5" s="1"/>
  <c r="N91" i="5"/>
  <c r="O91" i="5" s="1"/>
  <c r="N92" i="5"/>
  <c r="O92" i="5" s="1"/>
  <c r="N93" i="5"/>
  <c r="O93" i="5" s="1"/>
  <c r="N94" i="5"/>
  <c r="O94" i="5" s="1"/>
  <c r="N95" i="5"/>
  <c r="P95" i="5" s="1"/>
  <c r="N96" i="5"/>
  <c r="P96" i="5" s="1"/>
  <c r="N97" i="5"/>
  <c r="O97" i="5" s="1"/>
  <c r="N98" i="5"/>
  <c r="P98" i="5" s="1"/>
  <c r="N411" i="5"/>
  <c r="C415" i="5"/>
  <c r="C413" i="6" s="1"/>
  <c r="K415" i="5"/>
  <c r="O374" i="7" s="1"/>
  <c r="N22" i="8" s="1"/>
  <c r="C416" i="5"/>
  <c r="C375" i="7" s="1"/>
  <c r="C22" i="8" s="1"/>
  <c r="K416" i="5"/>
  <c r="O375" i="7" s="1"/>
  <c r="N23" i="8" s="1"/>
  <c r="J6" i="4"/>
  <c r="Z7" i="5" s="1"/>
  <c r="Z6" i="4"/>
  <c r="A7" i="4"/>
  <c r="A9" i="4"/>
  <c r="A8" i="6" s="1"/>
  <c r="A10" i="4"/>
  <c r="G22" i="4"/>
  <c r="F22" i="4" s="1"/>
  <c r="B2" i="2"/>
  <c r="A3" i="13" s="1"/>
  <c r="B3" i="2"/>
  <c r="A1" i="7" s="1"/>
  <c r="R30" i="7" l="1"/>
  <c r="V369" i="7"/>
  <c r="Q18" i="7"/>
  <c r="P369" i="7"/>
  <c r="J8" i="15" s="1"/>
  <c r="J26" i="15" s="1"/>
  <c r="J410" i="6"/>
  <c r="J7" i="15" s="1"/>
  <c r="I25" i="15" s="1"/>
  <c r="O18" i="5"/>
  <c r="N410" i="5"/>
  <c r="T410" i="5"/>
  <c r="B9" i="12"/>
  <c r="Z10" i="5"/>
  <c r="P31" i="5"/>
  <c r="A3" i="10"/>
  <c r="A3" i="12"/>
  <c r="R42" i="7"/>
  <c r="R26" i="7"/>
  <c r="Q76" i="7"/>
  <c r="Q36" i="7"/>
  <c r="Q32" i="7"/>
  <c r="R28" i="7"/>
  <c r="R20" i="7"/>
  <c r="O100" i="5"/>
  <c r="P45" i="5"/>
  <c r="O42" i="5"/>
  <c r="P38" i="5"/>
  <c r="P26" i="5"/>
  <c r="Q33" i="7"/>
  <c r="R38" i="7"/>
  <c r="R34" i="7"/>
  <c r="R41" i="7"/>
  <c r="R22" i="7"/>
  <c r="R50" i="7"/>
  <c r="R21" i="7"/>
  <c r="R29" i="7"/>
  <c r="Q45" i="7"/>
  <c r="Q37" i="7"/>
  <c r="Q73" i="7"/>
  <c r="O19" i="5"/>
  <c r="O23" i="5"/>
  <c r="P43" i="5"/>
  <c r="C12" i="14"/>
  <c r="O107" i="5"/>
  <c r="P20" i="5"/>
  <c r="P99" i="5"/>
  <c r="P117" i="5"/>
  <c r="O56" i="5"/>
  <c r="O95" i="5"/>
  <c r="P37" i="5"/>
  <c r="O27" i="5"/>
  <c r="P46" i="5"/>
  <c r="O103" i="5"/>
  <c r="P91" i="5"/>
  <c r="P44" i="5"/>
  <c r="P39" i="5"/>
  <c r="P113" i="5"/>
  <c r="O106" i="5"/>
  <c r="P104" i="5"/>
  <c r="I414" i="6"/>
  <c r="O51" i="5"/>
  <c r="A8" i="8"/>
  <c r="A8" i="10"/>
  <c r="A3" i="7"/>
  <c r="A3" i="8"/>
  <c r="C12" i="15"/>
  <c r="A3" i="6"/>
  <c r="P29" i="5"/>
  <c r="P21" i="5"/>
  <c r="E16" i="17"/>
  <c r="F16" i="18"/>
  <c r="C11" i="14"/>
  <c r="O47" i="5"/>
  <c r="P25" i="5"/>
  <c r="P50" i="5"/>
  <c r="R18" i="7"/>
  <c r="R31" i="7"/>
  <c r="A7" i="5"/>
  <c r="A7" i="9" s="1"/>
  <c r="E16" i="16"/>
  <c r="A8" i="11"/>
  <c r="A8" i="13"/>
  <c r="A3" i="9"/>
  <c r="A3" i="11"/>
  <c r="A3" i="5"/>
  <c r="A1" i="13"/>
  <c r="C15" i="19"/>
  <c r="A1" i="4"/>
  <c r="A3" i="14"/>
  <c r="A64" i="14" s="1"/>
  <c r="A1" i="11"/>
  <c r="A2" i="15"/>
  <c r="C22" i="14"/>
  <c r="C40" i="15" s="1"/>
  <c r="B46" i="19" s="1"/>
  <c r="B32" i="13"/>
  <c r="C9" i="14"/>
  <c r="R19" i="7"/>
  <c r="A2" i="4"/>
  <c r="A1" i="10"/>
  <c r="A1" i="14"/>
  <c r="A62" i="14" s="1"/>
  <c r="R39" i="7"/>
  <c r="A8" i="7"/>
  <c r="I413" i="6"/>
  <c r="A8" i="9"/>
  <c r="P114" i="5"/>
  <c r="P52" i="5"/>
  <c r="A1" i="9"/>
  <c r="A1" i="12"/>
  <c r="AG7" i="19"/>
  <c r="AG8" i="19" s="1"/>
  <c r="P101" i="5"/>
  <c r="C374" i="7"/>
  <c r="C21" i="8" s="1"/>
  <c r="O40" i="5"/>
  <c r="O32" i="5"/>
  <c r="R35" i="7"/>
  <c r="A1" i="19"/>
  <c r="P89" i="5"/>
  <c r="C414" i="6"/>
  <c r="O35" i="5"/>
  <c r="O24" i="5"/>
  <c r="P18" i="5"/>
  <c r="R27" i="7"/>
  <c r="A1" i="8"/>
  <c r="P92" i="5"/>
  <c r="O34" i="5"/>
  <c r="P87" i="5"/>
  <c r="A8" i="5"/>
  <c r="AG9" i="19"/>
  <c r="O110" i="5"/>
  <c r="P109" i="5"/>
  <c r="O54" i="5"/>
  <c r="R79" i="7"/>
  <c r="R82" i="7"/>
  <c r="Q81" i="7"/>
  <c r="R75" i="7"/>
  <c r="Q48" i="7"/>
  <c r="R47" i="7"/>
  <c r="R44" i="7"/>
  <c r="Q43" i="7"/>
  <c r="Q40" i="7"/>
  <c r="R51" i="7"/>
  <c r="R46" i="7"/>
  <c r="R74" i="7"/>
  <c r="Q49" i="7"/>
  <c r="R78" i="7"/>
  <c r="R80" i="7"/>
  <c r="Q77" i="7"/>
  <c r="R25" i="7"/>
  <c r="Q24" i="7"/>
  <c r="R23" i="7"/>
  <c r="P116" i="5"/>
  <c r="P115" i="5"/>
  <c r="P112" i="5"/>
  <c r="P111" i="5"/>
  <c r="P108" i="5"/>
  <c r="P105" i="5"/>
  <c r="P102" i="5"/>
  <c r="O98" i="5"/>
  <c r="P97" i="5"/>
  <c r="O96" i="5"/>
  <c r="P94" i="5"/>
  <c r="P93" i="5"/>
  <c r="P90" i="5"/>
  <c r="P88" i="5"/>
  <c r="O57" i="5"/>
  <c r="P85" i="5"/>
  <c r="P58" i="5"/>
  <c r="P55" i="5"/>
  <c r="P53" i="5"/>
  <c r="P49" i="5"/>
  <c r="O48" i="5"/>
  <c r="P41" i="5"/>
  <c r="P36" i="5"/>
  <c r="O33" i="5"/>
  <c r="P30" i="5"/>
  <c r="P28" i="5"/>
  <c r="P22" i="5"/>
  <c r="R369" i="7" l="1"/>
  <c r="D17" i="9" s="1"/>
  <c r="P410" i="5"/>
  <c r="D15" i="9" s="1"/>
  <c r="A7" i="11"/>
  <c r="A7" i="10"/>
  <c r="B7" i="14"/>
  <c r="A7" i="8"/>
  <c r="A7" i="13"/>
  <c r="A7" i="6"/>
  <c r="A7" i="7"/>
  <c r="B40" i="19"/>
  <c r="B8" i="14"/>
  <c r="A7" i="12"/>
  <c r="I16" i="15"/>
  <c r="D17" i="11"/>
  <c r="E17" i="13" s="1"/>
  <c r="D19" i="11"/>
  <c r="E19" i="13" s="1"/>
  <c r="J16" i="15"/>
  <c r="P379" i="7"/>
  <c r="N412" i="5"/>
  <c r="J6" i="15"/>
  <c r="D15" i="11"/>
  <c r="E15" i="13" s="1"/>
  <c r="D19" i="9" l="1"/>
  <c r="D23" i="11" s="1"/>
  <c r="D28" i="11" s="1"/>
  <c r="H16" i="15"/>
  <c r="J9" i="15"/>
  <c r="J15" i="15" s="1"/>
  <c r="H24" i="15"/>
  <c r="J31" i="15" l="1"/>
  <c r="J32" i="15" s="1"/>
  <c r="J35" i="15"/>
  <c r="J36" i="15" s="1"/>
  <c r="S59" i="7" s="1"/>
  <c r="T59" i="7" s="1"/>
  <c r="U59" i="7" s="1"/>
  <c r="H15" i="15"/>
  <c r="H31" i="15" s="1"/>
  <c r="H32" i="15" s="1"/>
  <c r="I15" i="15"/>
  <c r="S291" i="7" l="1"/>
  <c r="T291" i="7" s="1"/>
  <c r="U291" i="7" s="1"/>
  <c r="S292" i="7"/>
  <c r="T292" i="7" s="1"/>
  <c r="U292" i="7" s="1"/>
  <c r="S294" i="7"/>
  <c r="T294" i="7" s="1"/>
  <c r="U294" i="7" s="1"/>
  <c r="S290" i="7"/>
  <c r="T290" i="7" s="1"/>
  <c r="U290" i="7" s="1"/>
  <c r="S293" i="7"/>
  <c r="T293" i="7" s="1"/>
  <c r="U293" i="7" s="1"/>
  <c r="S245" i="7"/>
  <c r="T245" i="7" s="1"/>
  <c r="U245" i="7" s="1"/>
  <c r="S241" i="7"/>
  <c r="T241" i="7" s="1"/>
  <c r="U241" i="7" s="1"/>
  <c r="S237" i="7"/>
  <c r="T237" i="7" s="1"/>
  <c r="U237" i="7" s="1"/>
  <c r="S233" i="7"/>
  <c r="T233" i="7" s="1"/>
  <c r="U233" i="7" s="1"/>
  <c r="S229" i="7"/>
  <c r="T229" i="7" s="1"/>
  <c r="U229" i="7" s="1"/>
  <c r="S225" i="7"/>
  <c r="T225" i="7" s="1"/>
  <c r="U225" i="7" s="1"/>
  <c r="S221" i="7"/>
  <c r="T221" i="7" s="1"/>
  <c r="U221" i="7" s="1"/>
  <c r="S217" i="7"/>
  <c r="T217" i="7" s="1"/>
  <c r="U217" i="7" s="1"/>
  <c r="S213" i="7"/>
  <c r="T213" i="7" s="1"/>
  <c r="U213" i="7" s="1"/>
  <c r="S212" i="7"/>
  <c r="T212" i="7" s="1"/>
  <c r="U212" i="7" s="1"/>
  <c r="S246" i="7"/>
  <c r="T246" i="7" s="1"/>
  <c r="U246" i="7" s="1"/>
  <c r="S242" i="7"/>
  <c r="T242" i="7" s="1"/>
  <c r="U242" i="7" s="1"/>
  <c r="S238" i="7"/>
  <c r="T238" i="7" s="1"/>
  <c r="U238" i="7" s="1"/>
  <c r="S234" i="7"/>
  <c r="T234" i="7" s="1"/>
  <c r="U234" i="7" s="1"/>
  <c r="S230" i="7"/>
  <c r="T230" i="7" s="1"/>
  <c r="U230" i="7" s="1"/>
  <c r="S226" i="7"/>
  <c r="T226" i="7" s="1"/>
  <c r="U226" i="7" s="1"/>
  <c r="S222" i="7"/>
  <c r="T222" i="7" s="1"/>
  <c r="U222" i="7" s="1"/>
  <c r="S218" i="7"/>
  <c r="T218" i="7" s="1"/>
  <c r="U218" i="7" s="1"/>
  <c r="S214" i="7"/>
  <c r="T214" i="7" s="1"/>
  <c r="U214" i="7" s="1"/>
  <c r="S210" i="7"/>
  <c r="T210" i="7" s="1"/>
  <c r="U210" i="7" s="1"/>
  <c r="S247" i="7"/>
  <c r="T247" i="7" s="1"/>
  <c r="U247" i="7" s="1"/>
  <c r="S243" i="7"/>
  <c r="T243" i="7" s="1"/>
  <c r="U243" i="7" s="1"/>
  <c r="S239" i="7"/>
  <c r="T239" i="7" s="1"/>
  <c r="U239" i="7" s="1"/>
  <c r="S235" i="7"/>
  <c r="T235" i="7" s="1"/>
  <c r="U235" i="7" s="1"/>
  <c r="S231" i="7"/>
  <c r="T231" i="7" s="1"/>
  <c r="U231" i="7" s="1"/>
  <c r="S227" i="7"/>
  <c r="T227" i="7" s="1"/>
  <c r="U227" i="7" s="1"/>
  <c r="S223" i="7"/>
  <c r="T223" i="7" s="1"/>
  <c r="U223" i="7" s="1"/>
  <c r="S219" i="7"/>
  <c r="T219" i="7" s="1"/>
  <c r="U219" i="7" s="1"/>
  <c r="S215" i="7"/>
  <c r="T215" i="7" s="1"/>
  <c r="U215" i="7" s="1"/>
  <c r="S211" i="7"/>
  <c r="T211" i="7" s="1"/>
  <c r="U211" i="7" s="1"/>
  <c r="S248" i="7"/>
  <c r="T248" i="7" s="1"/>
  <c r="U248" i="7" s="1"/>
  <c r="S244" i="7"/>
  <c r="T244" i="7" s="1"/>
  <c r="U244" i="7" s="1"/>
  <c r="S240" i="7"/>
  <c r="T240" i="7" s="1"/>
  <c r="U240" i="7" s="1"/>
  <c r="S236" i="7"/>
  <c r="T236" i="7" s="1"/>
  <c r="U236" i="7" s="1"/>
  <c r="S232" i="7"/>
  <c r="T232" i="7" s="1"/>
  <c r="U232" i="7" s="1"/>
  <c r="S228" i="7"/>
  <c r="T228" i="7" s="1"/>
  <c r="U228" i="7" s="1"/>
  <c r="S224" i="7"/>
  <c r="T224" i="7" s="1"/>
  <c r="U224" i="7" s="1"/>
  <c r="S220" i="7"/>
  <c r="T220" i="7" s="1"/>
  <c r="U220" i="7" s="1"/>
  <c r="S216" i="7"/>
  <c r="T216" i="7" s="1"/>
  <c r="U216" i="7" s="1"/>
  <c r="S182" i="7"/>
  <c r="T182" i="7" s="1"/>
  <c r="U182" i="7" s="1"/>
  <c r="S178" i="7"/>
  <c r="T178" i="7" s="1"/>
  <c r="U178" i="7" s="1"/>
  <c r="S174" i="7"/>
  <c r="T174" i="7" s="1"/>
  <c r="U174" i="7" s="1"/>
  <c r="S170" i="7"/>
  <c r="T170" i="7" s="1"/>
  <c r="U170" i="7" s="1"/>
  <c r="S166" i="7"/>
  <c r="T166" i="7" s="1"/>
  <c r="U166" i="7" s="1"/>
  <c r="S162" i="7"/>
  <c r="T162" i="7" s="1"/>
  <c r="U162" i="7" s="1"/>
  <c r="S183" i="7"/>
  <c r="T183" i="7" s="1"/>
  <c r="U183" i="7" s="1"/>
  <c r="S179" i="7"/>
  <c r="T179" i="7" s="1"/>
  <c r="U179" i="7" s="1"/>
  <c r="S175" i="7"/>
  <c r="T175" i="7" s="1"/>
  <c r="U175" i="7" s="1"/>
  <c r="S171" i="7"/>
  <c r="T171" i="7" s="1"/>
  <c r="U171" i="7" s="1"/>
  <c r="S167" i="7"/>
  <c r="T167" i="7" s="1"/>
  <c r="U167" i="7" s="1"/>
  <c r="S163" i="7"/>
  <c r="T163" i="7" s="1"/>
  <c r="U163" i="7" s="1"/>
  <c r="S161" i="7"/>
  <c r="T161" i="7" s="1"/>
  <c r="U161" i="7" s="1"/>
  <c r="S184" i="7"/>
  <c r="T184" i="7" s="1"/>
  <c r="U184" i="7" s="1"/>
  <c r="S180" i="7"/>
  <c r="T180" i="7" s="1"/>
  <c r="U180" i="7" s="1"/>
  <c r="S176" i="7"/>
  <c r="T176" i="7" s="1"/>
  <c r="U176" i="7" s="1"/>
  <c r="S172" i="7"/>
  <c r="T172" i="7" s="1"/>
  <c r="U172" i="7" s="1"/>
  <c r="S168" i="7"/>
  <c r="T168" i="7" s="1"/>
  <c r="U168" i="7" s="1"/>
  <c r="S164" i="7"/>
  <c r="T164" i="7" s="1"/>
  <c r="U164" i="7" s="1"/>
  <c r="S160" i="7"/>
  <c r="T160" i="7" s="1"/>
  <c r="U160" i="7" s="1"/>
  <c r="S185" i="7"/>
  <c r="T185" i="7" s="1"/>
  <c r="U185" i="7" s="1"/>
  <c r="S181" i="7"/>
  <c r="T181" i="7" s="1"/>
  <c r="U181" i="7" s="1"/>
  <c r="S177" i="7"/>
  <c r="T177" i="7" s="1"/>
  <c r="U177" i="7" s="1"/>
  <c r="S173" i="7"/>
  <c r="T173" i="7" s="1"/>
  <c r="U173" i="7" s="1"/>
  <c r="S169" i="7"/>
  <c r="T169" i="7" s="1"/>
  <c r="U169" i="7" s="1"/>
  <c r="S165" i="7"/>
  <c r="T165" i="7" s="1"/>
  <c r="U165" i="7" s="1"/>
  <c r="S350" i="7"/>
  <c r="T350" i="7" s="1"/>
  <c r="U350" i="7" s="1"/>
  <c r="S346" i="7"/>
  <c r="T346" i="7" s="1"/>
  <c r="U346" i="7" s="1"/>
  <c r="S342" i="7"/>
  <c r="T342" i="7" s="1"/>
  <c r="U342" i="7" s="1"/>
  <c r="S307" i="7"/>
  <c r="T307" i="7" s="1"/>
  <c r="U307" i="7" s="1"/>
  <c r="S303" i="7"/>
  <c r="T303" i="7" s="1"/>
  <c r="U303" i="7" s="1"/>
  <c r="S299" i="7"/>
  <c r="T299" i="7" s="1"/>
  <c r="U299" i="7" s="1"/>
  <c r="S295" i="7"/>
  <c r="T295" i="7" s="1"/>
  <c r="U295" i="7" s="1"/>
  <c r="S286" i="7"/>
  <c r="T286" i="7" s="1"/>
  <c r="U286" i="7" s="1"/>
  <c r="S282" i="7"/>
  <c r="T282" i="7" s="1"/>
  <c r="U282" i="7" s="1"/>
  <c r="S278" i="7"/>
  <c r="T278" i="7" s="1"/>
  <c r="U278" i="7" s="1"/>
  <c r="S274" i="7"/>
  <c r="T274" i="7" s="1"/>
  <c r="U274" i="7" s="1"/>
  <c r="S270" i="7"/>
  <c r="T270" i="7" s="1"/>
  <c r="U270" i="7" s="1"/>
  <c r="S266" i="7"/>
  <c r="T266" i="7" s="1"/>
  <c r="U266" i="7" s="1"/>
  <c r="S262" i="7"/>
  <c r="T262" i="7" s="1"/>
  <c r="U262" i="7" s="1"/>
  <c r="S258" i="7"/>
  <c r="T258" i="7" s="1"/>
  <c r="U258" i="7" s="1"/>
  <c r="S267" i="7"/>
  <c r="T267" i="7" s="1"/>
  <c r="U267" i="7" s="1"/>
  <c r="S351" i="7"/>
  <c r="T351" i="7" s="1"/>
  <c r="U351" i="7" s="1"/>
  <c r="S347" i="7"/>
  <c r="T347" i="7" s="1"/>
  <c r="U347" i="7" s="1"/>
  <c r="S343" i="7"/>
  <c r="T343" i="7" s="1"/>
  <c r="U343" i="7" s="1"/>
  <c r="S308" i="7"/>
  <c r="T308" i="7" s="1"/>
  <c r="U308" i="7" s="1"/>
  <c r="S304" i="7"/>
  <c r="T304" i="7" s="1"/>
  <c r="U304" i="7" s="1"/>
  <c r="S300" i="7"/>
  <c r="T300" i="7" s="1"/>
  <c r="U300" i="7" s="1"/>
  <c r="S296" i="7"/>
  <c r="T296" i="7" s="1"/>
  <c r="U296" i="7" s="1"/>
  <c r="S287" i="7"/>
  <c r="T287" i="7" s="1"/>
  <c r="U287" i="7" s="1"/>
  <c r="S283" i="7"/>
  <c r="T283" i="7" s="1"/>
  <c r="U283" i="7" s="1"/>
  <c r="S279" i="7"/>
  <c r="T279" i="7" s="1"/>
  <c r="U279" i="7" s="1"/>
  <c r="S275" i="7"/>
  <c r="T275" i="7" s="1"/>
  <c r="U275" i="7" s="1"/>
  <c r="S271" i="7"/>
  <c r="T271" i="7" s="1"/>
  <c r="U271" i="7" s="1"/>
  <c r="S349" i="7"/>
  <c r="T349" i="7" s="1"/>
  <c r="U349" i="7" s="1"/>
  <c r="S341" i="7"/>
  <c r="T341" i="7" s="1"/>
  <c r="U341" i="7" s="1"/>
  <c r="S302" i="7"/>
  <c r="T302" i="7" s="1"/>
  <c r="U302" i="7" s="1"/>
  <c r="S289" i="7"/>
  <c r="T289" i="7" s="1"/>
  <c r="U289" i="7" s="1"/>
  <c r="S281" i="7"/>
  <c r="T281" i="7" s="1"/>
  <c r="U281" i="7" s="1"/>
  <c r="S273" i="7"/>
  <c r="T273" i="7" s="1"/>
  <c r="U273" i="7" s="1"/>
  <c r="S265" i="7"/>
  <c r="T265" i="7" s="1"/>
  <c r="U265" i="7" s="1"/>
  <c r="S263" i="7"/>
  <c r="T263" i="7" s="1"/>
  <c r="U263" i="7" s="1"/>
  <c r="S257" i="7"/>
  <c r="T257" i="7" s="1"/>
  <c r="U257" i="7" s="1"/>
  <c r="S352" i="7"/>
  <c r="T352" i="7" s="1"/>
  <c r="U352" i="7" s="1"/>
  <c r="S344" i="7"/>
  <c r="T344" i="7" s="1"/>
  <c r="U344" i="7" s="1"/>
  <c r="S305" i="7"/>
  <c r="T305" i="7" s="1"/>
  <c r="U305" i="7" s="1"/>
  <c r="S297" i="7"/>
  <c r="T297" i="7" s="1"/>
  <c r="U297" i="7" s="1"/>
  <c r="S284" i="7"/>
  <c r="T284" i="7" s="1"/>
  <c r="U284" i="7" s="1"/>
  <c r="S276" i="7"/>
  <c r="T276" i="7" s="1"/>
  <c r="U276" i="7" s="1"/>
  <c r="S268" i="7"/>
  <c r="T268" i="7" s="1"/>
  <c r="U268" i="7" s="1"/>
  <c r="S261" i="7"/>
  <c r="T261" i="7" s="1"/>
  <c r="U261" i="7" s="1"/>
  <c r="S256" i="7"/>
  <c r="T256" i="7" s="1"/>
  <c r="U256" i="7" s="1"/>
  <c r="S353" i="7"/>
  <c r="T353" i="7" s="1"/>
  <c r="U353" i="7" s="1"/>
  <c r="S345" i="7"/>
  <c r="T345" i="7" s="1"/>
  <c r="U345" i="7" s="1"/>
  <c r="S306" i="7"/>
  <c r="T306" i="7" s="1"/>
  <c r="U306" i="7" s="1"/>
  <c r="S298" i="7"/>
  <c r="T298" i="7" s="1"/>
  <c r="U298" i="7" s="1"/>
  <c r="S285" i="7"/>
  <c r="T285" i="7" s="1"/>
  <c r="U285" i="7" s="1"/>
  <c r="S277" i="7"/>
  <c r="T277" i="7" s="1"/>
  <c r="U277" i="7" s="1"/>
  <c r="S269" i="7"/>
  <c r="T269" i="7" s="1"/>
  <c r="U269" i="7" s="1"/>
  <c r="S260" i="7"/>
  <c r="T260" i="7" s="1"/>
  <c r="U260" i="7" s="1"/>
  <c r="S348" i="7"/>
  <c r="T348" i="7" s="1"/>
  <c r="U348" i="7" s="1"/>
  <c r="S309" i="7"/>
  <c r="T309" i="7" s="1"/>
  <c r="U309" i="7" s="1"/>
  <c r="S301" i="7"/>
  <c r="T301" i="7" s="1"/>
  <c r="U301" i="7" s="1"/>
  <c r="S288" i="7"/>
  <c r="T288" i="7" s="1"/>
  <c r="U288" i="7" s="1"/>
  <c r="S280" i="7"/>
  <c r="T280" i="7" s="1"/>
  <c r="U280" i="7" s="1"/>
  <c r="S272" i="7"/>
  <c r="T272" i="7" s="1"/>
  <c r="U272" i="7" s="1"/>
  <c r="S264" i="7"/>
  <c r="T264" i="7" s="1"/>
  <c r="U264" i="7" s="1"/>
  <c r="S259" i="7"/>
  <c r="T259" i="7" s="1"/>
  <c r="U259" i="7" s="1"/>
  <c r="S193" i="7"/>
  <c r="T193" i="7" s="1"/>
  <c r="U193" i="7" s="1"/>
  <c r="S189" i="7"/>
  <c r="T189" i="7" s="1"/>
  <c r="U189" i="7" s="1"/>
  <c r="S159" i="7"/>
  <c r="T159" i="7" s="1"/>
  <c r="U159" i="7" s="1"/>
  <c r="S155" i="7"/>
  <c r="T155" i="7" s="1"/>
  <c r="U155" i="7" s="1"/>
  <c r="S151" i="7"/>
  <c r="T151" i="7" s="1"/>
  <c r="U151" i="7" s="1"/>
  <c r="S147" i="7"/>
  <c r="T147" i="7" s="1"/>
  <c r="U147" i="7" s="1"/>
  <c r="S143" i="7"/>
  <c r="T143" i="7" s="1"/>
  <c r="U143" i="7" s="1"/>
  <c r="S139" i="7"/>
  <c r="T139" i="7" s="1"/>
  <c r="U139" i="7" s="1"/>
  <c r="S135" i="7"/>
  <c r="T135" i="7" s="1"/>
  <c r="U135" i="7" s="1"/>
  <c r="S131" i="7"/>
  <c r="T131" i="7" s="1"/>
  <c r="U131" i="7" s="1"/>
  <c r="S127" i="7"/>
  <c r="T127" i="7" s="1"/>
  <c r="U127" i="7" s="1"/>
  <c r="S123" i="7"/>
  <c r="T123" i="7" s="1"/>
  <c r="U123" i="7" s="1"/>
  <c r="S119" i="7"/>
  <c r="T119" i="7" s="1"/>
  <c r="U119" i="7" s="1"/>
  <c r="S115" i="7"/>
  <c r="T115" i="7" s="1"/>
  <c r="U115" i="7" s="1"/>
  <c r="S195" i="7"/>
  <c r="T195" i="7" s="1"/>
  <c r="U195" i="7" s="1"/>
  <c r="S194" i="7"/>
  <c r="T194" i="7" s="1"/>
  <c r="U194" i="7" s="1"/>
  <c r="S190" i="7"/>
  <c r="T190" i="7" s="1"/>
  <c r="U190" i="7" s="1"/>
  <c r="S186" i="7"/>
  <c r="T186" i="7" s="1"/>
  <c r="U186" i="7" s="1"/>
  <c r="S156" i="7"/>
  <c r="T156" i="7" s="1"/>
  <c r="U156" i="7" s="1"/>
  <c r="S152" i="7"/>
  <c r="T152" i="7" s="1"/>
  <c r="U152" i="7" s="1"/>
  <c r="S148" i="7"/>
  <c r="T148" i="7" s="1"/>
  <c r="U148" i="7" s="1"/>
  <c r="S144" i="7"/>
  <c r="T144" i="7" s="1"/>
  <c r="U144" i="7" s="1"/>
  <c r="S140" i="7"/>
  <c r="T140" i="7" s="1"/>
  <c r="U140" i="7" s="1"/>
  <c r="S136" i="7"/>
  <c r="T136" i="7" s="1"/>
  <c r="U136" i="7" s="1"/>
  <c r="S132" i="7"/>
  <c r="T132" i="7" s="1"/>
  <c r="U132" i="7" s="1"/>
  <c r="S128" i="7"/>
  <c r="T128" i="7" s="1"/>
  <c r="U128" i="7" s="1"/>
  <c r="S124" i="7"/>
  <c r="T124" i="7" s="1"/>
  <c r="U124" i="7" s="1"/>
  <c r="S120" i="7"/>
  <c r="T120" i="7" s="1"/>
  <c r="U120" i="7" s="1"/>
  <c r="S116" i="7"/>
  <c r="T116" i="7" s="1"/>
  <c r="U116" i="7" s="1"/>
  <c r="S191" i="7"/>
  <c r="T191" i="7" s="1"/>
  <c r="U191" i="7" s="1"/>
  <c r="S157" i="7"/>
  <c r="T157" i="7" s="1"/>
  <c r="U157" i="7" s="1"/>
  <c r="S149" i="7"/>
  <c r="T149" i="7" s="1"/>
  <c r="U149" i="7" s="1"/>
  <c r="S141" i="7"/>
  <c r="T141" i="7" s="1"/>
  <c r="U141" i="7" s="1"/>
  <c r="S133" i="7"/>
  <c r="T133" i="7" s="1"/>
  <c r="U133" i="7" s="1"/>
  <c r="S125" i="7"/>
  <c r="T125" i="7" s="1"/>
  <c r="U125" i="7" s="1"/>
  <c r="S122" i="7"/>
  <c r="T122" i="7" s="1"/>
  <c r="U122" i="7" s="1"/>
  <c r="S192" i="7"/>
  <c r="T192" i="7" s="1"/>
  <c r="U192" i="7" s="1"/>
  <c r="S158" i="7"/>
  <c r="T158" i="7" s="1"/>
  <c r="U158" i="7" s="1"/>
  <c r="S150" i="7"/>
  <c r="T150" i="7" s="1"/>
  <c r="U150" i="7" s="1"/>
  <c r="S142" i="7"/>
  <c r="T142" i="7" s="1"/>
  <c r="U142" i="7" s="1"/>
  <c r="S134" i="7"/>
  <c r="T134" i="7" s="1"/>
  <c r="U134" i="7" s="1"/>
  <c r="S126" i="7"/>
  <c r="T126" i="7" s="1"/>
  <c r="U126" i="7" s="1"/>
  <c r="S113" i="7"/>
  <c r="T113" i="7" s="1"/>
  <c r="U113" i="7" s="1"/>
  <c r="S187" i="7"/>
  <c r="T187" i="7" s="1"/>
  <c r="U187" i="7" s="1"/>
  <c r="S153" i="7"/>
  <c r="T153" i="7" s="1"/>
  <c r="U153" i="7" s="1"/>
  <c r="S145" i="7"/>
  <c r="T145" i="7" s="1"/>
  <c r="U145" i="7" s="1"/>
  <c r="S137" i="7"/>
  <c r="T137" i="7" s="1"/>
  <c r="U137" i="7" s="1"/>
  <c r="S129" i="7"/>
  <c r="T129" i="7" s="1"/>
  <c r="U129" i="7" s="1"/>
  <c r="S117" i="7"/>
  <c r="T117" i="7" s="1"/>
  <c r="U117" i="7" s="1"/>
  <c r="S114" i="7"/>
  <c r="T114" i="7" s="1"/>
  <c r="U114" i="7" s="1"/>
  <c r="S188" i="7"/>
  <c r="T188" i="7" s="1"/>
  <c r="U188" i="7" s="1"/>
  <c r="S154" i="7"/>
  <c r="T154" i="7" s="1"/>
  <c r="U154" i="7" s="1"/>
  <c r="S146" i="7"/>
  <c r="T146" i="7" s="1"/>
  <c r="U146" i="7" s="1"/>
  <c r="S138" i="7"/>
  <c r="T138" i="7" s="1"/>
  <c r="U138" i="7" s="1"/>
  <c r="S130" i="7"/>
  <c r="T130" i="7" s="1"/>
  <c r="U130" i="7" s="1"/>
  <c r="S121" i="7"/>
  <c r="T121" i="7" s="1"/>
  <c r="U121" i="7" s="1"/>
  <c r="S118" i="7"/>
  <c r="T118" i="7" s="1"/>
  <c r="U118" i="7" s="1"/>
  <c r="S335" i="7"/>
  <c r="T335" i="7" s="1"/>
  <c r="U335" i="7" s="1"/>
  <c r="S331" i="7"/>
  <c r="T331" i="7" s="1"/>
  <c r="U331" i="7" s="1"/>
  <c r="S336" i="7"/>
  <c r="T336" i="7" s="1"/>
  <c r="U336" i="7" s="1"/>
  <c r="S332" i="7"/>
  <c r="T332" i="7" s="1"/>
  <c r="U332" i="7" s="1"/>
  <c r="S337" i="7"/>
  <c r="T337" i="7" s="1"/>
  <c r="U337" i="7" s="1"/>
  <c r="S333" i="7"/>
  <c r="T333" i="7" s="1"/>
  <c r="U333" i="7" s="1"/>
  <c r="S329" i="7"/>
  <c r="T329" i="7" s="1"/>
  <c r="U329" i="7" s="1"/>
  <c r="S338" i="7"/>
  <c r="T338" i="7" s="1"/>
  <c r="U338" i="7" s="1"/>
  <c r="S334" i="7"/>
  <c r="T334" i="7" s="1"/>
  <c r="U334" i="7" s="1"/>
  <c r="S330" i="7"/>
  <c r="T330" i="7" s="1"/>
  <c r="U330" i="7" s="1"/>
  <c r="S109" i="7"/>
  <c r="T109" i="7" s="1"/>
  <c r="U109" i="7" s="1"/>
  <c r="S105" i="7"/>
  <c r="T105" i="7" s="1"/>
  <c r="U105" i="7" s="1"/>
  <c r="S110" i="7"/>
  <c r="T110" i="7" s="1"/>
  <c r="U110" i="7" s="1"/>
  <c r="S106" i="7"/>
  <c r="T106" i="7" s="1"/>
  <c r="U106" i="7" s="1"/>
  <c r="S111" i="7"/>
  <c r="T111" i="7" s="1"/>
  <c r="U111" i="7" s="1"/>
  <c r="S107" i="7"/>
  <c r="T107" i="7" s="1"/>
  <c r="U107" i="7" s="1"/>
  <c r="S108" i="7"/>
  <c r="T108" i="7" s="1"/>
  <c r="U108" i="7" s="1"/>
  <c r="S70" i="7"/>
  <c r="T70" i="7" s="1"/>
  <c r="U70" i="7" s="1"/>
  <c r="S66" i="7"/>
  <c r="T66" i="7" s="1"/>
  <c r="U66" i="7" s="1"/>
  <c r="S62" i="7"/>
  <c r="T62" i="7" s="1"/>
  <c r="U62" i="7" s="1"/>
  <c r="S57" i="7"/>
  <c r="T57" i="7" s="1"/>
  <c r="U57" i="7" s="1"/>
  <c r="S53" i="7"/>
  <c r="T53" i="7" s="1"/>
  <c r="U53" i="7" s="1"/>
  <c r="S63" i="7"/>
  <c r="T63" i="7" s="1"/>
  <c r="U63" i="7" s="1"/>
  <c r="S71" i="7"/>
  <c r="T71" i="7" s="1"/>
  <c r="U71" i="7" s="1"/>
  <c r="S67" i="7"/>
  <c r="T67" i="7" s="1"/>
  <c r="U67" i="7" s="1"/>
  <c r="S58" i="7"/>
  <c r="T58" i="7" s="1"/>
  <c r="U58" i="7" s="1"/>
  <c r="S54" i="7"/>
  <c r="T54" i="7" s="1"/>
  <c r="U54" i="7" s="1"/>
  <c r="S52" i="7"/>
  <c r="T52" i="7" s="1"/>
  <c r="U52" i="7" s="1"/>
  <c r="S68" i="7"/>
  <c r="T68" i="7" s="1"/>
  <c r="U68" i="7" s="1"/>
  <c r="S64" i="7"/>
  <c r="T64" i="7" s="1"/>
  <c r="U64" i="7" s="1"/>
  <c r="S60" i="7"/>
  <c r="T60" i="7" s="1"/>
  <c r="U60" i="7" s="1"/>
  <c r="S55" i="7"/>
  <c r="T55" i="7" s="1"/>
  <c r="U55" i="7" s="1"/>
  <c r="S69" i="7"/>
  <c r="T69" i="7" s="1"/>
  <c r="U69" i="7" s="1"/>
  <c r="S65" i="7"/>
  <c r="T65" i="7" s="1"/>
  <c r="U65" i="7" s="1"/>
  <c r="S61" i="7"/>
  <c r="T61" i="7" s="1"/>
  <c r="U61" i="7" s="1"/>
  <c r="S56" i="7"/>
  <c r="T56" i="7" s="1"/>
  <c r="U56" i="7" s="1"/>
  <c r="S326" i="7"/>
  <c r="T326" i="7" s="1"/>
  <c r="U326" i="7" s="1"/>
  <c r="S322" i="7"/>
  <c r="T322" i="7" s="1"/>
  <c r="U322" i="7" s="1"/>
  <c r="S318" i="7"/>
  <c r="T318" i="7" s="1"/>
  <c r="U318" i="7" s="1"/>
  <c r="S327" i="7"/>
  <c r="T327" i="7" s="1"/>
  <c r="U327" i="7" s="1"/>
  <c r="S323" i="7"/>
  <c r="T323" i="7" s="1"/>
  <c r="U323" i="7" s="1"/>
  <c r="S319" i="7"/>
  <c r="T319" i="7" s="1"/>
  <c r="U319" i="7" s="1"/>
  <c r="S325" i="7"/>
  <c r="T325" i="7" s="1"/>
  <c r="U325" i="7" s="1"/>
  <c r="S317" i="7"/>
  <c r="T317" i="7" s="1"/>
  <c r="U317" i="7" s="1"/>
  <c r="S328" i="7"/>
  <c r="T328" i="7" s="1"/>
  <c r="U328" i="7" s="1"/>
  <c r="S324" i="7"/>
  <c r="T324" i="7" s="1"/>
  <c r="U324" i="7" s="1"/>
  <c r="S320" i="7"/>
  <c r="T320" i="7" s="1"/>
  <c r="U320" i="7" s="1"/>
  <c r="S339" i="7"/>
  <c r="T339" i="7" s="1"/>
  <c r="U339" i="7" s="1"/>
  <c r="S321" i="7"/>
  <c r="T321" i="7" s="1"/>
  <c r="U321" i="7" s="1"/>
  <c r="S365" i="7"/>
  <c r="T365" i="7" s="1"/>
  <c r="U365" i="7" s="1"/>
  <c r="S361" i="7"/>
  <c r="T361" i="7" s="1"/>
  <c r="U361" i="7" s="1"/>
  <c r="S366" i="7"/>
  <c r="T366" i="7" s="1"/>
  <c r="U366" i="7" s="1"/>
  <c r="S362" i="7"/>
  <c r="T362" i="7" s="1"/>
  <c r="U362" i="7" s="1"/>
  <c r="S363" i="7"/>
  <c r="T363" i="7" s="1"/>
  <c r="U363" i="7" s="1"/>
  <c r="S367" i="7"/>
  <c r="T367" i="7" s="1"/>
  <c r="U367" i="7" s="1"/>
  <c r="S364" i="7"/>
  <c r="T364" i="7" s="1"/>
  <c r="U364" i="7" s="1"/>
  <c r="S313" i="7"/>
  <c r="T313" i="7" s="1"/>
  <c r="U313" i="7" s="1"/>
  <c r="S311" i="7"/>
  <c r="T311" i="7" s="1"/>
  <c r="U311" i="7" s="1"/>
  <c r="S316" i="7"/>
  <c r="T316" i="7" s="1"/>
  <c r="U316" i="7" s="1"/>
  <c r="S312" i="7"/>
  <c r="T312" i="7" s="1"/>
  <c r="U312" i="7" s="1"/>
  <c r="S314" i="7"/>
  <c r="T314" i="7" s="1"/>
  <c r="U314" i="7" s="1"/>
  <c r="S315" i="7"/>
  <c r="T315" i="7" s="1"/>
  <c r="U315" i="7" s="1"/>
  <c r="S360" i="7"/>
  <c r="T360" i="7" s="1"/>
  <c r="U360" i="7" s="1"/>
  <c r="S356" i="7"/>
  <c r="T356" i="7" s="1"/>
  <c r="U356" i="7" s="1"/>
  <c r="S357" i="7"/>
  <c r="T357" i="7" s="1"/>
  <c r="U357" i="7" s="1"/>
  <c r="S355" i="7"/>
  <c r="T355" i="7" s="1"/>
  <c r="U355" i="7" s="1"/>
  <c r="S358" i="7"/>
  <c r="T358" i="7" s="1"/>
  <c r="U358" i="7" s="1"/>
  <c r="S359" i="7"/>
  <c r="T359" i="7" s="1"/>
  <c r="U359" i="7" s="1"/>
  <c r="S340" i="7"/>
  <c r="T340" i="7" s="1"/>
  <c r="U340" i="7" s="1"/>
  <c r="S354" i="7"/>
  <c r="T354" i="7" s="1"/>
  <c r="U354" i="7" s="1"/>
  <c r="S252" i="7"/>
  <c r="T252" i="7" s="1"/>
  <c r="U252" i="7" s="1"/>
  <c r="S253" i="7"/>
  <c r="T253" i="7" s="1"/>
  <c r="U253" i="7" s="1"/>
  <c r="S254" i="7"/>
  <c r="T254" i="7" s="1"/>
  <c r="U254" i="7" s="1"/>
  <c r="S205" i="7"/>
  <c r="T205" i="7" s="1"/>
  <c r="U205" i="7" s="1"/>
  <c r="S197" i="7"/>
  <c r="T197" i="7" s="1"/>
  <c r="U197" i="7" s="1"/>
  <c r="S99" i="7"/>
  <c r="T99" i="7" s="1"/>
  <c r="U99" i="7" s="1"/>
  <c r="S91" i="7"/>
  <c r="T91" i="7" s="1"/>
  <c r="U91" i="7" s="1"/>
  <c r="S83" i="7"/>
  <c r="T83" i="7" s="1"/>
  <c r="U83" i="7" s="1"/>
  <c r="S251" i="7"/>
  <c r="T251" i="7" s="1"/>
  <c r="U251" i="7" s="1"/>
  <c r="S250" i="7"/>
  <c r="T250" i="7" s="1"/>
  <c r="U250" i="7" s="1"/>
  <c r="S249" i="7"/>
  <c r="T249" i="7" s="1"/>
  <c r="U249" i="7" s="1"/>
  <c r="S204" i="7"/>
  <c r="T204" i="7" s="1"/>
  <c r="U204" i="7" s="1"/>
  <c r="S203" i="7"/>
  <c r="T203" i="7" s="1"/>
  <c r="U203" i="7" s="1"/>
  <c r="S202" i="7"/>
  <c r="T202" i="7" s="1"/>
  <c r="U202" i="7" s="1"/>
  <c r="S104" i="7"/>
  <c r="T104" i="7" s="1"/>
  <c r="U104" i="7" s="1"/>
  <c r="S98" i="7"/>
  <c r="T98" i="7" s="1"/>
  <c r="U98" i="7" s="1"/>
  <c r="S97" i="7"/>
  <c r="T97" i="7" s="1"/>
  <c r="U97" i="7" s="1"/>
  <c r="S96" i="7"/>
  <c r="T96" i="7" s="1"/>
  <c r="U96" i="7" s="1"/>
  <c r="S90" i="7"/>
  <c r="T90" i="7" s="1"/>
  <c r="U90" i="7" s="1"/>
  <c r="S89" i="7"/>
  <c r="T89" i="7" s="1"/>
  <c r="U89" i="7" s="1"/>
  <c r="S88" i="7"/>
  <c r="T88" i="7" s="1"/>
  <c r="U88" i="7" s="1"/>
  <c r="S87" i="7"/>
  <c r="T87" i="7" s="1"/>
  <c r="U87" i="7" s="1"/>
  <c r="S368" i="7"/>
  <c r="T368" i="7" s="1"/>
  <c r="U368" i="7" s="1"/>
  <c r="S200" i="7"/>
  <c r="T200" i="7" s="1"/>
  <c r="U200" i="7" s="1"/>
  <c r="S199" i="7"/>
  <c r="T199" i="7" s="1"/>
  <c r="U199" i="7" s="1"/>
  <c r="S198" i="7"/>
  <c r="T198" i="7" s="1"/>
  <c r="U198" i="7" s="1"/>
  <c r="S94" i="7"/>
  <c r="T94" i="7" s="1"/>
  <c r="U94" i="7" s="1"/>
  <c r="S93" i="7"/>
  <c r="T93" i="7" s="1"/>
  <c r="U93" i="7" s="1"/>
  <c r="S92" i="7"/>
  <c r="T92" i="7" s="1"/>
  <c r="U92" i="7" s="1"/>
  <c r="S86" i="7"/>
  <c r="T86" i="7" s="1"/>
  <c r="U86" i="7" s="1"/>
  <c r="S85" i="7"/>
  <c r="T85" i="7" s="1"/>
  <c r="U85" i="7" s="1"/>
  <c r="S209" i="7"/>
  <c r="T209" i="7" s="1"/>
  <c r="U209" i="7" s="1"/>
  <c r="S103" i="7"/>
  <c r="T103" i="7" s="1"/>
  <c r="U103" i="7" s="1"/>
  <c r="S84" i="7"/>
  <c r="T84" i="7" s="1"/>
  <c r="U84" i="7" s="1"/>
  <c r="S95" i="7"/>
  <c r="T95" i="7" s="1"/>
  <c r="U95" i="7" s="1"/>
  <c r="S208" i="7"/>
  <c r="T208" i="7" s="1"/>
  <c r="U208" i="7" s="1"/>
  <c r="S207" i="7"/>
  <c r="T207" i="7" s="1"/>
  <c r="U207" i="7" s="1"/>
  <c r="S206" i="7"/>
  <c r="T206" i="7" s="1"/>
  <c r="U206" i="7" s="1"/>
  <c r="S102" i="7"/>
  <c r="T102" i="7" s="1"/>
  <c r="U102" i="7" s="1"/>
  <c r="S101" i="7"/>
  <c r="T101" i="7" s="1"/>
  <c r="U101" i="7" s="1"/>
  <c r="S100" i="7"/>
  <c r="T100" i="7" s="1"/>
  <c r="U100" i="7" s="1"/>
  <c r="S201" i="7"/>
  <c r="T201" i="7" s="1"/>
  <c r="U201"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44" i="7"/>
  <c r="T44" i="7" s="1"/>
  <c r="U44" i="7" s="1"/>
  <c r="S43" i="7"/>
  <c r="T43" i="7" s="1"/>
  <c r="U43" i="7" s="1"/>
  <c r="S79" i="7"/>
  <c r="T79" i="7" s="1"/>
  <c r="U7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76" i="7"/>
  <c r="T76" i="7" s="1"/>
  <c r="U76" i="7" s="1"/>
  <c r="S50" i="7"/>
  <c r="T50" i="7" s="1"/>
  <c r="U50" i="7" s="1"/>
  <c r="S28" i="7"/>
  <c r="T28" i="7" s="1"/>
  <c r="U28" i="7" s="1"/>
  <c r="S24" i="7"/>
  <c r="T24" i="7" s="1"/>
  <c r="U24" i="7" s="1"/>
  <c r="S49" i="7"/>
  <c r="T49" i="7" s="1"/>
  <c r="U49" i="7" s="1"/>
  <c r="S75" i="7"/>
  <c r="T75" i="7" s="1"/>
  <c r="U75" i="7" s="1"/>
  <c r="S31" i="7"/>
  <c r="T31" i="7" s="1"/>
  <c r="U31" i="7" s="1"/>
  <c r="S36" i="7"/>
  <c r="T36" i="7" s="1"/>
  <c r="U36" i="7" s="1"/>
  <c r="S78" i="7"/>
  <c r="T78" i="7" s="1"/>
  <c r="U78" i="7" s="1"/>
  <c r="S48" i="7"/>
  <c r="T48" i="7" s="1"/>
  <c r="U48" i="7" s="1"/>
  <c r="S73" i="7"/>
  <c r="T73" i="7" s="1"/>
  <c r="U73" i="7" s="1"/>
  <c r="S35" i="7"/>
  <c r="T35" i="7" s="1"/>
  <c r="U35" i="7" s="1"/>
  <c r="S18" i="7"/>
  <c r="T18" i="7" s="1"/>
  <c r="U18" i="7" s="1"/>
  <c r="S51" i="7"/>
  <c r="T51" i="7" s="1"/>
  <c r="U51" i="7" s="1"/>
  <c r="S41" i="7"/>
  <c r="T41" i="7" s="1"/>
  <c r="U41" i="7" s="1"/>
  <c r="S74" i="7"/>
  <c r="T74" i="7" s="1"/>
  <c r="U74" i="7" s="1"/>
  <c r="S21" i="7"/>
  <c r="T21" i="7" s="1"/>
  <c r="U21" i="7" s="1"/>
  <c r="S42" i="7"/>
  <c r="T42" i="7" s="1"/>
  <c r="U42" i="7" s="1"/>
  <c r="S47" i="7"/>
  <c r="T47" i="7" s="1"/>
  <c r="U47" i="7" s="1"/>
  <c r="S25" i="7"/>
  <c r="T25" i="7" s="1"/>
  <c r="U25" i="7" s="1"/>
  <c r="S80" i="7"/>
  <c r="T80" i="7" s="1"/>
  <c r="U80" i="7" s="1"/>
  <c r="S77" i="7"/>
  <c r="T77" i="7" s="1"/>
  <c r="U77" i="7" s="1"/>
  <c r="S82" i="7"/>
  <c r="T82" i="7" s="1"/>
  <c r="U82" i="7" s="1"/>
  <c r="S26" i="7"/>
  <c r="T26" i="7" s="1"/>
  <c r="U26" i="7" s="1"/>
  <c r="S81" i="7"/>
  <c r="T81" i="7" s="1"/>
  <c r="U81" i="7" s="1"/>
  <c r="I35" i="15"/>
  <c r="I36" i="15" s="1"/>
  <c r="F17" i="13" s="1"/>
  <c r="D17" i="13" s="1"/>
  <c r="I31" i="15"/>
  <c r="I32" i="15" s="1"/>
  <c r="H35" i="15"/>
  <c r="H36" i="15" s="1"/>
  <c r="Q221" i="5" l="1"/>
  <c r="R221" i="5" s="1"/>
  <c r="S221" i="5" s="1"/>
  <c r="Q328" i="5"/>
  <c r="R328" i="5" s="1"/>
  <c r="S328" i="5" s="1"/>
  <c r="Q324" i="5"/>
  <c r="R324" i="5" s="1"/>
  <c r="S324" i="5" s="1"/>
  <c r="Q320" i="5"/>
  <c r="R320" i="5" s="1"/>
  <c r="S320" i="5" s="1"/>
  <c r="Q312" i="5"/>
  <c r="R312" i="5" s="1"/>
  <c r="S312" i="5" s="1"/>
  <c r="Q308" i="5"/>
  <c r="R308" i="5" s="1"/>
  <c r="S308" i="5" s="1"/>
  <c r="Q305" i="5"/>
  <c r="R305" i="5" s="1"/>
  <c r="S305" i="5" s="1"/>
  <c r="Q329" i="5"/>
  <c r="R329" i="5" s="1"/>
  <c r="S329" i="5" s="1"/>
  <c r="Q325" i="5"/>
  <c r="R325" i="5" s="1"/>
  <c r="S325" i="5" s="1"/>
  <c r="Q321" i="5"/>
  <c r="R321" i="5" s="1"/>
  <c r="S321" i="5" s="1"/>
  <c r="Q317" i="5"/>
  <c r="R317" i="5" s="1"/>
  <c r="S317" i="5" s="1"/>
  <c r="Q313" i="5"/>
  <c r="R313" i="5" s="1"/>
  <c r="S313" i="5" s="1"/>
  <c r="Q309" i="5"/>
  <c r="R309" i="5" s="1"/>
  <c r="S309" i="5" s="1"/>
  <c r="Q330" i="5"/>
  <c r="R330" i="5" s="1"/>
  <c r="S330" i="5" s="1"/>
  <c r="Q326" i="5"/>
  <c r="R326" i="5" s="1"/>
  <c r="S326" i="5" s="1"/>
  <c r="Q322" i="5"/>
  <c r="R322" i="5" s="1"/>
  <c r="S322" i="5" s="1"/>
  <c r="Q318" i="5"/>
  <c r="R318" i="5" s="1"/>
  <c r="S318" i="5" s="1"/>
  <c r="Q314" i="5"/>
  <c r="R314" i="5" s="1"/>
  <c r="S314" i="5" s="1"/>
  <c r="Q310" i="5"/>
  <c r="R310" i="5" s="1"/>
  <c r="S310" i="5" s="1"/>
  <c r="Q306" i="5"/>
  <c r="R306" i="5" s="1"/>
  <c r="S306" i="5" s="1"/>
  <c r="Q331" i="5"/>
  <c r="R331" i="5" s="1"/>
  <c r="S331" i="5" s="1"/>
  <c r="Q327" i="5"/>
  <c r="R327" i="5" s="1"/>
  <c r="S327" i="5" s="1"/>
  <c r="Q323" i="5"/>
  <c r="R323" i="5" s="1"/>
  <c r="S323" i="5" s="1"/>
  <c r="Q319" i="5"/>
  <c r="R319" i="5" s="1"/>
  <c r="S319" i="5" s="1"/>
  <c r="Q315" i="5"/>
  <c r="R315" i="5" s="1"/>
  <c r="S315" i="5" s="1"/>
  <c r="Q311" i="5"/>
  <c r="R311" i="5" s="1"/>
  <c r="S311" i="5" s="1"/>
  <c r="Q307" i="5"/>
  <c r="R307" i="5" s="1"/>
  <c r="S307" i="5" s="1"/>
  <c r="Q316" i="5"/>
  <c r="R316" i="5" s="1"/>
  <c r="S316" i="5" s="1"/>
  <c r="Q202" i="5"/>
  <c r="R202" i="5" s="1"/>
  <c r="S202" i="5" s="1"/>
  <c r="Q255" i="5"/>
  <c r="R255" i="5" s="1"/>
  <c r="S255" i="5" s="1"/>
  <c r="Q247" i="5"/>
  <c r="R247" i="5" s="1"/>
  <c r="S247" i="5" s="1"/>
  <c r="Q239" i="5"/>
  <c r="R239" i="5" s="1"/>
  <c r="S239" i="5" s="1"/>
  <c r="Q248" i="5"/>
  <c r="R248" i="5" s="1"/>
  <c r="S248" i="5" s="1"/>
  <c r="Q240" i="5"/>
  <c r="R240" i="5" s="1"/>
  <c r="S240" i="5" s="1"/>
  <c r="Q252" i="5"/>
  <c r="R252" i="5" s="1"/>
  <c r="S252" i="5" s="1"/>
  <c r="Q257" i="5"/>
  <c r="R257" i="5" s="1"/>
  <c r="S257" i="5" s="1"/>
  <c r="Q253" i="5"/>
  <c r="R253" i="5" s="1"/>
  <c r="S253" i="5" s="1"/>
  <c r="Q249" i="5"/>
  <c r="R249" i="5" s="1"/>
  <c r="S249" i="5" s="1"/>
  <c r="Q245" i="5"/>
  <c r="R245" i="5" s="1"/>
  <c r="S245" i="5" s="1"/>
  <c r="Q241" i="5"/>
  <c r="R241" i="5" s="1"/>
  <c r="S241" i="5" s="1"/>
  <c r="Q237" i="5"/>
  <c r="R237" i="5" s="1"/>
  <c r="S237" i="5" s="1"/>
  <c r="Q258" i="5"/>
  <c r="R258" i="5" s="1"/>
  <c r="S258" i="5" s="1"/>
  <c r="Q254" i="5"/>
  <c r="R254" i="5" s="1"/>
  <c r="S254" i="5" s="1"/>
  <c r="Q250" i="5"/>
  <c r="R250" i="5" s="1"/>
  <c r="S250" i="5" s="1"/>
  <c r="Q246" i="5"/>
  <c r="R246" i="5" s="1"/>
  <c r="S246" i="5" s="1"/>
  <c r="Q242" i="5"/>
  <c r="R242" i="5" s="1"/>
  <c r="S242" i="5" s="1"/>
  <c r="Q238" i="5"/>
  <c r="R238" i="5" s="1"/>
  <c r="S238" i="5" s="1"/>
  <c r="Q251" i="5"/>
  <c r="R251" i="5" s="1"/>
  <c r="S251" i="5" s="1"/>
  <c r="Q243" i="5"/>
  <c r="R243" i="5" s="1"/>
  <c r="S243" i="5" s="1"/>
  <c r="Q256" i="5"/>
  <c r="R256" i="5" s="1"/>
  <c r="S256" i="5" s="1"/>
  <c r="Q244" i="5"/>
  <c r="R244" i="5" s="1"/>
  <c r="S244" i="5" s="1"/>
  <c r="Q365" i="5"/>
  <c r="R365" i="5" s="1"/>
  <c r="S365" i="5" s="1"/>
  <c r="Q361" i="5"/>
  <c r="R361" i="5" s="1"/>
  <c r="S361" i="5" s="1"/>
  <c r="Q359" i="5"/>
  <c r="R359" i="5" s="1"/>
  <c r="S359" i="5" s="1"/>
  <c r="Q368" i="5"/>
  <c r="R368" i="5" s="1"/>
  <c r="S368" i="5" s="1"/>
  <c r="Q364" i="5"/>
  <c r="R364" i="5" s="1"/>
  <c r="S364" i="5" s="1"/>
  <c r="Q360" i="5"/>
  <c r="R360" i="5" s="1"/>
  <c r="S360" i="5" s="1"/>
  <c r="Q366" i="5"/>
  <c r="R366" i="5" s="1"/>
  <c r="S366" i="5" s="1"/>
  <c r="Q362" i="5"/>
  <c r="R362" i="5" s="1"/>
  <c r="S362" i="5" s="1"/>
  <c r="Q367" i="5"/>
  <c r="R367" i="5" s="1"/>
  <c r="S367" i="5" s="1"/>
  <c r="Q363" i="5"/>
  <c r="R363" i="5" s="1"/>
  <c r="S363" i="5" s="1"/>
  <c r="Q333" i="5"/>
  <c r="R333" i="5" s="1"/>
  <c r="S333" i="5" s="1"/>
  <c r="Q302" i="5"/>
  <c r="R302" i="5" s="1"/>
  <c r="S302" i="5" s="1"/>
  <c r="Q298" i="5"/>
  <c r="R298" i="5" s="1"/>
  <c r="S298" i="5" s="1"/>
  <c r="Q294" i="5"/>
  <c r="R294" i="5" s="1"/>
  <c r="S294" i="5" s="1"/>
  <c r="Q290" i="5"/>
  <c r="R290" i="5" s="1"/>
  <c r="S290" i="5" s="1"/>
  <c r="Q286" i="5"/>
  <c r="R286" i="5" s="1"/>
  <c r="S286" i="5" s="1"/>
  <c r="Q282" i="5"/>
  <c r="R282" i="5" s="1"/>
  <c r="S282" i="5" s="1"/>
  <c r="Q278" i="5"/>
  <c r="R278" i="5" s="1"/>
  <c r="S278" i="5" s="1"/>
  <c r="Q274" i="5"/>
  <c r="R274" i="5" s="1"/>
  <c r="S274" i="5" s="1"/>
  <c r="Q270" i="5"/>
  <c r="R270" i="5" s="1"/>
  <c r="S270" i="5" s="1"/>
  <c r="Q266" i="5"/>
  <c r="R266" i="5" s="1"/>
  <c r="S266" i="5" s="1"/>
  <c r="Q262" i="5"/>
  <c r="R262" i="5" s="1"/>
  <c r="S262" i="5" s="1"/>
  <c r="Q304" i="5"/>
  <c r="R304" i="5" s="1"/>
  <c r="S304" i="5" s="1"/>
  <c r="Q296" i="5"/>
  <c r="R296" i="5" s="1"/>
  <c r="S296" i="5" s="1"/>
  <c r="Q288" i="5"/>
  <c r="R288" i="5" s="1"/>
  <c r="S288" i="5" s="1"/>
  <c r="Q280" i="5"/>
  <c r="R280" i="5" s="1"/>
  <c r="S280" i="5" s="1"/>
  <c r="Q334" i="5"/>
  <c r="R334" i="5" s="1"/>
  <c r="S334" i="5" s="1"/>
  <c r="Q303" i="5"/>
  <c r="R303" i="5" s="1"/>
  <c r="S303" i="5" s="1"/>
  <c r="Q299" i="5"/>
  <c r="R299" i="5" s="1"/>
  <c r="S299" i="5" s="1"/>
  <c r="Q295" i="5"/>
  <c r="R295" i="5" s="1"/>
  <c r="S295" i="5" s="1"/>
  <c r="Q291" i="5"/>
  <c r="R291" i="5" s="1"/>
  <c r="S291" i="5" s="1"/>
  <c r="Q287" i="5"/>
  <c r="R287" i="5" s="1"/>
  <c r="S287" i="5" s="1"/>
  <c r="Q283" i="5"/>
  <c r="R283" i="5" s="1"/>
  <c r="S283" i="5" s="1"/>
  <c r="Q279" i="5"/>
  <c r="R279" i="5" s="1"/>
  <c r="S279" i="5" s="1"/>
  <c r="Q275" i="5"/>
  <c r="R275" i="5" s="1"/>
  <c r="S275" i="5" s="1"/>
  <c r="Q271" i="5"/>
  <c r="R271" i="5" s="1"/>
  <c r="S271" i="5" s="1"/>
  <c r="Q267" i="5"/>
  <c r="R267" i="5" s="1"/>
  <c r="S267" i="5" s="1"/>
  <c r="Q263" i="5"/>
  <c r="R263" i="5" s="1"/>
  <c r="S263" i="5" s="1"/>
  <c r="Q335" i="5"/>
  <c r="R335" i="5" s="1"/>
  <c r="S335" i="5" s="1"/>
  <c r="Q300" i="5"/>
  <c r="R300" i="5" s="1"/>
  <c r="S300" i="5" s="1"/>
  <c r="Q292" i="5"/>
  <c r="R292" i="5" s="1"/>
  <c r="S292" i="5" s="1"/>
  <c r="Q284" i="5"/>
  <c r="R284" i="5" s="1"/>
  <c r="S284" i="5" s="1"/>
  <c r="Q276" i="5"/>
  <c r="R276" i="5" s="1"/>
  <c r="S276" i="5" s="1"/>
  <c r="Q272" i="5"/>
  <c r="R272" i="5" s="1"/>
  <c r="S272" i="5" s="1"/>
  <c r="Q332" i="5"/>
  <c r="R332" i="5" s="1"/>
  <c r="S332" i="5" s="1"/>
  <c r="Q297" i="5"/>
  <c r="R297" i="5" s="1"/>
  <c r="S297" i="5" s="1"/>
  <c r="Q273" i="5"/>
  <c r="R273" i="5" s="1"/>
  <c r="S273" i="5" s="1"/>
  <c r="Q269" i="5"/>
  <c r="R269" i="5" s="1"/>
  <c r="S269" i="5" s="1"/>
  <c r="Q336" i="5"/>
  <c r="R336" i="5" s="1"/>
  <c r="S336" i="5" s="1"/>
  <c r="Q301" i="5"/>
  <c r="R301" i="5" s="1"/>
  <c r="S301" i="5" s="1"/>
  <c r="Q293" i="5"/>
  <c r="R293" i="5" s="1"/>
  <c r="S293" i="5" s="1"/>
  <c r="Q285" i="5"/>
  <c r="R285" i="5" s="1"/>
  <c r="S285" i="5" s="1"/>
  <c r="Q277" i="5"/>
  <c r="R277" i="5" s="1"/>
  <c r="S277" i="5" s="1"/>
  <c r="Q264" i="5"/>
  <c r="R264" i="5" s="1"/>
  <c r="S264" i="5" s="1"/>
  <c r="Q261" i="5"/>
  <c r="R261" i="5" s="1"/>
  <c r="S261" i="5" s="1"/>
  <c r="Q268" i="5"/>
  <c r="R268" i="5" s="1"/>
  <c r="S268" i="5" s="1"/>
  <c r="Q265" i="5"/>
  <c r="R265" i="5" s="1"/>
  <c r="S265" i="5" s="1"/>
  <c r="Q289" i="5"/>
  <c r="R289" i="5" s="1"/>
  <c r="S289" i="5" s="1"/>
  <c r="Q281" i="5"/>
  <c r="R281" i="5" s="1"/>
  <c r="S281" i="5" s="1"/>
  <c r="Q209" i="5"/>
  <c r="R209" i="5" s="1"/>
  <c r="S209" i="5" s="1"/>
  <c r="Q205" i="5"/>
  <c r="R205" i="5" s="1"/>
  <c r="S205" i="5" s="1"/>
  <c r="Q200" i="5"/>
  <c r="R200" i="5" s="1"/>
  <c r="S200" i="5" s="1"/>
  <c r="Q196" i="5"/>
  <c r="R196" i="5" s="1"/>
  <c r="S196" i="5" s="1"/>
  <c r="Q192" i="5"/>
  <c r="R192" i="5" s="1"/>
  <c r="S192" i="5" s="1"/>
  <c r="Q188" i="5"/>
  <c r="R188" i="5" s="1"/>
  <c r="S188" i="5" s="1"/>
  <c r="Q184" i="5"/>
  <c r="R184" i="5" s="1"/>
  <c r="S184" i="5" s="1"/>
  <c r="Q180" i="5"/>
  <c r="R180" i="5" s="1"/>
  <c r="S180" i="5" s="1"/>
  <c r="Q176" i="5"/>
  <c r="R176" i="5" s="1"/>
  <c r="S176" i="5" s="1"/>
  <c r="Q172" i="5"/>
  <c r="R172" i="5" s="1"/>
  <c r="S172" i="5" s="1"/>
  <c r="Q168" i="5"/>
  <c r="R168" i="5" s="1"/>
  <c r="S168" i="5" s="1"/>
  <c r="Q164" i="5"/>
  <c r="R164" i="5" s="1"/>
  <c r="S164" i="5" s="1"/>
  <c r="Q160" i="5"/>
  <c r="R160" i="5" s="1"/>
  <c r="S160" i="5" s="1"/>
  <c r="Q156" i="5"/>
  <c r="R156" i="5" s="1"/>
  <c r="S156" i="5" s="1"/>
  <c r="Q210" i="5"/>
  <c r="R210" i="5" s="1"/>
  <c r="S210" i="5" s="1"/>
  <c r="Q206" i="5"/>
  <c r="R206" i="5" s="1"/>
  <c r="S206" i="5" s="1"/>
  <c r="Q211" i="5"/>
  <c r="R211" i="5" s="1"/>
  <c r="S211" i="5" s="1"/>
  <c r="Q207" i="5"/>
  <c r="R207" i="5" s="1"/>
  <c r="S207" i="5" s="1"/>
  <c r="Q203" i="5"/>
  <c r="R203" i="5" s="1"/>
  <c r="S203" i="5" s="1"/>
  <c r="Q198" i="5"/>
  <c r="R198" i="5" s="1"/>
  <c r="S198" i="5" s="1"/>
  <c r="Q194" i="5"/>
  <c r="R194" i="5" s="1"/>
  <c r="S194" i="5" s="1"/>
  <c r="Q190" i="5"/>
  <c r="R190" i="5" s="1"/>
  <c r="S190" i="5" s="1"/>
  <c r="Q186" i="5"/>
  <c r="R186" i="5" s="1"/>
  <c r="S186" i="5" s="1"/>
  <c r="Q182" i="5"/>
  <c r="R182" i="5" s="1"/>
  <c r="S182" i="5" s="1"/>
  <c r="Q178" i="5"/>
  <c r="R178" i="5" s="1"/>
  <c r="S178" i="5" s="1"/>
  <c r="Q174" i="5"/>
  <c r="R174" i="5" s="1"/>
  <c r="S174" i="5" s="1"/>
  <c r="Q170" i="5"/>
  <c r="R170" i="5" s="1"/>
  <c r="S170" i="5" s="1"/>
  <c r="Q166" i="5"/>
  <c r="R166" i="5" s="1"/>
  <c r="S166" i="5" s="1"/>
  <c r="Q162" i="5"/>
  <c r="R162" i="5" s="1"/>
  <c r="S162" i="5" s="1"/>
  <c r="Q158" i="5"/>
  <c r="R158" i="5" s="1"/>
  <c r="S158" i="5" s="1"/>
  <c r="Q154" i="5"/>
  <c r="R154" i="5" s="1"/>
  <c r="S154" i="5" s="1"/>
  <c r="Q150" i="5"/>
  <c r="R150" i="5" s="1"/>
  <c r="S150" i="5" s="1"/>
  <c r="Q208" i="5"/>
  <c r="R208" i="5" s="1"/>
  <c r="S208" i="5" s="1"/>
  <c r="Q197" i="5"/>
  <c r="R197" i="5" s="1"/>
  <c r="S197" i="5" s="1"/>
  <c r="Q191" i="5"/>
  <c r="R191" i="5" s="1"/>
  <c r="S191" i="5" s="1"/>
  <c r="Q181" i="5"/>
  <c r="R181" i="5" s="1"/>
  <c r="S181" i="5" s="1"/>
  <c r="Q175" i="5"/>
  <c r="R175" i="5" s="1"/>
  <c r="S175" i="5" s="1"/>
  <c r="Q165" i="5"/>
  <c r="R165" i="5" s="1"/>
  <c r="S165" i="5" s="1"/>
  <c r="Q159" i="5"/>
  <c r="R159" i="5" s="1"/>
  <c r="S159" i="5" s="1"/>
  <c r="Q151" i="5"/>
  <c r="R151" i="5" s="1"/>
  <c r="S151" i="5" s="1"/>
  <c r="Q177" i="5"/>
  <c r="R177" i="5" s="1"/>
  <c r="S177" i="5" s="1"/>
  <c r="Q161" i="5"/>
  <c r="R161" i="5" s="1"/>
  <c r="S161" i="5" s="1"/>
  <c r="Q152" i="5"/>
  <c r="R152" i="5" s="1"/>
  <c r="S152" i="5" s="1"/>
  <c r="Q212" i="5"/>
  <c r="R212" i="5" s="1"/>
  <c r="S212" i="5" s="1"/>
  <c r="Q201" i="5"/>
  <c r="R201" i="5" s="1"/>
  <c r="S201" i="5" s="1"/>
  <c r="Q195" i="5"/>
  <c r="R195" i="5" s="1"/>
  <c r="S195" i="5" s="1"/>
  <c r="Q185" i="5"/>
  <c r="R185" i="5" s="1"/>
  <c r="S185" i="5" s="1"/>
  <c r="Q179" i="5"/>
  <c r="R179" i="5" s="1"/>
  <c r="S179" i="5" s="1"/>
  <c r="Q169" i="5"/>
  <c r="R169" i="5" s="1"/>
  <c r="S169" i="5" s="1"/>
  <c r="Q163" i="5"/>
  <c r="R163" i="5" s="1"/>
  <c r="S163" i="5" s="1"/>
  <c r="Q199" i="5"/>
  <c r="R199" i="5" s="1"/>
  <c r="S199" i="5" s="1"/>
  <c r="Q189" i="5"/>
  <c r="R189" i="5" s="1"/>
  <c r="S189" i="5" s="1"/>
  <c r="Q183" i="5"/>
  <c r="R183" i="5" s="1"/>
  <c r="S183" i="5" s="1"/>
  <c r="Q173" i="5"/>
  <c r="R173" i="5" s="1"/>
  <c r="S173" i="5" s="1"/>
  <c r="Q167" i="5"/>
  <c r="R167" i="5" s="1"/>
  <c r="S167" i="5" s="1"/>
  <c r="Q157" i="5"/>
  <c r="R157" i="5" s="1"/>
  <c r="S157" i="5" s="1"/>
  <c r="Q153" i="5"/>
  <c r="R153" i="5" s="1"/>
  <c r="S153" i="5" s="1"/>
  <c r="Q204" i="5"/>
  <c r="R204" i="5" s="1"/>
  <c r="S204" i="5" s="1"/>
  <c r="Q193" i="5"/>
  <c r="R193" i="5" s="1"/>
  <c r="S193" i="5" s="1"/>
  <c r="Q187" i="5"/>
  <c r="R187" i="5" s="1"/>
  <c r="S187" i="5" s="1"/>
  <c r="Q171" i="5"/>
  <c r="R171" i="5" s="1"/>
  <c r="S171" i="5" s="1"/>
  <c r="Q155" i="5"/>
  <c r="R155" i="5" s="1"/>
  <c r="S155" i="5" s="1"/>
  <c r="Q143" i="5"/>
  <c r="R143" i="5" s="1"/>
  <c r="S143" i="5" s="1"/>
  <c r="Q139" i="5"/>
  <c r="R139" i="5" s="1"/>
  <c r="S139" i="5" s="1"/>
  <c r="Q135" i="5"/>
  <c r="R135" i="5" s="1"/>
  <c r="S135" i="5" s="1"/>
  <c r="Q131" i="5"/>
  <c r="R131" i="5" s="1"/>
  <c r="S131" i="5" s="1"/>
  <c r="Q127" i="5"/>
  <c r="R127" i="5" s="1"/>
  <c r="S127" i="5" s="1"/>
  <c r="Q123" i="5"/>
  <c r="R123" i="5" s="1"/>
  <c r="S123" i="5" s="1"/>
  <c r="Q144" i="5"/>
  <c r="R144" i="5" s="1"/>
  <c r="S144" i="5" s="1"/>
  <c r="Q140" i="5"/>
  <c r="R140" i="5" s="1"/>
  <c r="S140" i="5" s="1"/>
  <c r="Q136" i="5"/>
  <c r="R136" i="5" s="1"/>
  <c r="S136" i="5" s="1"/>
  <c r="Q132" i="5"/>
  <c r="R132" i="5" s="1"/>
  <c r="S132" i="5" s="1"/>
  <c r="Q128" i="5"/>
  <c r="R128" i="5" s="1"/>
  <c r="S128" i="5" s="1"/>
  <c r="Q124" i="5"/>
  <c r="R124" i="5" s="1"/>
  <c r="S124" i="5" s="1"/>
  <c r="Q142" i="5"/>
  <c r="R142" i="5" s="1"/>
  <c r="S142" i="5" s="1"/>
  <c r="Q134" i="5"/>
  <c r="R134" i="5" s="1"/>
  <c r="S134" i="5" s="1"/>
  <c r="Q122" i="5"/>
  <c r="R122" i="5" s="1"/>
  <c r="S122" i="5" s="1"/>
  <c r="Q145" i="5"/>
  <c r="R145" i="5" s="1"/>
  <c r="S145" i="5" s="1"/>
  <c r="Q141" i="5"/>
  <c r="R141" i="5" s="1"/>
  <c r="S141" i="5" s="1"/>
  <c r="Q137" i="5"/>
  <c r="R137" i="5" s="1"/>
  <c r="S137" i="5" s="1"/>
  <c r="Q133" i="5"/>
  <c r="R133" i="5" s="1"/>
  <c r="S133" i="5" s="1"/>
  <c r="Q129" i="5"/>
  <c r="R129" i="5" s="1"/>
  <c r="S129" i="5" s="1"/>
  <c r="Q125" i="5"/>
  <c r="R125" i="5" s="1"/>
  <c r="S125" i="5" s="1"/>
  <c r="Q146" i="5"/>
  <c r="R146" i="5" s="1"/>
  <c r="S146" i="5" s="1"/>
  <c r="Q138" i="5"/>
  <c r="R138" i="5" s="1"/>
  <c r="S138" i="5" s="1"/>
  <c r="Q130" i="5"/>
  <c r="R130" i="5" s="1"/>
  <c r="S130" i="5" s="1"/>
  <c r="Q126" i="5"/>
  <c r="R126" i="5" s="1"/>
  <c r="S126" i="5" s="1"/>
  <c r="Q81" i="5"/>
  <c r="R81" i="5" s="1"/>
  <c r="S81" i="5" s="1"/>
  <c r="Q77" i="5"/>
  <c r="R77" i="5" s="1"/>
  <c r="S77" i="5" s="1"/>
  <c r="Q73" i="5"/>
  <c r="R73" i="5" s="1"/>
  <c r="S73" i="5" s="1"/>
  <c r="Q69" i="5"/>
  <c r="R69" i="5" s="1"/>
  <c r="S69" i="5" s="1"/>
  <c r="Q65" i="5"/>
  <c r="R65" i="5" s="1"/>
  <c r="S65" i="5" s="1"/>
  <c r="Q61" i="5"/>
  <c r="R61" i="5" s="1"/>
  <c r="S61" i="5" s="1"/>
  <c r="Q64" i="5"/>
  <c r="R64" i="5" s="1"/>
  <c r="S64" i="5" s="1"/>
  <c r="Q82" i="5"/>
  <c r="R82" i="5" s="1"/>
  <c r="S82" i="5" s="1"/>
  <c r="Q78" i="5"/>
  <c r="R78" i="5" s="1"/>
  <c r="S78" i="5" s="1"/>
  <c r="Q74" i="5"/>
  <c r="R74" i="5" s="1"/>
  <c r="S74" i="5" s="1"/>
  <c r="Q70" i="5"/>
  <c r="R70" i="5" s="1"/>
  <c r="S70" i="5" s="1"/>
  <c r="Q66" i="5"/>
  <c r="R66" i="5" s="1"/>
  <c r="S66" i="5" s="1"/>
  <c r="Q62" i="5"/>
  <c r="R62" i="5" s="1"/>
  <c r="S62" i="5" s="1"/>
  <c r="Q76" i="5"/>
  <c r="R76" i="5" s="1"/>
  <c r="S76" i="5" s="1"/>
  <c r="Q72" i="5"/>
  <c r="R72" i="5" s="1"/>
  <c r="S72" i="5" s="1"/>
  <c r="Q83" i="5"/>
  <c r="R83" i="5" s="1"/>
  <c r="S83" i="5" s="1"/>
  <c r="Q79" i="5"/>
  <c r="R79" i="5" s="1"/>
  <c r="S79" i="5" s="1"/>
  <c r="Q75" i="5"/>
  <c r="R75" i="5" s="1"/>
  <c r="S75" i="5" s="1"/>
  <c r="Q71" i="5"/>
  <c r="R71" i="5" s="1"/>
  <c r="S71" i="5" s="1"/>
  <c r="Q67" i="5"/>
  <c r="R67" i="5" s="1"/>
  <c r="S67" i="5" s="1"/>
  <c r="Q63" i="5"/>
  <c r="R63" i="5" s="1"/>
  <c r="S63" i="5" s="1"/>
  <c r="Q59" i="5"/>
  <c r="R59" i="5" s="1"/>
  <c r="S59" i="5" s="1"/>
  <c r="Q84" i="5"/>
  <c r="R84" i="5" s="1"/>
  <c r="S84" i="5" s="1"/>
  <c r="Q80" i="5"/>
  <c r="R80" i="5" s="1"/>
  <c r="S80" i="5" s="1"/>
  <c r="Q68" i="5"/>
  <c r="R68" i="5" s="1"/>
  <c r="S68" i="5" s="1"/>
  <c r="Q60" i="5"/>
  <c r="R60" i="5" s="1"/>
  <c r="S60" i="5" s="1"/>
  <c r="Q406" i="5"/>
  <c r="R406" i="5" s="1"/>
  <c r="S406" i="5" s="1"/>
  <c r="Q402" i="5"/>
  <c r="R402" i="5" s="1"/>
  <c r="S402" i="5" s="1"/>
  <c r="Q398" i="5"/>
  <c r="R398" i="5" s="1"/>
  <c r="S398" i="5" s="1"/>
  <c r="Q394" i="5"/>
  <c r="R394" i="5" s="1"/>
  <c r="S394" i="5" s="1"/>
  <c r="Q390" i="5"/>
  <c r="R390" i="5" s="1"/>
  <c r="S390" i="5" s="1"/>
  <c r="Q407" i="5"/>
  <c r="R407" i="5" s="1"/>
  <c r="S407" i="5" s="1"/>
  <c r="Q403" i="5"/>
  <c r="R403" i="5" s="1"/>
  <c r="S403" i="5" s="1"/>
  <c r="Q399" i="5"/>
  <c r="R399" i="5" s="1"/>
  <c r="S399" i="5" s="1"/>
  <c r="Q395" i="5"/>
  <c r="R395" i="5" s="1"/>
  <c r="S395" i="5" s="1"/>
  <c r="Q408" i="5"/>
  <c r="R408" i="5" s="1"/>
  <c r="S408" i="5" s="1"/>
  <c r="Q404" i="5"/>
  <c r="R404" i="5" s="1"/>
  <c r="S404" i="5" s="1"/>
  <c r="Q400" i="5"/>
  <c r="R400" i="5" s="1"/>
  <c r="S400" i="5" s="1"/>
  <c r="Q396" i="5"/>
  <c r="R396" i="5" s="1"/>
  <c r="S396" i="5" s="1"/>
  <c r="Q397" i="5"/>
  <c r="R397" i="5" s="1"/>
  <c r="S397" i="5" s="1"/>
  <c r="Q392" i="5"/>
  <c r="R392" i="5" s="1"/>
  <c r="S392" i="5" s="1"/>
  <c r="Q386" i="5"/>
  <c r="R386" i="5" s="1"/>
  <c r="S386" i="5" s="1"/>
  <c r="Q382" i="5"/>
  <c r="R382" i="5" s="1"/>
  <c r="S382" i="5" s="1"/>
  <c r="Q378" i="5"/>
  <c r="R378" i="5" s="1"/>
  <c r="S378" i="5" s="1"/>
  <c r="Q374" i="5"/>
  <c r="R374" i="5" s="1"/>
  <c r="S374" i="5" s="1"/>
  <c r="Q375" i="5"/>
  <c r="R375" i="5" s="1"/>
  <c r="S375" i="5" s="1"/>
  <c r="Q376" i="5"/>
  <c r="R376" i="5" s="1"/>
  <c r="S376" i="5" s="1"/>
  <c r="Q388" i="5"/>
  <c r="R388" i="5" s="1"/>
  <c r="S388" i="5" s="1"/>
  <c r="Q381" i="5"/>
  <c r="R381" i="5" s="1"/>
  <c r="S381" i="5" s="1"/>
  <c r="Q391" i="5"/>
  <c r="R391" i="5" s="1"/>
  <c r="S391" i="5" s="1"/>
  <c r="Q387" i="5"/>
  <c r="R387" i="5" s="1"/>
  <c r="S387" i="5" s="1"/>
  <c r="Q383" i="5"/>
  <c r="R383" i="5" s="1"/>
  <c r="S383" i="5" s="1"/>
  <c r="Q379" i="5"/>
  <c r="R379" i="5" s="1"/>
  <c r="S379" i="5" s="1"/>
  <c r="Q372" i="5"/>
  <c r="R372" i="5" s="1"/>
  <c r="S372" i="5" s="1"/>
  <c r="Q405" i="5"/>
  <c r="R405" i="5" s="1"/>
  <c r="S405" i="5" s="1"/>
  <c r="Q401" i="5"/>
  <c r="R401" i="5" s="1"/>
  <c r="S401" i="5" s="1"/>
  <c r="Q389" i="5"/>
  <c r="R389" i="5" s="1"/>
  <c r="S389" i="5" s="1"/>
  <c r="Q384" i="5"/>
  <c r="R384" i="5" s="1"/>
  <c r="S384" i="5" s="1"/>
  <c r="Q380" i="5"/>
  <c r="R380" i="5" s="1"/>
  <c r="S380" i="5" s="1"/>
  <c r="Q393" i="5"/>
  <c r="R393" i="5" s="1"/>
  <c r="S393" i="5" s="1"/>
  <c r="Q385" i="5"/>
  <c r="R385" i="5" s="1"/>
  <c r="S385" i="5" s="1"/>
  <c r="Q377" i="5"/>
  <c r="R377" i="5" s="1"/>
  <c r="S377" i="5" s="1"/>
  <c r="Q373" i="5"/>
  <c r="R373" i="5" s="1"/>
  <c r="S373" i="5" s="1"/>
  <c r="Q357" i="5"/>
  <c r="R357" i="5" s="1"/>
  <c r="S357" i="5" s="1"/>
  <c r="Q353" i="5"/>
  <c r="R353" i="5" s="1"/>
  <c r="S353" i="5" s="1"/>
  <c r="Q349" i="5"/>
  <c r="R349" i="5" s="1"/>
  <c r="S349" i="5" s="1"/>
  <c r="Q345" i="5"/>
  <c r="R345" i="5" s="1"/>
  <c r="S345" i="5" s="1"/>
  <c r="Q341" i="5"/>
  <c r="R341" i="5" s="1"/>
  <c r="S341" i="5" s="1"/>
  <c r="Q340" i="5"/>
  <c r="R340" i="5" s="1"/>
  <c r="S340" i="5" s="1"/>
  <c r="Q358" i="5"/>
  <c r="R358" i="5" s="1"/>
  <c r="S358" i="5" s="1"/>
  <c r="Q354" i="5"/>
  <c r="R354" i="5" s="1"/>
  <c r="S354" i="5" s="1"/>
  <c r="Q350" i="5"/>
  <c r="R350" i="5" s="1"/>
  <c r="S350" i="5" s="1"/>
  <c r="Q346" i="5"/>
  <c r="R346" i="5" s="1"/>
  <c r="S346" i="5" s="1"/>
  <c r="Q342" i="5"/>
  <c r="R342" i="5" s="1"/>
  <c r="S342" i="5" s="1"/>
  <c r="Q338" i="5"/>
  <c r="R338" i="5" s="1"/>
  <c r="S338" i="5" s="1"/>
  <c r="Q352" i="5"/>
  <c r="R352" i="5" s="1"/>
  <c r="S352" i="5" s="1"/>
  <c r="Q348" i="5"/>
  <c r="R348" i="5" s="1"/>
  <c r="S348" i="5" s="1"/>
  <c r="Q344" i="5"/>
  <c r="R344" i="5" s="1"/>
  <c r="S344" i="5" s="1"/>
  <c r="Q369" i="5"/>
  <c r="R369" i="5" s="1"/>
  <c r="S369" i="5" s="1"/>
  <c r="Q355" i="5"/>
  <c r="R355" i="5" s="1"/>
  <c r="S355" i="5" s="1"/>
  <c r="Q351" i="5"/>
  <c r="R351" i="5" s="1"/>
  <c r="S351" i="5" s="1"/>
  <c r="Q347" i="5"/>
  <c r="R347" i="5" s="1"/>
  <c r="S347" i="5" s="1"/>
  <c r="Q343" i="5"/>
  <c r="R343" i="5" s="1"/>
  <c r="S343" i="5" s="1"/>
  <c r="Q339" i="5"/>
  <c r="R339" i="5" s="1"/>
  <c r="S339" i="5" s="1"/>
  <c r="Q370" i="5"/>
  <c r="R370" i="5" s="1"/>
  <c r="S370" i="5" s="1"/>
  <c r="Q356" i="5"/>
  <c r="R356" i="5" s="1"/>
  <c r="S356" i="5" s="1"/>
  <c r="Q259" i="5"/>
  <c r="R259" i="5" s="1"/>
  <c r="S259" i="5" s="1"/>
  <c r="Q371" i="5"/>
  <c r="R371" i="5" s="1"/>
  <c r="S371" i="5" s="1"/>
  <c r="Q236" i="5"/>
  <c r="R236" i="5" s="1"/>
  <c r="S236" i="5" s="1"/>
  <c r="Q233" i="5"/>
  <c r="R233" i="5" s="1"/>
  <c r="S233" i="5" s="1"/>
  <c r="Q235" i="5"/>
  <c r="R235" i="5" s="1"/>
  <c r="S235" i="5" s="1"/>
  <c r="Q234" i="5"/>
  <c r="R234" i="5" s="1"/>
  <c r="S234" i="5" s="1"/>
  <c r="Q232" i="5"/>
  <c r="R232" i="5" s="1"/>
  <c r="S232" i="5" s="1"/>
  <c r="Q230" i="5"/>
  <c r="R230" i="5" s="1"/>
  <c r="S230" i="5" s="1"/>
  <c r="Q231" i="5"/>
  <c r="R231" i="5" s="1"/>
  <c r="S231" i="5" s="1"/>
  <c r="Q228" i="5"/>
  <c r="R228" i="5" s="1"/>
  <c r="S228" i="5" s="1"/>
  <c r="Q229" i="5"/>
  <c r="R229" i="5" s="1"/>
  <c r="S229" i="5" s="1"/>
  <c r="Q226" i="5"/>
  <c r="R226" i="5" s="1"/>
  <c r="S226" i="5" s="1"/>
  <c r="Q227" i="5"/>
  <c r="R227" i="5" s="1"/>
  <c r="S227" i="5" s="1"/>
  <c r="Q225" i="5"/>
  <c r="R225" i="5" s="1"/>
  <c r="S225" i="5" s="1"/>
  <c r="Q224" i="5"/>
  <c r="R224" i="5" s="1"/>
  <c r="S224" i="5" s="1"/>
  <c r="Q223" i="5"/>
  <c r="R223" i="5" s="1"/>
  <c r="S223" i="5" s="1"/>
  <c r="Q222" i="5"/>
  <c r="R222" i="5" s="1"/>
  <c r="S222" i="5" s="1"/>
  <c r="Q220" i="5"/>
  <c r="R220" i="5" s="1"/>
  <c r="S220" i="5" s="1"/>
  <c r="Q219" i="5"/>
  <c r="R219" i="5" s="1"/>
  <c r="S219" i="5" s="1"/>
  <c r="Q218" i="5"/>
  <c r="R218" i="5" s="1"/>
  <c r="S218" i="5" s="1"/>
  <c r="Q217" i="5"/>
  <c r="R217" i="5" s="1"/>
  <c r="S217" i="5" s="1"/>
  <c r="Q216" i="5"/>
  <c r="R216" i="5" s="1"/>
  <c r="S216" i="5" s="1"/>
  <c r="Q215" i="5"/>
  <c r="R215" i="5" s="1"/>
  <c r="S215" i="5" s="1"/>
  <c r="Q214" i="5"/>
  <c r="R214" i="5" s="1"/>
  <c r="S214" i="5" s="1"/>
  <c r="Q148" i="5"/>
  <c r="R148" i="5" s="1"/>
  <c r="S148" i="5" s="1"/>
  <c r="Q147" i="5"/>
  <c r="R147" i="5" s="1"/>
  <c r="S147" i="5" s="1"/>
  <c r="Q121" i="5"/>
  <c r="R121" i="5" s="1"/>
  <c r="S121" i="5" s="1"/>
  <c r="Q120" i="5"/>
  <c r="R120" i="5" s="1"/>
  <c r="S120" i="5" s="1"/>
  <c r="Q119" i="5"/>
  <c r="R119" i="5" s="1"/>
  <c r="S119" i="5" s="1"/>
  <c r="Q118" i="5"/>
  <c r="R118" i="5" s="1"/>
  <c r="S118" i="5" s="1"/>
  <c r="U369" i="7"/>
  <c r="D17" i="10" s="1"/>
  <c r="Q54" i="5"/>
  <c r="R54" i="5" s="1"/>
  <c r="S54" i="5" s="1"/>
  <c r="Q102" i="5"/>
  <c r="R102" i="5" s="1"/>
  <c r="S102" i="5" s="1"/>
  <c r="Q57" i="5"/>
  <c r="R57" i="5" s="1"/>
  <c r="S57" i="5" s="1"/>
  <c r="Q23" i="5"/>
  <c r="R23" i="5" s="1"/>
  <c r="S23" i="5" s="1"/>
  <c r="Q93" i="5"/>
  <c r="R93" i="5" s="1"/>
  <c r="S93" i="5" s="1"/>
  <c r="Q30" i="5"/>
  <c r="R30" i="5" s="1"/>
  <c r="S30" i="5" s="1"/>
  <c r="F15" i="13"/>
  <c r="D15" i="13" s="1"/>
  <c r="Q108" i="5"/>
  <c r="R108" i="5" s="1"/>
  <c r="S108" i="5" s="1"/>
  <c r="Q114" i="5"/>
  <c r="R114" i="5" s="1"/>
  <c r="S114" i="5" s="1"/>
  <c r="Q40" i="5"/>
  <c r="R40" i="5" s="1"/>
  <c r="S40" i="5" s="1"/>
  <c r="Q26" i="5"/>
  <c r="R26" i="5" s="1"/>
  <c r="S26" i="5" s="1"/>
  <c r="Q56" i="5"/>
  <c r="R56" i="5" s="1"/>
  <c r="S56" i="5" s="1"/>
  <c r="Q47" i="5"/>
  <c r="R47" i="5" s="1"/>
  <c r="S47" i="5" s="1"/>
  <c r="Q33" i="5"/>
  <c r="R33" i="5" s="1"/>
  <c r="S33" i="5" s="1"/>
  <c r="Q116" i="5"/>
  <c r="R116" i="5" s="1"/>
  <c r="S116" i="5" s="1"/>
  <c r="Q24" i="5"/>
  <c r="R24" i="5" s="1"/>
  <c r="S24" i="5" s="1"/>
  <c r="Q95" i="5"/>
  <c r="R95" i="5" s="1"/>
  <c r="S95" i="5" s="1"/>
  <c r="Q22" i="5"/>
  <c r="R22" i="5" s="1"/>
  <c r="S22" i="5" s="1"/>
  <c r="Q42" i="5"/>
  <c r="R42" i="5" s="1"/>
  <c r="S42" i="5" s="1"/>
  <c r="Q25" i="5"/>
  <c r="R25" i="5" s="1"/>
  <c r="S25" i="5" s="1"/>
  <c r="Q85" i="5"/>
  <c r="R85" i="5" s="1"/>
  <c r="S85" i="5" s="1"/>
  <c r="Q92" i="5"/>
  <c r="R92" i="5" s="1"/>
  <c r="S92" i="5" s="1"/>
  <c r="Q91" i="5"/>
  <c r="R91" i="5" s="1"/>
  <c r="S91" i="5" s="1"/>
  <c r="Q87" i="5"/>
  <c r="R87" i="5" s="1"/>
  <c r="S87" i="5" s="1"/>
  <c r="Q106" i="5"/>
  <c r="R106" i="5" s="1"/>
  <c r="S106" i="5" s="1"/>
  <c r="Q88" i="5"/>
  <c r="R88" i="5" s="1"/>
  <c r="S88" i="5" s="1"/>
  <c r="Q20" i="5"/>
  <c r="R20" i="5" s="1"/>
  <c r="S20" i="5" s="1"/>
  <c r="Q112" i="5"/>
  <c r="R112" i="5" s="1"/>
  <c r="S112" i="5" s="1"/>
  <c r="Q97" i="5"/>
  <c r="R97" i="5" s="1"/>
  <c r="S97"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104" i="5"/>
  <c r="R104" i="5" s="1"/>
  <c r="S104" i="5" s="1"/>
  <c r="Q35" i="5"/>
  <c r="R35" i="5" s="1"/>
  <c r="S35" i="5" s="1"/>
  <c r="Q101" i="5"/>
  <c r="R101" i="5" s="1"/>
  <c r="S101" i="5" s="1"/>
  <c r="Q49" i="5"/>
  <c r="R49" i="5" s="1"/>
  <c r="S49" i="5" s="1"/>
  <c r="Q103" i="5"/>
  <c r="R103" i="5" s="1"/>
  <c r="S103" i="5" s="1"/>
  <c r="Q28" i="5"/>
  <c r="R28" i="5" s="1"/>
  <c r="S28" i="5" s="1"/>
  <c r="Q51" i="5"/>
  <c r="R51" i="5" s="1"/>
  <c r="S51" i="5" s="1"/>
  <c r="Q99" i="5"/>
  <c r="R99" i="5" s="1"/>
  <c r="S99" i="5" s="1"/>
  <c r="Q109" i="5"/>
  <c r="R109" i="5" s="1"/>
  <c r="S109" i="5" s="1"/>
  <c r="Q45" i="5"/>
  <c r="R45" i="5" s="1"/>
  <c r="S45" i="5" s="1"/>
  <c r="Q94" i="5"/>
  <c r="R94" i="5" s="1"/>
  <c r="S94" i="5" s="1"/>
  <c r="Q100" i="5"/>
  <c r="R100" i="5" s="1"/>
  <c r="S100" i="5" s="1"/>
  <c r="Q50" i="5"/>
  <c r="R50" i="5" s="1"/>
  <c r="S50" i="5" s="1"/>
  <c r="Q39" i="5"/>
  <c r="R39" i="5" s="1"/>
  <c r="S39" i="5" s="1"/>
  <c r="Q89" i="5"/>
  <c r="R89" i="5" s="1"/>
  <c r="S89" i="5" s="1"/>
  <c r="Q111" i="5"/>
  <c r="R111" i="5" s="1"/>
  <c r="S111" i="5" s="1"/>
  <c r="Q43" i="5"/>
  <c r="R43" i="5" s="1"/>
  <c r="S43" i="5" s="1"/>
  <c r="Q110" i="5"/>
  <c r="R110" i="5" s="1"/>
  <c r="S110" i="5" s="1"/>
  <c r="Q113" i="5"/>
  <c r="R113" i="5" s="1"/>
  <c r="S113" i="5" s="1"/>
  <c r="Q38" i="5"/>
  <c r="R38" i="5" s="1"/>
  <c r="S38" i="5" s="1"/>
  <c r="Q98" i="5"/>
  <c r="R98" i="5" s="1"/>
  <c r="S98" i="5" s="1"/>
  <c r="Q115" i="5"/>
  <c r="R115" i="5" s="1"/>
  <c r="S115" i="5" s="1"/>
  <c r="Q32" i="5"/>
  <c r="R32" i="5" s="1"/>
  <c r="S32" i="5" s="1"/>
  <c r="Q96" i="5"/>
  <c r="R96" i="5" s="1"/>
  <c r="S96" i="5" s="1"/>
  <c r="Q36" i="5"/>
  <c r="R36" i="5" s="1"/>
  <c r="S36" i="5" s="1"/>
  <c r="Q107" i="5"/>
  <c r="R107" i="5" s="1"/>
  <c r="S107" i="5" s="1"/>
  <c r="Q90" i="5"/>
  <c r="R90" i="5" s="1"/>
  <c r="S90" i="5" s="1"/>
  <c r="Q37" i="5"/>
  <c r="R37" i="5" s="1"/>
  <c r="S37" i="5" s="1"/>
  <c r="Q44" i="5"/>
  <c r="R44" i="5" s="1"/>
  <c r="S44" i="5" s="1"/>
  <c r="Q21" i="5"/>
  <c r="R21" i="5" s="1"/>
  <c r="S21" i="5" s="1"/>
  <c r="Q27" i="5"/>
  <c r="R27" i="5" s="1"/>
  <c r="S27" i="5" s="1"/>
  <c r="Q105" i="5"/>
  <c r="R105" i="5" s="1"/>
  <c r="S105" i="5" s="1"/>
  <c r="Q46" i="5"/>
  <c r="R46" i="5" s="1"/>
  <c r="S46" i="5" s="1"/>
  <c r="Q117" i="5"/>
  <c r="R117" i="5" s="1"/>
  <c r="S117" i="5" s="1"/>
  <c r="Q58" i="5"/>
  <c r="R58" i="5" s="1"/>
  <c r="S58" i="5" s="1"/>
  <c r="Q48" i="5"/>
  <c r="R48" i="5" s="1"/>
  <c r="S48" i="5" s="1"/>
  <c r="Q52" i="5"/>
  <c r="R52" i="5" s="1"/>
  <c r="S52" i="5" s="1"/>
  <c r="S18" i="5" l="1"/>
  <c r="S410" i="5" s="1"/>
  <c r="D15" i="10" s="1"/>
  <c r="D19" i="10" s="1"/>
  <c r="D23" i="13" s="1"/>
  <c r="D28" i="13" s="1"/>
  <c r="H18" i="19" s="1"/>
  <c r="R410"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<sst xmlns="http://schemas.openxmlformats.org/spreadsheetml/2006/main" count="4583" uniqueCount="944">
  <si>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</si>
  <si>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</si>
  <si>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</si>
  <si>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</si>
  <si>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</si>
  <si>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</si>
  <si>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</si>
  <si>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</si>
  <si>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</si>
  <si>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</si>
  <si>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</si>
  <si>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</si>
  <si>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</si>
  <si>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</si>
  <si>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</si>
  <si>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</si>
  <si>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</si>
  <si>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</si>
  <si>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</si>
  <si>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</si>
  <si>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</si>
  <si>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</si>
  <si>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</si>
  <si>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</si>
  <si>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</si>
  <si>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</si>
  <si>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</si>
  <si>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</si>
  <si>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</si>
  <si>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</si>
  <si>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</si>
  <si>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</si>
  <si>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</si>
  <si>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</si>
  <si>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</si>
  <si>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</si>
  <si>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</si>
  <si>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</si>
  <si>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</si>
  <si>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</si>
  <si>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</si>
  <si>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</si>
  <si>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</si>
  <si>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</si>
  <si>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</si>
  <si>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</si>
  <si>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</si>
  <si>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</si>
  <si>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</si>
  <si>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</si>
  <si>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</si>
  <si>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</si>
  <si>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</si>
  <si>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</si>
  <si>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</si>
  <si>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</si>
  <si>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</si>
  <si>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</si>
  <si>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</si>
  <si>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</si>
  <si>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</si>
  <si>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</si>
  <si>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</si>
  <si>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</si>
  <si>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</si>
  <si>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</si>
  <si>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</si>
  <si>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</si>
  <si>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</si>
  <si>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</si>
  <si>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</si>
  <si>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</si>
  <si>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</si>
  <si>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</si>
  <si>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</si>
  <si>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</si>
  <si>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</si>
  <si>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</si>
  <si>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</si>
  <si>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</si>
  <si>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</si>
  <si>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</si>
  <si>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</si>
  <si>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</si>
  <si>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</si>
  <si>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</si>
  <si>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</si>
  <si>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</si>
  <si>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</si>
  <si>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</si>
  <si>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</si>
  <si>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</si>
  <si>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</si>
  <si>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</si>
  <si>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</si>
  <si>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</si>
  <si>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</si>
  <si>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</si>
  <si>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</si>
  <si>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</si>
  <si>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</si>
  <si>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</si>
  <si>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</si>
  <si>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</si>
  <si>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</si>
  <si>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</si>
  <si>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</si>
  <si>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</si>
  <si>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</si>
  <si>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</si>
  <si>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</si>
  <si>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</si>
  <si>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</si>
  <si>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</si>
  <si>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</si>
  <si>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</si>
  <si>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</si>
  <si>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</si>
  <si>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</si>
  <si>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</si>
  <si>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</si>
  <si>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</si>
  <si>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</si>
  <si>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</si>
  <si>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</si>
  <si>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</si>
  <si>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</si>
  <si>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</si>
  <si>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</si>
  <si>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</si>
  <si>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</si>
  <si>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</si>
  <si>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</si>
  <si>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</si>
  <si>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</si>
  <si>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</si>
  <si>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</si>
  <si>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</si>
  <si>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</si>
  <si>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</si>
  <si>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</si>
  <si>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</si>
  <si>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</si>
  <si>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</si>
  <si>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</si>
  <si>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</si>
  <si>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</si>
  <si>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</si>
  <si>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</si>
  <si>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</si>
  <si>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</si>
  <si>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</si>
  <si>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</si>
  <si>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</si>
  <si>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</si>
  <si>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</si>
  <si>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</si>
  <si>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</si>
  <si>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</si>
  <si>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</si>
  <si>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</si>
  <si>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</si>
  <si>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</si>
  <si>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</si>
  <si>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</si>
  <si>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</si>
  <si>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</si>
  <si>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</si>
  <si>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</si>
  <si>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</si>
  <si>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</si>
  <si>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</si>
  <si>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</si>
  <si>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</si>
  <si>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</si>
  <si>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</si>
  <si>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</si>
  <si>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</si>
  <si>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</si>
  <si>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</si>
  <si>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</si>
  <si>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</si>
  <si>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</si>
  <si>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</si>
  <si>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</si>
  <si>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</si>
  <si>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</si>
  <si>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</si>
  <si>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</si>
  <si>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</si>
  <si>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</si>
  <si>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</si>
  <si>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</si>
  <si>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</si>
  <si>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</si>
  <si>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</si>
  <si>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</si>
  <si>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</si>
  <si>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</si>
  <si>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</si>
  <si>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</si>
  <si>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</si>
  <si>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</si>
  <si>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</si>
  <si>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</si>
  <si>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</si>
  <si>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</si>
  <si>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</si>
  <si>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</si>
  <si>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</si>
  <si>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</si>
  <si>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</si>
  <si>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</si>
  <si>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</si>
  <si>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</si>
  <si>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</si>
  <si>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</si>
  <si>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</si>
  <si>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</si>
  <si>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</si>
  <si>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</si>
  <si>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</si>
  <si>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</si>
  <si>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</si>
  <si>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</si>
  <si>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</si>
  <si>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</si>
  <si>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</si>
  <si>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</si>
  <si>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</si>
  <si>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</si>
  <si>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</si>
  <si>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</si>
  <si>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</si>
  <si>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</si>
  <si>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</si>
  <si>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</si>
  <si>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</si>
  <si>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</si>
  <si>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</si>
  <si>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</si>
  <si>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</si>
  <si>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</si>
  <si>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</si>
  <si>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</si>
  <si>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</si>
  <si>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</si>
  <si>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</si>
  <si>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</si>
  <si>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</si>
  <si>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</si>
  <si>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</si>
  <si>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</si>
  <si>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</si>
  <si>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</si>
  <si>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</si>
  <si>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</si>
  <si>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</si>
  <si>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</si>
  <si>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</si>
  <si>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</si>
  <si>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</si>
  <si>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</si>
  <si>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</si>
  <si>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</si>
  <si>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</si>
  <si>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</si>
  <si>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</si>
  <si>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</si>
  <si>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</si>
  <si>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</si>
  <si>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</si>
  <si>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</si>
  <si>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</si>
  <si>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</si>
  <si>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</si>
  <si>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</si>
  <si>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</si>
  <si>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</si>
  <si>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</si>
  <si>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</si>
  <si>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</si>
  <si>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</si>
  <si>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</si>
  <si>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</si>
  <si>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</si>
  <si>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</si>
  <si>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</si>
  <si>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</si>
  <si>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</si>
  <si>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</si>
  <si>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</si>
  <si>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</si>
  <si>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</si>
  <si>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</si>
  <si>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</si>
  <si>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</si>
  <si>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</si>
  <si>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</si>
  <si>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</si>
  <si>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</si>
  <si>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</si>
  <si>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</si>
  <si>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</si>
  <si>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</si>
  <si>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</si>
  <si>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</si>
  <si>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</si>
  <si>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</si>
  <si>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</si>
  <si>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</si>
  <si>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</si>
  <si>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</si>
  <si>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</si>
  <si>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</si>
  <si>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</si>
  <si>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</si>
  <si>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</si>
  <si>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</si>
  <si>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</si>
  <si>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</si>
  <si>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</si>
  <si>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</si>
  <si>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</si>
  <si>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</si>
  <si>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</si>
  <si>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</si>
  <si>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</si>
  <si>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</si>
  <si>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</si>
  <si>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</si>
  <si>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</si>
  <si>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</si>
  <si>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</si>
  <si>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</si>
  <si>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</si>
  <si>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</si>
  <si>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</si>
  <si>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</si>
  <si>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</si>
  <si>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</si>
  <si>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</si>
  <si>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</si>
  <si>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</si>
  <si>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</si>
  <si>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</si>
  <si>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</si>
  <si>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</si>
  <si>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</si>
  <si>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</si>
  <si>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</si>
  <si>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</si>
  <si>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</si>
  <si>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</si>
  <si>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</si>
  <si>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</si>
  <si>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</si>
  <si>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</si>
  <si>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</si>
  <si>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</si>
  <si>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</si>
  <si>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</si>
  <si>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</si>
  <si>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</si>
  <si>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</si>
  <si>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</si>
  <si>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</si>
  <si>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</si>
  <si>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</si>
  <si>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</si>
  <si>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</si>
  <si>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</si>
  <si>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</si>
  <si>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</si>
  <si>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</si>
  <si>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</si>
  <si>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</si>
  <si>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</si>
  <si>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</si>
  <si>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</si>
  <si>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</si>
  <si>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</si>
  <si>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</si>
  <si>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</si>
  <si>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</si>
  <si>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</si>
  <si>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</si>
  <si>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</si>
  <si>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</si>
  <si>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</si>
  <si>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</si>
  <si>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</si>
  <si>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</si>
  <si>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</si>
  <si>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</si>
  <si>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</si>
  <si>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</si>
  <si>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</si>
  <si>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</si>
  <si>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</si>
  <si>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</si>
  <si>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</si>
  <si>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</si>
  <si>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</si>
  <si>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</si>
  <si>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</si>
  <si>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</si>
  <si>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</si>
  <si>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</si>
  <si>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</si>
  <si>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</si>
  <si>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</si>
  <si>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</si>
  <si>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</si>
  <si>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</si>
  <si>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</si>
  <si>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</si>
  <si>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</si>
  <si>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</si>
  <si>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</si>
  <si>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</si>
  <si>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</si>
  <si>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</si>
  <si>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</si>
  <si>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</si>
  <si>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</si>
  <si>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</si>
  <si>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</si>
  <si>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</si>
  <si>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</si>
  <si>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</si>
  <si>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</si>
  <si>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</si>
  <si>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</si>
  <si>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</si>
  <si>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</si>
  <si>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</si>
  <si>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</si>
  <si>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</si>
  <si>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</si>
  <si>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</si>
  <si>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</si>
  <si>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</si>
  <si>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</si>
  <si>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</si>
  <si>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</si>
  <si>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</si>
  <si>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</si>
  <si>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</si>
  <si>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</si>
  <si>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</si>
  <si>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</si>
  <si>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</si>
  <si>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</si>
  <si>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</si>
  <si>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</si>
  <si>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</si>
  <si>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</si>
  <si>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</si>
  <si>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</si>
  <si>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</si>
  <si>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</si>
  <si>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</si>
  <si>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</si>
  <si>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</si>
  <si>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</si>
  <si>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</si>
  <si>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</si>
  <si>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</si>
  <si>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</si>
  <si>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</si>
  <si>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</si>
  <si>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</si>
  <si>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</si>
  <si>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</si>
  <si>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</si>
  <si>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</si>
  <si>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ORIGINAL</t>
  </si>
  <si>
    <t>III</t>
  </si>
  <si>
    <t>IV</t>
  </si>
  <si>
    <t>TOTAL FOR Local Transportation, In-transit Insurance, Loading and Unloading</t>
  </si>
  <si>
    <t>SS-95</t>
  </si>
  <si>
    <t>5002002356/SUB-STATION(INCLUDIN/DOM/A04-CC CS -5</t>
  </si>
  <si>
    <t>Substation Package SS-95</t>
  </si>
  <si>
    <t xml:space="preserve">Extn. of 400kV Bikaner-II S/S </t>
  </si>
  <si>
    <t xml:space="preserve">Extn. of 400kV Kurnool S/S </t>
  </si>
  <si>
    <t xml:space="preserve">Extn. of 220kV Amritsar S/S </t>
  </si>
  <si>
    <t xml:space="preserve">Extn. of 400kV Alipurduar (POWERGRID) S/s </t>
  </si>
  <si>
    <t>V</t>
  </si>
  <si>
    <t>VI</t>
  </si>
  <si>
    <t>Extn. of 400kV Kahalgaon (NTPC) S/s</t>
  </si>
  <si>
    <t>Extn. of 400/220kV Bhinmal (PG) S/S</t>
  </si>
  <si>
    <t>Extn. of 400kV Kurnool S/S</t>
  </si>
  <si>
    <t>Extn. of 220kV Amritsar S/S</t>
  </si>
  <si>
    <t>Extn. of 400kV Alipurduar (POWERGRID) S/s</t>
  </si>
  <si>
    <t xml:space="preserve">Extn. of 400/220kV Bhinmal (PG) S/S </t>
  </si>
  <si>
    <t xml:space="preserve">420 KV EQUIPMENTS                       </t>
  </si>
  <si>
    <t xml:space="preserve">PLCC                                    </t>
  </si>
  <si>
    <t xml:space="preserve">SAS                                     </t>
  </si>
  <si>
    <t xml:space="preserve">CABLES                                  </t>
  </si>
  <si>
    <t xml:space="preserve">STEEL STRUCTURE                         </t>
  </si>
  <si>
    <t xml:space="preserve">Earthing                                </t>
  </si>
  <si>
    <t xml:space="preserve">Mandatory Spares-420kV Isolator         </t>
  </si>
  <si>
    <t xml:space="preserve">ILLUMINATION SYSTEM                     </t>
  </si>
  <si>
    <t xml:space="preserve">Mandatory Spares-336kV Surge Arrester   </t>
  </si>
  <si>
    <t xml:space="preserve">Mandatory Spares- 420kVCircuit Breaker  </t>
  </si>
  <si>
    <t xml:space="preserve">Mandatory Spares-CRP &amp; SAS              </t>
  </si>
  <si>
    <t xml:space="preserve">400kV Control &amp; Relay Panel             </t>
  </si>
  <si>
    <t xml:space="preserve">Erection Hardware - 420kV               </t>
  </si>
  <si>
    <t xml:space="preserve">Mandatory Spares-420kV CT               </t>
  </si>
  <si>
    <t xml:space="preserve">PMU &amp; associated items (Bikaner)        </t>
  </si>
  <si>
    <t xml:space="preserve">Tele Eqpt at Bikaner                    </t>
  </si>
  <si>
    <t xml:space="preserve">Spares-Tele Eqpt at Bikaner             </t>
  </si>
  <si>
    <t xml:space="preserve">FOUNDATION BOLTS                        </t>
  </si>
  <si>
    <t xml:space="preserve">Mandatory 400 KV CVT                    </t>
  </si>
  <si>
    <t>420kV, 3150A, 63kA Circuit Breaker (3-Phase) without closing resistorand with Support Structure</t>
  </si>
  <si>
    <t xml:space="preserve">EA </t>
  </si>
  <si>
    <t>420kV, 3150A, 63KA,  Isolator (3-phase)(Double Break) with one E/S</t>
  </si>
  <si>
    <t>336kV Surge Arrester (1-phase)</t>
  </si>
  <si>
    <t>400kV,3150A,0.5mH ,63kA Line Trap</t>
  </si>
  <si>
    <t>420 kV, 4400 pF Capacitive Voltage Transformer (1-Phase)</t>
  </si>
  <si>
    <t>420 kV ,1 phase Bus Post Insulators for Line Traps</t>
  </si>
  <si>
    <t>420 kV, 1 phase Bus Post Insulator (except for Line Traps)</t>
  </si>
  <si>
    <t>420 kV, 3000A, 63KA, 1-Phase CurrentTransformer with 120% extended currentrating</t>
  </si>
  <si>
    <t>HF Cable 75 ohms for PLCC</t>
  </si>
  <si>
    <t xml:space="preserve">M  </t>
  </si>
  <si>
    <t>Augmentation of Substation automation System for 400kV Main bay as perTechnical Specification</t>
  </si>
  <si>
    <t>1.1KV GRADE 3.5CX35 SQMM (PVC) POWER CABLE</t>
  </si>
  <si>
    <t xml:space="preserve">KM </t>
  </si>
  <si>
    <t>1.1KV GRADE 4CX16 SQMM (PVC) POWER CABLE</t>
  </si>
  <si>
    <t>1.1KV GRADE 2CX6 SQMM (PVC) POWER CABLE</t>
  </si>
  <si>
    <t>1.1KV GRADE 4CX6 SQMM (PVC) POWER CABLE</t>
  </si>
  <si>
    <t>1.1KV GRADE 3CX2.5 SQMM CONTROL CABLE</t>
  </si>
  <si>
    <t>1.1KV GRADE 5CX2.5 SQMM CONTROL CABLE</t>
  </si>
  <si>
    <t>1.1KV GRADE 7CX2.5 SQMM CONTROL CABLE</t>
  </si>
  <si>
    <t>1.1KV GRADE 10CX2.5 SQMM CONTROL CABLE</t>
  </si>
  <si>
    <t>1.1KV GRADE 14CX2.5 SQMM CONTROL CABLE</t>
  </si>
  <si>
    <t>1.1KV GRADE 19CX1.5 SQMM CONTROL CABLE</t>
  </si>
  <si>
    <t>1.1KV GRADE 27CX1.5 SQMM CONTROL CABLE</t>
  </si>
  <si>
    <t>Fabrication, galvanising and supply ofStandard Pipe Structure - 400 kV,1-Phase,  CT including nuts, bolts, alltype of washers, packplates, step boltsand gusset plates excluding foundationbolts</t>
  </si>
  <si>
    <t>Fabrication, galvanising and supply of Standard Pipe Structure - 400kV  CVT including nuts, bolts, all type of washers, packplates, stepbolts and gusset plates excluding foundation bolts</t>
  </si>
  <si>
    <t>Fabrication, galvanising and supply ofStandard Pipe Structure - 400 kV,3-Phase,  ISOLATOR including nuts,bolts, all type of washers, packplates,step bolts and gusset plates excludingfoundation bolts</t>
  </si>
  <si>
    <t>Fabrication, galvanising and supply ofStandard Pipe Structure - 400 kV,1-Phase,   SA including nuts, bolts,all type of washers, packplates, stepbolts and gusset plates excludingfoundation bolts</t>
  </si>
  <si>
    <t>Standard Pipe Structure for 400kV BPI (excluding wave trap)</t>
  </si>
  <si>
    <t>Standard Pipe Structure for 400kV BPI for WT (1- phase)</t>
  </si>
  <si>
    <t>40 MM MS ROD FOR MAIN EARTHMAT</t>
  </si>
  <si>
    <t>Spares for 420kV Double break Isolator</t>
  </si>
  <si>
    <t xml:space="preserve">LS </t>
  </si>
  <si>
    <t>Lighting Panel type ACP-2 as per technical specification</t>
  </si>
  <si>
    <t>Sub Lighting panel (outdoor) type SLP (Switchyard and Street Lighting)</t>
  </si>
  <si>
    <t>LIGHTING FIXTURE LED LUMINAIRES TYPE FL-1 AS PER TECH. SPECIFICATIONS</t>
  </si>
  <si>
    <t>LIGHTING FIXTURE LED LUMINAIRES TYPE FL2 AS PER TECH. SPECIFICATIONS</t>
  </si>
  <si>
    <t>SPARES FOR 336KV SURGE ARRESTER</t>
  </si>
  <si>
    <t>Spares for 420kV Circuit Breaker</t>
  </si>
  <si>
    <t>Relay &amp; protection Panels (with automation)</t>
  </si>
  <si>
    <t>Spares-Substation Automation System</t>
  </si>
  <si>
    <t>400kV Circuit Breaker Relay Panel with Auto Reclose</t>
  </si>
  <si>
    <t>400kV Line Protection Panel (with Automation)</t>
  </si>
  <si>
    <t>Erection Hardware for 400kV I type layout-Line bay  as per technicalspecification</t>
  </si>
  <si>
    <t>SET</t>
  </si>
  <si>
    <t>400KV   TENSION INSULATOR STRING  AND ASSOCIATED HARDWARE FITTINGSWITH TURN BUCKLE SUITABLE FOR QUAD CONDUCTOR</t>
  </si>
  <si>
    <t>400KV SUSPENSION INSULATOR STRING  AND ASSOCIATED HARDWARE FITTINGSWITH DROP CLAMP SUITABLE FOR QUAD CONDUCTOR</t>
  </si>
  <si>
    <t>Spare-420kV CT 1</t>
  </si>
  <si>
    <t>PMU with GPS Clock (clock can be either internal or external)</t>
  </si>
  <si>
    <t>WAMS Hardware - Time System (GPS receiver)</t>
  </si>
  <si>
    <t>WAMS Hardware - Substation Grade Layer-3 LAN Switches with minimum 4 x10/100 Mbps Ethernet ports and 2 x 1 Gbps Ethernet ports</t>
  </si>
  <si>
    <t>WAMS Miscellaneous - Armored Fibre Optic Cable and associatedtermination (e.g. L2 Switch) for connecting PMU panels located indifferent control room of a station</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</si>
  <si>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</si>
  <si>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</si>
  <si>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L16.2 SFP</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</si>
  <si>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</si>
  <si>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</si>
  <si>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</si>
  <si>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</si>
  <si>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VOIP TELEPHONE INSTRUMENT WITH ONE COMMON SWITCH (MIN. 8 PORT)</t>
  </si>
  <si>
    <t>24F (DWSM) APPROACH FIBRE OPTIC CABLE  INCLUDING ALL INSTALLATIONHARDWARE SET</t>
  </si>
  <si>
    <t>OPGW Fibre Optic Distribution Panel (FODP): Indoor Type: 96F</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</si>
  <si>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</si>
  <si>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</si>
  <si>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Fabrication, galvanising and supply of 28mm dia foundation boltsincluding nuts, checknuts, washers and packplates.</t>
  </si>
  <si>
    <t>Spare-420kV CVT 1</t>
  </si>
  <si>
    <t xml:space="preserve">420kV, 50kA AIS EQUIPMENT               </t>
  </si>
  <si>
    <t>Erection Hardware for 420  kV I Type S/Y</t>
  </si>
  <si>
    <t xml:space="preserve">420kV Insulator and Hardware            </t>
  </si>
  <si>
    <t xml:space="preserve">CRP for  420kV Bays with SAS            </t>
  </si>
  <si>
    <t xml:space="preserve">POWER &amp; CONTROL CABLE                   </t>
  </si>
  <si>
    <t xml:space="preserve">400kV Equipment support structures      </t>
  </si>
  <si>
    <t xml:space="preserve">400KV MANDATORY SPARES                  </t>
  </si>
  <si>
    <t xml:space="preserve">Foundation Bolts - Supply               </t>
  </si>
  <si>
    <t xml:space="preserve">BoQ of Comm Equip Supply Main Kurnool   </t>
  </si>
  <si>
    <t xml:space="preserve">BoQ of Comm Equip Mandatory Spares      </t>
  </si>
  <si>
    <t xml:space="preserve">BoQ of PMU Supply at Kurnool            </t>
  </si>
  <si>
    <t xml:space="preserve">VMS                                     </t>
  </si>
  <si>
    <t>420kV, 3150A, 50kA Circuit Breaker(3-Phase) without closing resistor</t>
  </si>
  <si>
    <t>420 kV, 3000A, 50KA, 1-Phase CurrentTransformer with 120% extended currentrating</t>
  </si>
  <si>
    <t>420kV, 3150A, 50KA,  Isolator (3-phase)(Double Break) with one E/S</t>
  </si>
  <si>
    <t>Erection Hardware for 400kV I type layout-Any feeder Extn. on existinghalf dia. as per technical specification</t>
  </si>
  <si>
    <t>400KV CIRCUIT BREAKER RELAY PANEL (WITH AUTOMATION)</t>
  </si>
  <si>
    <t>Line Current Differential Relay</t>
  </si>
  <si>
    <t>1.1KV GRADE 3.5CX70 SQMM (PVC) POWER CABLE</t>
  </si>
  <si>
    <t>Lighting Panel type ACP-3 as per technical specification</t>
  </si>
  <si>
    <t>5/15 A, 240V: Indoor Receptacle 3-pin type modular (type RI) as pertechnical specifications</t>
  </si>
  <si>
    <t>15A, 240V: Outdoor Receptacle 2 pole, 3-pin modular (type RO)  as pertechnical specifications</t>
  </si>
  <si>
    <t>LED FLOOD LIGHT LUMINARIESTYPE FL-1 (150W) AS PER TECHNICALSPECIFICATION</t>
  </si>
  <si>
    <t>SFP S4.1</t>
  </si>
  <si>
    <t>NMS- CRAFT TERMINAL-HARDWARE</t>
  </si>
  <si>
    <t>Software for Craft Terminal</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</si>
  <si>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</si>
  <si>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 xml:space="preserve">245kV, 40kA AIS EQUIPMENT               </t>
  </si>
  <si>
    <t>Erection Hardware for 220  kV DMT Type S</t>
  </si>
  <si>
    <t xml:space="preserve">220kV Insulator and Hardware            </t>
  </si>
  <si>
    <t xml:space="preserve">Earthmat                                </t>
  </si>
  <si>
    <t xml:space="preserve">CRP                                     </t>
  </si>
  <si>
    <t xml:space="preserve">PLCC Equipment                          </t>
  </si>
  <si>
    <t xml:space="preserve">220kV Equipment support structures      </t>
  </si>
  <si>
    <t xml:space="preserve">Mandatory Spare LOT                     </t>
  </si>
  <si>
    <t xml:space="preserve">FOUNDATION BOLT                         </t>
  </si>
  <si>
    <t xml:space="preserve">Tele Eqpt at Amritsar PG                </t>
  </si>
  <si>
    <t xml:space="preserve">Spares-Tele Eqpt at Amritsar PG         </t>
  </si>
  <si>
    <t>245kV, 1600A, 40KA Circuit Breaker(3-Phase) with support structure</t>
  </si>
  <si>
    <t>245kV, 1600A, 40 KA, 3-phase DoubleBreak Isolator with one E/S</t>
  </si>
  <si>
    <t>245kV, 1600A, 40 KA, 3-phase DoubleBreak Isolator with two E/S</t>
  </si>
  <si>
    <t>245kV, 1600A, 40 KA, 3-phase DoubleBreak Tandem Isolator without E/S</t>
  </si>
  <si>
    <t>245 kV, 1600A, 40KA, 1-Phase CurrentTransformer with 120% extended currentrating</t>
  </si>
  <si>
    <t>245 kV, 4400pf  Capacitive Voltage Transformer (1- Phase)</t>
  </si>
  <si>
    <t>216kV Surge Arrester (1-phase)</t>
  </si>
  <si>
    <t>245 kV, 1 phase Bus Post Insulator (except for Line Traps)</t>
  </si>
  <si>
    <t>245 kV ,1 phase Bus Post Insulators for Line Traps</t>
  </si>
  <si>
    <t>Erection Hardware for 220kV layout (Double Main and TransferScheme)-Line Bay as per technical specification</t>
  </si>
  <si>
    <t>220KV SUSPENSION INSULATOR STRING  AND ASSOCIATED HARDWARE FITTINGSWITH DROP CLAMP SUITABLE FOR TWIN CONDUCTOR</t>
  </si>
  <si>
    <t>220KV  TENSION INSULATOR STRING  AND ASSOCIATED HARDWARE FITTINGS WITHTURN BUCKLE SUITABLE FOR TWIN CONDUCTOR</t>
  </si>
  <si>
    <t>BAY CONTROL UNIT INCLUDING INTERFACE ACCESSORIES INTEGRATION WITHNTAMC AS PER TECHNICAL SPECIFICATION.</t>
  </si>
  <si>
    <t>220kV Circuit Breaker Relay Panel with Auto Reclose</t>
  </si>
  <si>
    <t>Augmentation of existing 220kV bus bar protection scheme</t>
  </si>
  <si>
    <t>Simplex Control Panel for 220kV (Bus Scheme as per SLD) Two bays</t>
  </si>
  <si>
    <t>220kV, 1600A, 0.5mH, 40 kA Line Trap</t>
  </si>
  <si>
    <t>4PAIR, 0.5SQMM SCREENED CABLE</t>
  </si>
  <si>
    <t>Fabrication, galvanising and supply of Std Pipe Structure - 220 kV highBPI including nuts, bolts, all type of washers, packplates, step boltsand gusset plates excluding foundation bolts</t>
  </si>
  <si>
    <t>Standard Pipe Structure for 220kV BPI (excluding wave trap)</t>
  </si>
  <si>
    <t>Fabrication, galvanising and supply of Standard Pipe Structure - 220kV  CT including nuts, bolts, all type of washers, packplates, stepbolts and gusset plates excluding foundation bolts</t>
  </si>
  <si>
    <t>Fabrication, galvanising and supply of Standard Pipe Structure - 220kV  CVT including nuts, bolts, all type of washers, packplates, stepbolts and gusset plates excluding foundation bolts</t>
  </si>
  <si>
    <t>Fabrication, galvanising and supply of Standard Pipe Structure - 220kV  ISOLATOR including nuts, bolts, all type of washers, packplates,step bolts and gusset plates excluding foundation bolts</t>
  </si>
  <si>
    <t>Fabrication, galvanising and supply of Standard Pipe Structure - 220kV  SA including nuts, bolts, all type of washers, packplates, stepbolts and gusset plates excluding foundation bolts</t>
  </si>
  <si>
    <t>Standard Pipe Structure for 220kV BPI for WT (1- phase)</t>
  </si>
  <si>
    <t>Spare-245kV Circuit Breaker</t>
  </si>
  <si>
    <t>Spare-245kV Isolator</t>
  </si>
  <si>
    <t>Spare-245kV CT</t>
  </si>
  <si>
    <t>Spare-245kV CVT</t>
  </si>
  <si>
    <t>Spare-216kV Surge Arrester</t>
  </si>
  <si>
    <t xml:space="preserve">SPARES FOR 420KV SHUNT REACTOR          </t>
  </si>
  <si>
    <t xml:space="preserve">400kV AIS EQUIPMENT                     </t>
  </si>
  <si>
    <t>Erection Hardware for 420  kV D Type S/Y</t>
  </si>
  <si>
    <t xml:space="preserve">CRP for 420kV Bays with SAS             </t>
  </si>
  <si>
    <t xml:space="preserve">AUGUMENTATION OF EXISTING SAS           </t>
  </si>
  <si>
    <t xml:space="preserve">FIRE FIGHTING SYSTEM                    </t>
  </si>
  <si>
    <t xml:space="preserve">SPARE 400kV Circuit Breaker             </t>
  </si>
  <si>
    <t xml:space="preserve">SPARES FOR CRP                          </t>
  </si>
  <si>
    <t xml:space="preserve">SPARES FOR SAS                          </t>
  </si>
  <si>
    <t xml:space="preserve">Spares for 336kV Surge Arrester         </t>
  </si>
  <si>
    <t xml:space="preserve">SPARES 400KV ISOLATOR                   </t>
  </si>
  <si>
    <t xml:space="preserve">EARTHMAT                                </t>
  </si>
  <si>
    <t xml:space="preserve">SPARE-FIRE PROTECTION                   </t>
  </si>
  <si>
    <t xml:space="preserve">SPARE- CT                               </t>
  </si>
  <si>
    <t>Spare For 400kV Bus Reactor</t>
  </si>
  <si>
    <t>400KV SUSPENSION INSULATOR STRING  AND ASSOCIATED HARDWARE FITTINGSWITH DROP CLAMP SUITABLE FOR TWIN CONDUCTOR</t>
  </si>
  <si>
    <t>Erection Hardware for 400kV D type layout-Any feeder Extn. On existinghalf dia. as per technical specification</t>
  </si>
  <si>
    <t>HVW SPRAY SYSTEM, HYDRANT SYSTEM AND COMPLETE U/G &amp; O/G PIPING ANDACCESSORIES ETC. OUT SIDE THE PUMP HOUSE FOR 420KV 3 PHASE  BUSREACTOR</t>
  </si>
  <si>
    <t>Spares for Fire Protection System</t>
  </si>
  <si>
    <t xml:space="preserve">420kV, 63kA AIS EQUIPMENT               </t>
  </si>
  <si>
    <t xml:space="preserve">CRP for 420kV Bays                      </t>
  </si>
  <si>
    <t xml:space="preserve">400 kV TOWERS &amp; GANTRY                  </t>
  </si>
  <si>
    <t>400kV &amp; OTHER Equipment support structur</t>
  </si>
  <si>
    <t xml:space="preserve">SPARES FOR CIRCUIT BREAKER              </t>
  </si>
  <si>
    <t xml:space="preserve">SPARES FOR ISOLATOR                     </t>
  </si>
  <si>
    <t xml:space="preserve">SHIFTING OF DEAD END DD TOWER(EXISTING) </t>
  </si>
  <si>
    <t xml:space="preserve">NGR &amp; ASSOCIATED EQUIPMENTS             </t>
  </si>
  <si>
    <t xml:space="preserve">RTU Augmentation                        </t>
  </si>
  <si>
    <t xml:space="preserve">SPARE- RTU                              </t>
  </si>
  <si>
    <t>Spares for 420kV Shunt Reactor</t>
  </si>
  <si>
    <t>400kV Reactor Protection Panel</t>
  </si>
  <si>
    <t>Augmentation of existing 400kV Control Panel (Bus Scheme as per SLD)</t>
  </si>
  <si>
    <t>HVW SPRAY SYSTEM, HYDRANT SYSTEM AND COMPLETE U/G &amp; O/G PIPING ANDACCESSORIES ETC. OUT SIDE THE PUMP HOUSE FOR 420KV 3 PHASE  LINEREACTOR INCLUDING NGR</t>
  </si>
  <si>
    <t>Fabrication, galvanising and supply of Std 400 kV Tower Peak (forcorner and end tower) P1 including nuts, bolts, all type of washers,packplates, step bolts and gusset plates excluding foundation bolts</t>
  </si>
  <si>
    <t>Fabrication, galvanising and supply of Std 400 kV Tower Peak (formiddle tower) P2 including nuts, bolts, all type of washers,packplates, step bolts and gusset plates excluding foundation bolts</t>
  </si>
  <si>
    <t>Fabrication, galvanising and supply of 56mm dia foundation boltsincluding nuts, checknuts, washers and packplates</t>
  </si>
  <si>
    <t>Fabrication, galvanising and supply of 40mm dia foundation boltsincluding nuts, checknuts, washers and packplates.</t>
  </si>
  <si>
    <t>Fabrication, galvanising and supply of  Lattice Structures (MS Steel),to be designed during detailed engineering, for towers, beams andequipment support structure  including pack plates / packwashers andgusset plates excluding fasteners and foundation bolts</t>
  </si>
  <si>
    <t xml:space="preserve">MT </t>
  </si>
  <si>
    <t>Fabrication, galvanising and supply of foundation bolts including nuts,checknut and washers for lattice and pipe structures to be designedduring detailed engineering</t>
  </si>
  <si>
    <t>Fabrication, galvanising and supply of fasteners ( nuts, bolts andwashers ) including step bolts for lattice and pipe structures to bedesigned during detailed engineering</t>
  </si>
  <si>
    <t>Spare-C &amp; R Panel</t>
  </si>
  <si>
    <t>nuts,bolts,foundation bolts and washer and other accessories forstructures.</t>
  </si>
  <si>
    <t>ACSR MOOSE CONDUCTOR</t>
  </si>
  <si>
    <t>400kV Double Circuit Stub type D (WZ-4) Vertical configuration forQuad Moose-POWERGRID design (1995) Plain Terrain</t>
  </si>
  <si>
    <t>Oil filled Neutral Grounding Reactor (NGR) along with supportstructure &amp; terminal connector</t>
  </si>
  <si>
    <t>145kV, 1250A, 31.5KA Circuit Breakers(1-Phase) with support structure</t>
  </si>
  <si>
    <t>145kV, 1 phase Bus Post Insulators</t>
  </si>
  <si>
    <t>36 kV, 200A, 25 kA, 1-Phase, 200/1AClass PS Current Transformer</t>
  </si>
  <si>
    <t>120kV Surge Arrester(1-phase)</t>
  </si>
  <si>
    <t>RTU for Auxiliary system-RTU base equipment comprising racks,sub-racks, power supply modules, CPU,  including internal wiringexcept cards modules specified below</t>
  </si>
  <si>
    <t>CPU Card for RTU</t>
  </si>
  <si>
    <t>DI modules (16 channels)</t>
  </si>
  <si>
    <t>DIGITAL OUTPUT MODULE (8 CHANNEL) FOR RTU</t>
  </si>
  <si>
    <t>AI module (8 channels)</t>
  </si>
  <si>
    <t>Multi-function transducers</t>
  </si>
  <si>
    <t>Contact Multiplier Relay</t>
  </si>
  <si>
    <t>Time synchronisation equipment</t>
  </si>
  <si>
    <t>HEAVY DUTY RELAY FOR RTU</t>
  </si>
  <si>
    <t>SIC panels along with internal wiring / cabling &amp; accessories</t>
  </si>
  <si>
    <t>CABLES FOR RTU</t>
  </si>
  <si>
    <t>LOT</t>
  </si>
  <si>
    <t xml:space="preserve">420kV Equipment                         </t>
  </si>
  <si>
    <t xml:space="preserve">245kV Equipment                         </t>
  </si>
  <si>
    <t xml:space="preserve">Erection Hardware                       </t>
  </si>
  <si>
    <t xml:space="preserve">Steel Structure                         </t>
  </si>
  <si>
    <t xml:space="preserve">220kV Control  &amp; Relay Panel            </t>
  </si>
  <si>
    <t xml:space="preserve">220 kV SAS                              </t>
  </si>
  <si>
    <t xml:space="preserve">Illumination System                     </t>
  </si>
  <si>
    <t xml:space="preserve">Cables                                  </t>
  </si>
  <si>
    <t xml:space="preserve">Mandatory Spares-245kV Circuit Breaker  </t>
  </si>
  <si>
    <t xml:space="preserve">Mandatory Spares-245kV Isolator         </t>
  </si>
  <si>
    <t xml:space="preserve">Mandatory Spares-245kV CT               </t>
  </si>
  <si>
    <t xml:space="preserve">Mandatory Spares-216kV Surge Arrester   </t>
  </si>
  <si>
    <t xml:space="preserve">Mandatory Spares-Fire Protection System </t>
  </si>
  <si>
    <t xml:space="preserve">Mandatory 400 KV CT                     </t>
  </si>
  <si>
    <t xml:space="preserve">Fire Protection System                  </t>
  </si>
  <si>
    <t xml:space="preserve">Transformer Bushing                     </t>
  </si>
  <si>
    <t>245kV, 1600A, 50KA Circuit Breaker(3-Phase) with support structure</t>
  </si>
  <si>
    <t>245 kV, 1600A, 50KA, 1-Phase CurrentTransformer with 120% extended currentrating</t>
  </si>
  <si>
    <t>245kV, 1600A, 50 KA, 3-phase DoubleBreak Isolator with two E/S</t>
  </si>
  <si>
    <t>245kV, 1600A, 50 KA, 3-phase DoubleBreak Isolator with one E/S</t>
  </si>
  <si>
    <t>245KV, 1600 A, 50KA, 3-PHASE, DOUBLE BREAK TANDEM ISOLATOR WITHOUT E/S</t>
  </si>
  <si>
    <t>Erection Hardware for 220kV layout (Double Main and TransferScheme)-Transformer Bay as per technical specification</t>
  </si>
  <si>
    <t>220KV  TENSION INSULATOR STRING  AND ASSOCIATED HARDWARE FITTINGSWITHOUT TURN BUCKLE SUITABLE FOR TWIN CONDUCTOR</t>
  </si>
  <si>
    <t>Erection Hardware for 400kV I type layout-Transformer bay as pertechnical specification</t>
  </si>
  <si>
    <t>400kV Circuit Breaker Relay Panel without Auto Reclose (withAutomation)</t>
  </si>
  <si>
    <t>400kV Transformer Protection Panel (For both HV &amp; MV side)-(withAutomation)</t>
  </si>
  <si>
    <t>DIGITAL RTCC PANEL</t>
  </si>
  <si>
    <t>220kV Circuit Breaker Relay Panel without Auto Reclose (withAutomation)</t>
  </si>
  <si>
    <t>Augmentation of existing 220kV bus bar protection scheme.(No. of baysas per specification)-(with Automation)</t>
  </si>
  <si>
    <t>Augmentation of Substation automation System for 220kV bay as perTechnical Specification</t>
  </si>
  <si>
    <t>63A, 415V : Interlocked switch socket outdoor Receptacle (type RP) asper technical specifications</t>
  </si>
  <si>
    <t>Outdoor Power Receptacle for oilfiltration unit (250A)</t>
  </si>
  <si>
    <t>1.1KV GRADE 3.5CX300 SQMM (XLPE) POWER CABLE</t>
  </si>
  <si>
    <t>Deluge valve (1 No. of each size)</t>
  </si>
  <si>
    <t>HVW SPRAY SYSTEM, HYDRANT SYSTEM AND COMPLETE U/G &amp; O/G PIPING ANDACCESSORIES ETC. OUT SIDE THE PUMP HOUSE  FOR 400KV, 3-PHASEAUTOTRANSFORMER</t>
  </si>
  <si>
    <t>420KV, 1250A RIP BUSHING WITH METAL PARTS AND GASKETS</t>
  </si>
  <si>
    <t>245KV, 2000A RIP BUSHING WITH METAL PARTS AND GASKETS</t>
  </si>
  <si>
    <t>52KV, 800A RIP BUSHING WITH METAL PARTS AND GASKETS</t>
  </si>
  <si>
    <t>36kV, 2000A Bushing with metal parts andgaskets for Transformer</t>
  </si>
  <si>
    <t>Insulating oil for 315MVA, 400KV/220/33 KV, 3-phase Autotransformer</t>
  </si>
  <si>
    <t xml:space="preserve">civil works                             </t>
  </si>
  <si>
    <t xml:space="preserve">foundation bolt                         </t>
  </si>
  <si>
    <t xml:space="preserve">Ser- Tele Eqpt at Amritsar PG           </t>
  </si>
  <si>
    <t>245 kV,1 phase Bus Post Insulator (except for Line Traps)</t>
  </si>
  <si>
    <t>Erection Hardware for 220kV layout (Double Main and Transfer Scheme as per SLD)-Line Bay as per specification</t>
  </si>
  <si>
    <t>220KV SUSPENSION INSULATOR STRING  AND ASSOCIATED HARDWARE FITTINGS WITH DROP CLAMP SUITABLE FOR TWIN CONDUCTOR</t>
  </si>
  <si>
    <t>220KV  TENSION INSULATOR STRING  AND ASSOCIATED HARDWARE FITTINGS WITH TURN BUCKLE SUITABLE FOR TWIN CONDUCTOR</t>
  </si>
  <si>
    <t>40 mm MS rod for Main Earthmat</t>
  </si>
  <si>
    <t>Bay Control Unit including interface accessories integration with NTAMC as per technical specification.</t>
  </si>
  <si>
    <t>1.1kV grade Control Cables (PVCinsulated) along withlugs,glands,straight joints &amp;accessories,etc.</t>
  </si>
  <si>
    <t>1.1kV grade Power Cables (PVCinsulated)along withlugs,glands,straight joints &amp;accessories,etc.</t>
  </si>
  <si>
    <t>Lighting Fixture LED Luminaires type FL2 as per tech. specifications</t>
  </si>
  <si>
    <t>Erection of Pipe Structure - 220 kV 1-Phase High BPI including nuts, bolts, all type of washers, packplates, step bolts and gussetplates excluding foundation bolts</t>
  </si>
  <si>
    <t>Erection of Pipe Structure - 220 kV 1-Phase BPI including nuts, bolts, all type of washers, packplates, step bolts and gusset platesexcluding foundation bolts</t>
  </si>
  <si>
    <t>Erection of Pipe Structure - 220 kV 1-Phase CT including nuts, bolts, all type of washers, packplates, step bolts and gusset platesexcluding foundation bolts</t>
  </si>
  <si>
    <t>Erection of Pipe Structure - 220 kV 1-Phase CVT including nuts, bolts, all type of washers, packplates, step bolts and gusset platesexcluding foundation bolts</t>
  </si>
  <si>
    <t>Erection of Pipe Structure - 220 kV 3-Phase ISOLATOR including nuts, bolts, all type of washers, packplates, step bolts and gussetplates excluding foundation bolts</t>
  </si>
  <si>
    <t>Erection of Pipe Structure - 220 kV 1-Phase SA including nuts, bolts, all type of washers, packplates, step bolts and gusset platesexcluding foundation bolts</t>
  </si>
  <si>
    <t>Erection of Pipe Structure - 220 kV 1 - PH  BPI for WT including nuts, bolts, all type of washers, packplates, step bolts and gussetplates excluding foundation bolts</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</si>
  <si>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</si>
  <si>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</si>
  <si>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</si>
  <si>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</si>
  <si>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</si>
  <si>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Providing and laying of Reinforced Cement Concrete 1:1.5:3 including pre cast, shuttering, Grouting of pockets &amp; underpinning butexcluding steel reinforcement</t>
  </si>
  <si>
    <t>Steel Reinforcement</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</si>
  <si>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</si>
  <si>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</si>
  <si>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</si>
  <si>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</si>
  <si>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Removing,cleaning and washing of existing stones and respreading of stones in switchyard excluding PCC</t>
  </si>
  <si>
    <t>RCC culverts and cable trench crossings including supplying and laying hume pipe 250mm dia of grade (NP-3) excluding concrete as perspecification.</t>
  </si>
  <si>
    <t>RCC culverts and cable trench crossings including supplying and laying hume pipe 300mm dia of grade (NP-3) excluding concrete as perspecification.</t>
  </si>
  <si>
    <t>RCC culverts and cable trench crossings including supplying and laying hume pipe 450mm dia of grade (NP-3) excluding concrete as perspecification.</t>
  </si>
  <si>
    <t>Erection of 28mm dia foundation bolts including nuts, checknuts, washers and packplates.</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</si>
  <si>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</si>
  <si>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</si>
  <si>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</si>
  <si>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</si>
  <si>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</si>
  <si>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</si>
  <si>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NMS-Craft Terminal-Hardware</t>
  </si>
  <si>
    <t>NMS-Craft Terminal-Software</t>
  </si>
  <si>
    <t>VOIP telephone instrument with one common switch (min. 8 port)</t>
  </si>
  <si>
    <t>Fibre Optic Approach cabling: Including installation hardware like ties/clips/cleats, conduits, ducts, supports, fittings,accessories etc.: 24 Fibre</t>
  </si>
  <si>
    <t>Fibre Optic Distribution Panel (FODP): Indoor Type: FC Coupling and mounted on ETSI 19" rack or slimline rack: Type 2  (96 Fibre)</t>
  </si>
  <si>
    <t xml:space="preserve">420kV SHUNT REACTOR                     </t>
  </si>
  <si>
    <t xml:space="preserve">CSD                                     </t>
  </si>
  <si>
    <t xml:space="preserve">POWER &amp; CONTROL CABLE (LS)              </t>
  </si>
  <si>
    <t xml:space="preserve">Civil Works                             </t>
  </si>
  <si>
    <t>125 MVAR, 420kV, 3-phase Bus Reactor excluding Insulating Oil</t>
  </si>
  <si>
    <t>Insulating Oil for 125 MVAR, 420kV 3-phase Bus Reactor</t>
  </si>
  <si>
    <t>420KV, 1-PHASE BUS POST INSULATORS</t>
  </si>
  <si>
    <t>420kV, 3150A, 63kA Circuit Breaker(3-Phase) without closing resistor(with support structure)</t>
  </si>
  <si>
    <t>Controlled Switching Device for 420 kV, 3-ph Circuit Breaker</t>
  </si>
  <si>
    <t>400kV Reactor Protection Panel (with Automation)</t>
  </si>
  <si>
    <t>Augmentation of existing 400kV bus bar protection scheme.(No. of bays as per specification)-(with Automation)</t>
  </si>
  <si>
    <t>400kV Circuit Breaker Relay Panel (with Automation)</t>
  </si>
  <si>
    <t>AUGMENTATION OF SAS FOR 400KV BAYS</t>
  </si>
  <si>
    <t>HVW spray system, Hydrant system and complete U/G &amp; O/G piping and accessories etc. out side the pump house for 420kV 3 phase BUSReactor</t>
  </si>
  <si>
    <t>Lighting Fixture LED Luminaires type FL-1 as per tech. specifications</t>
  </si>
  <si>
    <t>Erection of Pipe Structure - 400 kV 3-Phase ISOLATOR including nuts, bolts, all type of washers, packplates, step bolts and gussetplates excluding foundation bolts</t>
  </si>
  <si>
    <t>Erection of Pipe Structure - 400 kV, 1-Phase,   BPI, (Excluding Wave Trap),  including nuts, bolts, all  type of washers,packplates, step bolts and gusset plates excluding foundation bolts</t>
  </si>
  <si>
    <t>Erection of Pipe Structure - 400 kV  1-Phase CT including nuts, bolts, all type of washers, packplates, step bolts and gusset platesexcluding foundation bolts</t>
  </si>
  <si>
    <t>Erection of Pipe Structure - 400 kV 1-Phase SA including nuts, bolts, all type of washers, packplates, step bolts and gusset platesexcluding foundation bolts</t>
  </si>
  <si>
    <t>Providing and laying of Reinforced Cement Concrete M25 mix including pre cast, shuttering, Grouting of pockets &amp; underpinning butexcluding steel reinforcement</t>
  </si>
  <si>
    <t>Stone filling (40 mm size) for transformer/Reactor foundation</t>
  </si>
  <si>
    <t xml:space="preserve"> Construction of rail cum road as per drawing including all item such as excavation,compactions, rolling watering, WBM etc. butexcluding concrete reinforcement and structural steel-Section having four rails for auto transformer.</t>
  </si>
  <si>
    <t>Supplying and erecting dewatering pumps- 2 HP</t>
  </si>
  <si>
    <t>400KV SUSPENSION INSULATOR STRING  AND ASSOCIATED HARDWARE FITTINGS WITH DROP CLAMP SUITABLE FOR TWIN CONDUCTOR</t>
  </si>
  <si>
    <t>Erection Hardware for 400kV D type layout-Any feeder Extn. On existing half dia. as per specification</t>
  </si>
  <si>
    <t xml:space="preserve">SHUNT REACTOR MONITORING DEVICES        </t>
  </si>
  <si>
    <t xml:space="preserve">POWER &amp; CONTROL CABLES (LS)             </t>
  </si>
  <si>
    <t>63 MVAR,420kV,3-phase Shunt Reactor excluding Insulating Oil</t>
  </si>
  <si>
    <t>Insulating Oil for 63 MVAR,420kV ,3-phase Shunt Reactor with associated NGR</t>
  </si>
  <si>
    <t>On line dissolved gas (multi gas) and moisture analyser (As per technical specification)</t>
  </si>
  <si>
    <t>Erection Hardware for 400kV D type layout-Line Reactors as per specification</t>
  </si>
  <si>
    <t>Dismantling of existing relay and control panels in the control room for placement of new panels</t>
  </si>
  <si>
    <t>HVW spray system, Hydrant system and complete U/G &amp; O/G piping and accessories etc. out side the pump house for 420kV 3 phase  LINEReactor including NGR</t>
  </si>
  <si>
    <t>Erection of Std 400 kV Tower TA including nuts, bolts, all type of washers, packplates, step bolts and gusset plates excludingfoundation bolts</t>
  </si>
  <si>
    <t>Erection of Std 400 kV Tower TB including nuts, bolts, all type of washers, packplates, step bolts and gusset plates excludingfoundation bolts</t>
  </si>
  <si>
    <t>Erection of Std 400 kV Gantry GA including nuts, bolts, all type of washers, packplates, step bolts and gusset plates excludingfoundation bolts</t>
  </si>
  <si>
    <t>Erection of Std 400 kV Tower Peak  P1 (corner &amp; end tower) including nuts, bolts, all type of washers, packplates, step bolts andgusset plates excluding foundation bolts</t>
  </si>
  <si>
    <t>Erection of Std 400 kV Tower Peak  P2 (middle tower) including nuts, bolts, all type of washers, packplates, step bolts and gussetplates excluding foundation bolts</t>
  </si>
  <si>
    <t>Erection of 56mm dia foundation bolts including nuts, checknuts, washers and packplates</t>
  </si>
  <si>
    <t>Erection of 40mm dia foundation bolts including nuts, checknuts, washers and packplates.</t>
  </si>
  <si>
    <t>Erection of  Lattice Structures (MS Steel), to be designed during detailed engineering, for towers, beams and equipment supportstructure  including pack plates / packwashers and gusset plates excluding fasteners and foundation bolts</t>
  </si>
  <si>
    <t>Erection of foundation bolts including nuts, checknut and washers for lattice and pipe structures to be designed during detailedengineering</t>
  </si>
  <si>
    <t>Erection of fasteners ( nuts, bolts and washers ) including step bolts for lattice and pipe structures to be designed duringdetailed engineering</t>
  </si>
  <si>
    <t>Dismantling &amp; re-erection of 400kV CT</t>
  </si>
  <si>
    <t>Dismantling &amp; re-erection of 400kV BPI</t>
  </si>
  <si>
    <t>Dismantling &amp; re-erection of 400kV CVT</t>
  </si>
  <si>
    <t>Dismantling &amp; re-erection of Wave traps</t>
  </si>
  <si>
    <t>Dismantling &amp; re-erection of 400kV SA</t>
  </si>
  <si>
    <t>Erection of Pipe Structure - 400 kV 1-Phase CVT including nuts, bolts, all type of washers, packplates, step bolts and gusset platesexcluding foundation bolts</t>
  </si>
  <si>
    <t>Dismantling, shifting &amp; re-erction of existing dead-end tower for 400kV D/C line complete in all respect as rer technicalspecification</t>
  </si>
  <si>
    <t>Stringing of Moose ACSR conductor</t>
  </si>
  <si>
    <t>Oil filled Neutral Grounding Reactor (NGR) along with support structure &amp; terminal connector</t>
  </si>
  <si>
    <t>145kV ,1 phase Bus Post Insulators</t>
  </si>
  <si>
    <t>36KV, 200A Neutral Current Transformer(1-phase) for NGR bypassing</t>
  </si>
  <si>
    <t>120 KV Surge Arrester (1-phase)</t>
  </si>
  <si>
    <t>External finishing / painting of fire wall (water proofing cement paint) (DSR 13.44.1)</t>
  </si>
  <si>
    <t>3.75m wide Cement Concrete road with PCC shoulder including 100 mm dia RCC Hume Pipe @ 100 metre interval as per drawing and TS.However, reinforcement steel and all type concrete shall be paid separately under relevant items</t>
  </si>
  <si>
    <t xml:space="preserve"> Construction of rail cum road as per drawing including all item such as excavation,compactions, rolling watering, WBM etc. butexcluding concrete reinforcement and structural steel-Section having two rails for Reactor.</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</si>
  <si>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</si>
  <si>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</si>
  <si>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</si>
  <si>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Dismantling of RCC in foundation including disposal of debris and reinforcement bars of dismantled RCC works within substationboundaries as per direction of enginner incahrge</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</si>
  <si>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</si>
  <si>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</si>
  <si>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</si>
  <si>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RTU base equipment comprising panels,  racks, sub-racks, Power Supply modules, Communication Modules, interfacing equipment,required converters &amp; all other required items/accessories including completewiring for all modules .</t>
  </si>
  <si>
    <t>CPU Cards for RTU</t>
  </si>
  <si>
    <t>Digital Input Module (16 CHANNEL) for RTU</t>
  </si>
  <si>
    <t>Digital Output Module (8 CHANNEL) for RTU</t>
  </si>
  <si>
    <t>Analog Input Module for RTU</t>
  </si>
  <si>
    <t>Multi Function Transducers for RTU</t>
  </si>
  <si>
    <t>Contact Multiflying Relays (CMRs) FOR RTU</t>
  </si>
  <si>
    <t>Time Sychronization Equipment without Display for RTU</t>
  </si>
  <si>
    <t>Heavy Duty Relay for RTU</t>
  </si>
  <si>
    <t>Supervisory Interface Cubicles(SIC) panel for mounting MFTs, CMR  etc if required</t>
  </si>
  <si>
    <t>Cables for RTU</t>
  </si>
  <si>
    <t>Integration of RTU with Control Centres (Main and Backup) on IEC104/101</t>
  </si>
  <si>
    <t xml:space="preserve">Installation of 420kV Equipment         </t>
  </si>
  <si>
    <t xml:space="preserve">Installation of 220kV Equipment         </t>
  </si>
  <si>
    <t xml:space="preserve">Install. of Earthmat                    </t>
  </si>
  <si>
    <t xml:space="preserve">Installation Erection Hardware          </t>
  </si>
  <si>
    <t>Install. of Control &amp; Relay Panels-420kV</t>
  </si>
  <si>
    <t>Install. of Control &amp; Relay Panels-220kV</t>
  </si>
  <si>
    <t>Install. of Substation Automation system</t>
  </si>
  <si>
    <t xml:space="preserve">Install. of Fire Protection System      </t>
  </si>
  <si>
    <t xml:space="preserve">Install. of Illumination System         </t>
  </si>
  <si>
    <t xml:space="preserve">Cable                                   </t>
  </si>
  <si>
    <t>Dismantling of 400/220/33kV, 315 MVA ICT including bushings, radiator banks and all other accessories and oil draining in storagetanks</t>
  </si>
  <si>
    <t>245 kV 1600A, 50KA Circuit Breakers (3-Phase) with support</t>
  </si>
  <si>
    <t>245kV, 1600A, 50 KA, 3-phase DoubleBreak Tandem Isolator without E/S</t>
  </si>
  <si>
    <t>220KV  TENSION INSULATOR STRING  AND ASSOCIATED HARDWARE FITTINGS WITHOUT TURN BUCKLE SUITABLE FOR TWIN CONDUCTOR</t>
  </si>
  <si>
    <t>Erection Hardware for 400kV I type layout-Transformer bay as per specification</t>
  </si>
  <si>
    <t>Erection Hardware for 220kV layout (Double Main and Transfer Scheme as per SLD)-Transformer Bay as per specification</t>
  </si>
  <si>
    <t>400kV Circuit Breaker Relay Panel without Auto Reclose (with Automation)</t>
  </si>
  <si>
    <t>400kV Transformer Protection Panel (For  both HV &amp; MV side)</t>
  </si>
  <si>
    <t>Digital RTCC Panel consist of digital RTCC relays as per technical specification</t>
  </si>
  <si>
    <t>220kV Circuit Breaker Relay Panel without Auto Reclose (with Automation)</t>
  </si>
  <si>
    <t>Augmentation of existing 220kV bus bar protection scheme.(No. of bays as per specification)-(with Automation)</t>
  </si>
  <si>
    <t>Augmentation of   Substation automation System for 400kV Main bay as per Technical Specification</t>
  </si>
  <si>
    <t>Augmentation of   Substation automation System for 220kV bay as per Technical Specification</t>
  </si>
  <si>
    <t>HVW spray system, Hydrant system and complete U/G &amp; O/G piping and accessories etc. out side the pump house  for 400kV, 3-phaseAutotransformer</t>
  </si>
  <si>
    <t>LED Flood Light Luminaries Type FL-2 (250W) as per technical specification</t>
  </si>
  <si>
    <t>LED Flood Light Luminaries Type-FL-1 as per technical specification</t>
  </si>
  <si>
    <t>63A, 415V : Interlocked switch socket outdoor Receptacle (type RP) as per technical specifications</t>
  </si>
  <si>
    <t>Cable Trench including all types of crossings, all metallic works and sump pit including concrte and reinforcement steel Section 2-2</t>
  </si>
  <si>
    <t>Cable Trench including all types of crossings, all metallic works and sump pit including concrte and reinforcement steel Section 3-3</t>
  </si>
  <si>
    <t>Cable Trench including all types of crossings, all metallic works and sump pit including concrte and reinforcement steel Section 4-4</t>
  </si>
  <si>
    <t xml:space="preserve">CRP for 420kV Bays AND SAS AUG          </t>
  </si>
  <si>
    <t xml:space="preserve">Install BoQ of Comm Equip Kurnool       </t>
  </si>
  <si>
    <t xml:space="preserve">BoQ of PMU Service at Kurnool           </t>
  </si>
  <si>
    <t>420kV, 3150A, 50kA Circuit Breaker(3-Phase) without closing resistor(withsupport structure)</t>
  </si>
  <si>
    <t>Erection Hardware for 400kV I type layout-Any feeder Extn. on existing half dia. as per specification</t>
  </si>
  <si>
    <t>400KV   TENSION INSULATOR STRING  AND ASSOCIATED HARDWARE FITTINGS WITH TURN BUCKLE SUITABLE FOR QUAD CONDUCTOR</t>
  </si>
  <si>
    <t>400KV SUSPENSION INSULATOR STRING  AND ASSOCIATED HARDWARE FITTINGS WITH DROP CLAMP SUITABLE FOR QUAD CONDUCTOR</t>
  </si>
  <si>
    <t>Interfacing of relays under present scope with existing SAS including database, displays devlopment of additional displays &amp; reportand upgradation of hardware and software etc as per the requirement for completion of work under present scope</t>
  </si>
  <si>
    <t>5/15 A, 240V: Indoor Receptacle 3-pin type modular (type RI) as per technical specifications</t>
  </si>
  <si>
    <t>15A, 240V: Outdoor Receptacle 2 pole, 3-pin modular (type RO)  as per technical specifications</t>
  </si>
  <si>
    <t>Removing,cleaning and washing of existing stones and respreading of stones in switchyard after doing anti-weed treatment excludingPCC</t>
  </si>
  <si>
    <t xml:space="preserve"> Demolishing RCC work including stacking of steel bars and disposal of unserviceable material.</t>
  </si>
  <si>
    <t>Supplying, filling and compacting CNS material as per specification under floors, foundations, roads, cable trenches, drains etc inlayers not exceeding 200 mm thickness</t>
  </si>
  <si>
    <t>Optical Interface Cards/SFP# -S4.1 SDH Equipment -STM-16</t>
  </si>
  <si>
    <t>Service:- Phasor Measurement Unit (PMU)</t>
  </si>
  <si>
    <t>WAMS TIME SYSTEM(GPS RECEIVER)</t>
  </si>
  <si>
    <t>Installation of Substation Grade Layer-3 LAN Switches as per Technical Specification</t>
  </si>
  <si>
    <t>Services:- Armored Fibre Optic Cable and associated termination equipment</t>
  </si>
  <si>
    <t>Integration of PMU with the PDC (Phasor Data Concentrator) of RLDCs and respective SLDCs as required.</t>
  </si>
  <si>
    <t xml:space="preserve">Installtion Erection Hardware-420kV     </t>
  </si>
  <si>
    <t xml:space="preserve">Ser- Tele Eqpt at Bikaner               </t>
  </si>
  <si>
    <t>Erection Hardware for 400kV I type layout-Line bay  as per specification</t>
  </si>
  <si>
    <t>Erection of Pipe Structure - 400 kV 1-Phase WT including nuts, bolts, all type of washers, packplates, step bolts and gusset platesexcluding foundation bolts</t>
  </si>
  <si>
    <t>HF CABLE FOR PLCC-75 OHM</t>
  </si>
  <si>
    <t>Optical Interface Cards/SFP# -L16.2 for SDH Equipment-STM-16</t>
  </si>
  <si>
    <t>Supplying, filling and compacting stone boulders mixed with sand under foundations, roads, cable trenches, drains etc in layers notexceeding 250mm thickness including ramming, watering compacting</t>
  </si>
  <si>
    <t>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t>
  </si>
  <si>
    <t>220kV Simplex Line Protection Panel</t>
  </si>
  <si>
    <t>Augmentation of existing 400kV bus bar protection scheme.(No. of baysas per specification)-(with Automation)</t>
  </si>
  <si>
    <t>1.1KV GRADE 12CX2.5 SQMM CONTROL CABLE</t>
  </si>
  <si>
    <t>1.1KV GRADE 2CX2.5 SQMM CONTROL CABLE</t>
  </si>
  <si>
    <t>1.1KV GRADE 4CX10 SQMM (PVC) POWER CABLE</t>
  </si>
  <si>
    <t>1.1KV GRADE 2CX16 SQMM (PVC) POWER CABLE</t>
  </si>
  <si>
    <t>1.1KV GRADE 1CX300 SQMM (XLPE) POWER CABLE</t>
  </si>
  <si>
    <t>Insulating Oil for 63 MVAR,420kV ,3-phase Shunt Reactor</t>
  </si>
  <si>
    <t>On line dissolved gas (multi gas) and moisture analyser (As pertechnical specification)</t>
  </si>
  <si>
    <t>Erection Hardware for 400kV D type layout-Line Reactors including NGRbypass arrangement as per technical specification</t>
  </si>
  <si>
    <t>Fabrication, galvanising and supply of Standard 400 kV Tower TAincluding nuts, bolts, all type of washers, packplates, step bolts andgusset plates excluding foundation bolts</t>
  </si>
  <si>
    <t>Fabrication, galvanising and supply of Standard 400 kV Tower TBincluding nuts, bolts, all type of washers, packplates, step bolts andgusset plates excluding foundation bolts</t>
  </si>
  <si>
    <t>Fabrication, galvanising and supply of Standard 400 kV Gantry GAincluding nuts, bolts, all type of washers, packplates, step bolts andgusset plates excluding foundation bolts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</si>
</sst>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6">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Fill="1" applyBorder="1" applyAlignment="1">
      <alignment vertical="top" wrapText="1"/>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5" fontId="1" fillId="0" borderId="5" xfId="115" applyNumberFormat="1" applyFont="1" applyFill="1" applyBorder="1" applyAlignment="1" applyProtection="1">
      <alignment vertical="center"/>
      <protection hidden="1"/>
    </xf>
    <xf numFmtId="0" fontId="80" fillId="0" borderId="0" xfId="114" applyFont="1" applyBorder="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73" fillId="0" borderId="9" xfId="0" applyNumberFormat="1" applyFont="1" applyBorder="1" applyAlignment="1">
      <alignment vertical="top" wrapText="1"/>
    </xf>
    <xf numFmtId="0" fontId="1" fillId="15" borderId="9" xfId="0" applyNumberFormat="1" applyFont="1" applyFill="1" applyBorder="1" applyAlignment="1" applyProtection="1">
      <alignment horizontal="center" vertical="center" wrapText="1"/>
    </xf>
    <xf numFmtId="0" fontId="5" fillId="15" borderId="0" xfId="0" applyFont="1" applyFill="1" applyBorder="1" applyAlignment="1" applyProtection="1">
      <alignment vertical="center" wrapText="1"/>
    </xf>
    <xf numFmtId="0" fontId="5" fillId="15" borderId="0" xfId="0" applyFont="1" applyFill="1" applyAlignment="1" applyProtection="1">
      <alignment vertical="center" wrapText="1"/>
    </xf>
    <xf numFmtId="0" fontId="2" fillId="15" borderId="0" xfId="0" applyFont="1" applyFill="1" applyAlignment="1" applyProtection="1">
      <alignment vertical="center" wrapText="1"/>
    </xf>
    <xf numFmtId="0" fontId="33" fillId="15" borderId="9" xfId="0" applyNumberFormat="1" applyFont="1" applyFill="1" applyBorder="1" applyAlignment="1" applyProtection="1">
      <alignment horizontal="center" vertical="center"/>
    </xf>
    <xf numFmtId="0" fontId="1" fillId="15" borderId="9" xfId="0" applyNumberFormat="1" applyFont="1" applyFill="1" applyBorder="1" applyAlignment="1" applyProtection="1">
      <alignment horizontal="center" vertical="center"/>
    </xf>
    <xf numFmtId="0" fontId="33" fillId="15" borderId="9" xfId="0" applyNumberFormat="1" applyFont="1" applyFill="1" applyBorder="1" applyAlignment="1" applyProtection="1">
      <alignment vertical="center"/>
    </xf>
    <xf numFmtId="0" fontId="1" fillId="15" borderId="9" xfId="0" applyNumberFormat="1" applyFont="1" applyFill="1" applyBorder="1" applyAlignment="1" applyProtection="1">
      <alignment vertical="center" wrapText="1"/>
    </xf>
    <xf numFmtId="0" fontId="1" fillId="15" borderId="9" xfId="0" applyNumberFormat="1" applyFont="1" applyFill="1" applyBorder="1" applyAlignment="1" applyProtection="1">
      <alignment vertical="center"/>
    </xf>
    <xf numFmtId="0" fontId="73" fillId="0" borderId="0" xfId="0" applyFont="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1"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6" fillId="0" borderId="0" xfId="0" applyFont="1" applyBorder="1" applyAlignment="1" applyProtection="1">
      <alignment horizontal="center" vertical="center"/>
    </xf>
    <xf numFmtId="0" fontId="78" fillId="0" borderId="0" xfId="0" applyFont="1" applyBorder="1" applyAlignment="1" applyProtection="1">
      <alignment horizontal="center" vertical="center"/>
    </xf>
    <xf numFmtId="0" fontId="73" fillId="0" borderId="0" xfId="0" applyFont="1" applyBorder="1" applyAlignment="1" applyProtection="1">
      <alignment horizontal="right" vertical="center"/>
      <protection locked="0"/>
    </xf>
    <xf numFmtId="2" fontId="73" fillId="0" borderId="0" xfId="0" applyNumberFormat="1" applyFont="1" applyBorder="1" applyAlignment="1" applyProtection="1">
      <alignment horizontal="right" vertical="center"/>
      <protection locked="0"/>
    </xf>
    <xf numFmtId="43" fontId="73" fillId="0" borderId="0" xfId="0" applyNumberFormat="1" applyFont="1" applyBorder="1" applyAlignment="1" applyProtection="1">
      <alignment horizontal="center" vertical="center"/>
    </xf>
    <xf numFmtId="164" fontId="73" fillId="0" borderId="0" xfId="8" applyFont="1" applyBorder="1" applyAlignment="1">
      <alignment horizontal="right" vertical="center"/>
    </xf>
    <xf numFmtId="164" fontId="76" fillId="0" borderId="0" xfId="8" applyFont="1" applyBorder="1" applyAlignment="1">
      <alignment horizontal="right" vertical="center"/>
    </xf>
    <xf numFmtId="164"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164" fontId="76" fillId="0" borderId="0" xfId="8" applyFont="1" applyBorder="1" applyAlignment="1" applyProtection="1">
      <alignment horizontal="right" vertical="center"/>
      <protection locked="0"/>
    </xf>
    <xf numFmtId="0" fontId="73" fillId="0" borderId="0" xfId="0" applyFont="1" applyBorder="1" applyAlignment="1">
      <alignment horizontal="center" vertical="center"/>
    </xf>
    <xf numFmtId="0" fontId="73" fillId="0" borderId="0" xfId="0" applyFont="1" applyBorder="1" applyAlignment="1" applyProtection="1">
      <alignment horizontal="center" vertical="center"/>
      <protection locked="0"/>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center" vertical="top" wrapText="1"/>
      <protection locked="0"/>
    </xf>
    <xf numFmtId="4" fontId="1" fillId="12" borderId="17" xfId="8" applyNumberFormat="1" applyFont="1" applyFill="1" applyBorder="1" applyAlignment="1" applyProtection="1">
      <alignment horizontal="right" vertical="center"/>
    </xf>
    <xf numFmtId="0" fontId="73" fillId="0" borderId="60" xfId="0" applyFont="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0" xfId="73" applyFont="1" applyAlignment="1" applyProtection="1">
      <alignment horizontal="justify"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center" vertical="center" wrapText="1"/>
      <protection hidden="1"/>
    </xf>
    <xf numFmtId="0" fontId="22" fillId="13" borderId="59" xfId="114" applyFont="1" applyFill="1" applyBorder="1" applyAlignment="1" applyProtection="1">
      <alignment horizontal="center" vertical="center" wrapText="1"/>
      <protection hidden="1"/>
    </xf>
    <xf numFmtId="0" fontId="22" fillId="13" borderId="31" xfId="114" applyFont="1" applyFill="1" applyBorder="1" applyAlignment="1" applyProtection="1">
      <alignment horizontal="center"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33" fillId="15" borderId="9" xfId="0" applyNumberFormat="1" applyFont="1" applyFill="1" applyBorder="1" applyAlignment="1" applyProtection="1">
      <alignment horizontal="left" vertical="center"/>
    </xf>
    <xf numFmtId="0" fontId="33" fillId="13" borderId="9"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Border="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1" fillId="0" borderId="55"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0" fontId="76" fillId="12" borderId="17" xfId="0" applyFont="1" applyFill="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33" fillId="1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0" fontId="1" fillId="0" borderId="0" xfId="115" applyFont="1" applyFill="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0" xfId="0" applyFont="1" applyBorder="1" applyAlignment="1" applyProtection="1">
      <alignment horizontal="right" vertical="center"/>
    </xf>
    <xf numFmtId="0" fontId="1" fillId="15" borderId="24" xfId="0" applyNumberFormat="1" applyFont="1" applyFill="1" applyBorder="1" applyAlignment="1" applyProtection="1">
      <alignment horizontal="left" vertical="center" wrapText="1"/>
    </xf>
    <xf numFmtId="0" fontId="1" fillId="15" borderId="3" xfId="0" applyNumberFormat="1" applyFont="1" applyFill="1" applyBorder="1" applyAlignment="1" applyProtection="1">
      <alignment horizontal="left" vertical="center" wrapText="1"/>
    </xf>
    <xf numFmtId="0" fontId="1" fillId="15" borderId="25" xfId="0" applyNumberFormat="1" applyFont="1" applyFill="1" applyBorder="1" applyAlignment="1" applyProtection="1">
      <alignment horizontal="left" vertical="center" wrapText="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0" fontId="3" fillId="6" borderId="0" xfId="0" applyFont="1" applyFill="1" applyAlignment="1" applyProtection="1">
      <alignment horizontal="center" vertical="center"/>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25" xfId="0" applyNumberFormat="1" applyFont="1" applyFill="1" applyBorder="1" applyAlignment="1" applyProtection="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1" fillId="15" borderId="24" xfId="0" applyNumberFormat="1" applyFont="1" applyFill="1" applyBorder="1" applyAlignment="1" applyProtection="1">
      <alignment horizontal="left" vertical="center"/>
    </xf>
    <xf numFmtId="0" fontId="1" fillId="15" borderId="3" xfId="0" applyNumberFormat="1" applyFont="1" applyFill="1" applyBorder="1" applyAlignment="1" applyProtection="1">
      <alignment horizontal="left" vertical="center"/>
    </xf>
    <xf numFmtId="0" fontId="1" fillId="15" borderId="25" xfId="0" applyNumberFormat="1"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3"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13" borderId="0" xfId="114" applyFont="1" applyFill="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13"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13"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47">
    <dxf>
      <fill>
        <patternFill>
          <bgColor rgb="FFCCFFCC"/>
        </patternFill>
      </fill>
    </dxf>
    <dxf>
      <font>
        <condense val="0"/>
        <extend val="0"/>
        <color indexed="10"/>
      </font>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2108338"/>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9118" y="291353"/>
          <a:ext cx="0" cy="1901638"/>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3553" y="19050"/>
          <a:ext cx="1104900" cy="69795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0982D08-77E8-4349-8F1A-65975A17DAC4}" protected="1">
  <header guid="{20982D08-77E8-4349-8F1A-65975A17DAC4}" dateTime="2022-07-28T10:05:34" maxSheetId="23" userName="Samrat Jain {Samrat Jain}"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drawing" Target="../drawings/drawing6.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drawing" Target="../drawings/drawing7.xml"/><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drawing" Target="../drawings/drawing8.xml"/><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drawing" Target="../drawings/drawing9.xml"/><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drawing" Target="../drawings/drawing10.xml"/><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8.bin"/><Relationship Id="rId13" Type="http://schemas.openxmlformats.org/officeDocument/2006/relationships/drawing" Target="../drawings/drawing11.xml"/><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12" Type="http://schemas.openxmlformats.org/officeDocument/2006/relationships/printerSettings" Target="../printerSettings/printerSettings202.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11" Type="http://schemas.openxmlformats.org/officeDocument/2006/relationships/printerSettings" Target="../printerSettings/printerSettings201.bin"/><Relationship Id="rId5" Type="http://schemas.openxmlformats.org/officeDocument/2006/relationships/printerSettings" Target="../printerSettings/printerSettings195.bin"/><Relationship Id="rId10" Type="http://schemas.openxmlformats.org/officeDocument/2006/relationships/printerSettings" Target="../printerSettings/printerSettings200.bin"/><Relationship Id="rId4" Type="http://schemas.openxmlformats.org/officeDocument/2006/relationships/printerSettings" Target="../printerSettings/printerSettings194.bin"/><Relationship Id="rId9" Type="http://schemas.openxmlformats.org/officeDocument/2006/relationships/printerSettings" Target="../printerSettings/printerSettings19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drawing" Target="../drawings/drawing12.xml"/><Relationship Id="rId3" Type="http://schemas.openxmlformats.org/officeDocument/2006/relationships/printerSettings" Target="../printerSettings/printerSettings205.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2" Type="http://schemas.openxmlformats.org/officeDocument/2006/relationships/printerSettings" Target="../printerSettings/printerSettings204.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5" Type="http://schemas.openxmlformats.org/officeDocument/2006/relationships/printerSettings" Target="../printerSettings/printerSettings207.bin"/><Relationship Id="rId10" Type="http://schemas.openxmlformats.org/officeDocument/2006/relationships/printerSettings" Target="../printerSettings/printerSettings212.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22.bin"/><Relationship Id="rId13" Type="http://schemas.openxmlformats.org/officeDocument/2006/relationships/drawing" Target="../drawings/drawing13.xml"/><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12" Type="http://schemas.openxmlformats.org/officeDocument/2006/relationships/printerSettings" Target="../printerSettings/printerSettings226.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11" Type="http://schemas.openxmlformats.org/officeDocument/2006/relationships/printerSettings" Target="../printerSettings/printerSettings225.bin"/><Relationship Id="rId5" Type="http://schemas.openxmlformats.org/officeDocument/2006/relationships/printerSettings" Target="../printerSettings/printerSettings219.bin"/><Relationship Id="rId10" Type="http://schemas.openxmlformats.org/officeDocument/2006/relationships/printerSettings" Target="../printerSettings/printerSettings224.bin"/><Relationship Id="rId4" Type="http://schemas.openxmlformats.org/officeDocument/2006/relationships/printerSettings" Target="../printerSettings/printerSettings218.bin"/><Relationship Id="rId9"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drawing" Target="../drawings/drawing1.xml"/><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34.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2.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drawing" Target="../drawings/drawing3.x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drawing" Target="../drawings/drawing4.x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drawing" Target="../drawings/drawing5.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90" zoomScaleNormal="100" zoomScaleSheetLayoutView="190" workbookViewId="0">
      <selection activeCell="D1" sqref="D1"/>
    </sheetView>
  </sheetViews>
  <sheetFormatPr defaultRowHeight="16.5"/>
  <cols>
    <col min="1" max="1" width="20.5703125" style="33" customWidth="1"/>
    <col min="2" max="2" width="82.140625" style="33" customWidth="1"/>
    <col min="3" max="8" width="9.140625" style="33"/>
    <col min="9" max="9" width="9.140625" style="33" hidden="1" customWidth="1"/>
    <col min="10" max="16384" width="9.140625" style="33"/>
  </cols>
  <sheetData>
    <row r="1" spans="1:9" ht="181.5" customHeight="1">
      <c r="A1" s="31" t="s">
        <v>40</v>
      </c>
      <c r="B1" s="756" t="s">
        <v>930</v>
      </c>
      <c r="C1" s="32"/>
      <c r="D1" s="32"/>
      <c r="E1" s="32"/>
      <c r="F1" s="32"/>
      <c r="G1" s="32"/>
      <c r="H1" s="32"/>
    </row>
    <row r="2" spans="1:9">
      <c r="B2" s="34"/>
      <c r="I2" s="33" t="s">
        <v>258</v>
      </c>
    </row>
    <row r="3" spans="1:9">
      <c r="A3" s="33" t="s">
        <v>41</v>
      </c>
      <c r="B3" s="399" t="s">
        <v>481</v>
      </c>
      <c r="I3" s="33" t="s">
        <v>259</v>
      </c>
    </row>
    <row r="5" spans="1:9">
      <c r="A5" s="33" t="s">
        <v>42</v>
      </c>
      <c r="B5" s="435" t="s">
        <v>482</v>
      </c>
      <c r="C5" s="32"/>
      <c r="D5" s="32"/>
      <c r="E5" s="32"/>
      <c r="F5" s="32"/>
      <c r="G5" s="32"/>
      <c r="H5" s="32"/>
    </row>
  </sheetData>
  <sheetProtection password="CBD2" sheet="1" selectLockedCells="1" selectUnlockedCells="1"/>
  <customSheetViews>
    <customSheetView guid="{A58DB4DF-40C7-4BEB-B85E-6BD6F54941CF}" hiddenColumns="1" state="hidden">
      <selection activeCell="B17" sqref="B17"/>
      <pageMargins left="0.75" right="0.75" top="1" bottom="1" header="0.5" footer="0.5"/>
      <pageSetup orientation="portrait" r:id="rId1"/>
      <headerFooter alignWithMargins="0"/>
    </customSheetView>
    <customSheetView guid="{B96E710B-6DD7-4DE1-95AB-C9EE060CD030}" hiddenColumns="1" state="hidden">
      <selection activeCell="B9" sqref="B9:B10"/>
      <pageMargins left="0.75" right="0.75" top="1" bottom="1" header="0.5" footer="0.5"/>
      <pageSetup orientation="portrait" r:id="rId2"/>
      <headerFooter alignWithMargins="0"/>
    </customSheetView>
    <customSheetView guid="{357C9841-BEC3-434B-AC63-C04FB4321BA3}" hiddenColumns="1" state="hidden">
      <selection activeCell="B17" sqref="B17"/>
      <pageMargins left="0.75" right="0.75" top="1" bottom="1" header="0.5" footer="0.5"/>
      <pageSetup orientation="portrait" r:id="rId3"/>
      <headerFooter alignWithMargins="0"/>
    </customSheetView>
    <customSheetView guid="{3C00DDA0-7DDE-4169-A739-550DAF5DCF8D}" hiddenColumns="1" state="hidden">
      <selection activeCell="B11" sqref="B11"/>
      <pageMargins left="0.75" right="0.75" top="1" bottom="1" header="0.5" footer="0.5"/>
      <pageSetup orientation="portrait" r:id="rId4"/>
      <headerFooter alignWithMargins="0"/>
    </customSheetView>
    <customSheetView guid="{63D51328-7CBC-4A1E-B96D-BAE91416501B}" hiddenColumns="1" state="hidden">
      <selection activeCell="B9" sqref="B9:B1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CCA37BAE-906F-43D5-9FD9-B13563E4B9D7}" hiddenColumns="1" state="hidden">
      <selection activeCell="B12" sqref="B12"/>
      <pageMargins left="0.75" right="0.75" top="1" bottom="1" header="0.5" footer="0.5"/>
      <pageSetup orientation="portrait" r:id="rId7"/>
      <headerFooter alignWithMargins="0"/>
    </customSheetView>
    <customSheetView guid="{18EA11B4-BD82-47BF-99FA-7AB19BF74D0B}" hiddenColumns="1" state="hidden">
      <selection activeCell="B17" sqref="B17"/>
      <pageMargins left="0.75" right="0.75" top="1" bottom="1" header="0.5" footer="0.5"/>
      <pageSetup orientation="portrait" r:id="rId8"/>
      <headerFooter alignWithMargins="0"/>
    </customSheetView>
    <customSheetView guid="{915C64AD-BD67-44F0-9117-5B9D998BA799}" hiddenColumns="1" state="hidden">
      <selection activeCell="B17" sqref="B17"/>
      <pageMargins left="0.75" right="0.75" top="1" bottom="1" header="0.5" footer="0.5"/>
      <pageSetup orientation="portrait" r:id="rId9"/>
      <headerFooter alignWithMargins="0"/>
    </customSheetView>
    <customSheetView guid="{89CB4E6A-722E-4E39-885D-E2A6D0D08321}" hiddenColumns="1" state="hidden">
      <selection activeCell="B10" sqref="B10"/>
      <pageMargins left="0.75" right="0.75" top="1" bottom="1" header="0.5" footer="0.5"/>
      <pageSetup orientation="portrait" r:id="rId10"/>
      <headerFooter alignWithMargins="0"/>
    </customSheetView>
    <customSheetView guid="{889C3D82-0A24-4765-A688-A80A782F5056}" scale="190" showPageBreaks="1" hiddenColumns="1" state="hidden" view="pageBreakPreview">
      <selection activeCell="D1" sqref="D1"/>
      <pageMargins left="0.75" right="0.75" top="1" bottom="1" header="0.5" footer="0.5"/>
      <pageSetup scale="86" orientation="portrait" r:id="rId11"/>
      <headerFooter alignWithMargins="0"/>
    </customSheetView>
  </customSheetViews>
  <pageMargins left="0.75" right="0.75" top="1" bottom="1" header="0.5" footer="0.5"/>
  <pageSetup scale="86"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customWidth="1"/>
    <col min="7" max="7" width="34.140625" style="84" customWidth="1"/>
    <col min="8" max="8" width="11.42578125" style="84" customWidth="1"/>
    <col min="9" max="9" width="14" style="381" customWidth="1"/>
    <col min="10" max="10" width="14.42578125" style="381" customWidth="1"/>
    <col min="11" max="11" width="17.140625" style="381" customWidth="1"/>
    <col min="12" max="13" width="11.42578125" style="381" customWidth="1"/>
    <col min="14" max="14" width="21.28515625" style="381" customWidth="1"/>
    <col min="15" max="15" width="18.28515625" style="85" customWidth="1"/>
    <col min="16" max="17" width="11.42578125" style="85" customWidth="1"/>
    <col min="18" max="18" width="11.42578125" style="111" customWidth="1"/>
    <col min="19" max="24" width="11.42578125" style="84" customWidth="1"/>
    <col min="25" max="16384" width="11.42578125" style="111"/>
  </cols>
  <sheetData>
    <row r="1" spans="1:15" ht="18" customHeight="1">
      <c r="A1" s="80" t="str">
        <f>Cover!B3</f>
        <v>5002002356/SUB-STATION(INCLUDIN/DOM/A04-CC CS -5</v>
      </c>
      <c r="B1" s="81"/>
      <c r="C1" s="82"/>
      <c r="D1" s="82"/>
      <c r="E1" s="83" t="s">
        <v>127</v>
      </c>
    </row>
    <row r="2" spans="1:15" ht="8.1" customHeight="1">
      <c r="A2" s="86"/>
      <c r="B2" s="87"/>
      <c r="C2" s="88"/>
      <c r="D2" s="88"/>
      <c r="E2" s="89"/>
      <c r="F2" s="90"/>
    </row>
    <row r="3" spans="1:15" ht="111" customHeight="1">
      <c r="A3" s="892"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92"/>
      <c r="C3" s="892"/>
      <c r="D3" s="892"/>
      <c r="E3" s="892"/>
    </row>
    <row r="4" spans="1:15" ht="21.95" customHeight="1">
      <c r="A4" s="878" t="s">
        <v>128</v>
      </c>
      <c r="B4" s="878"/>
      <c r="C4" s="878"/>
      <c r="D4" s="878"/>
      <c r="E4" s="878"/>
    </row>
    <row r="5" spans="1:15" ht="12" customHeight="1">
      <c r="A5" s="91"/>
      <c r="B5" s="92"/>
      <c r="C5" s="92"/>
      <c r="D5" s="92"/>
      <c r="E5" s="92"/>
    </row>
    <row r="6" spans="1:15" ht="20.25" customHeight="1">
      <c r="A6" s="808" t="s">
        <v>339</v>
      </c>
      <c r="B6" s="808"/>
      <c r="C6" s="4"/>
      <c r="D6" s="92"/>
      <c r="E6" s="92"/>
    </row>
    <row r="7" spans="1:15" ht="18" customHeight="1">
      <c r="A7" s="829">
        <f>'Sch-1'!A7</f>
        <v>0</v>
      </c>
      <c r="B7" s="829"/>
      <c r="C7" s="829"/>
      <c r="D7" s="93" t="s">
        <v>1</v>
      </c>
    </row>
    <row r="8" spans="1:15" ht="18" customHeight="1">
      <c r="A8" s="809" t="str">
        <f>"Bidder’s Name and Address  (" &amp; MID('Names of Bidder'!A9,9, 20) &amp; ") :"</f>
        <v>Bidder’s Name and Address  (Sole Bidder) :</v>
      </c>
      <c r="B8" s="809"/>
      <c r="C8" s="809"/>
      <c r="D8" s="94" t="str">
        <f>'Sch-1'!K8</f>
        <v>Contract Services</v>
      </c>
    </row>
    <row r="9" spans="1:15" ht="18" customHeight="1">
      <c r="A9" s="451" t="s">
        <v>12</v>
      </c>
      <c r="B9" s="451" t="str">
        <f>IF('Names of Bidder'!C9=0, "", 'Names of Bidder'!C9)</f>
        <v/>
      </c>
      <c r="C9" s="111"/>
      <c r="D9" s="94" t="str">
        <f>'Sch-1'!K9</f>
        <v>Power Grid Corporation of India Ltd.,</v>
      </c>
    </row>
    <row r="10" spans="1:15" ht="18" customHeight="1">
      <c r="A10" s="451" t="s">
        <v>11</v>
      </c>
      <c r="B10" s="573" t="str">
        <f>IF('Names of Bidder'!C10=0, "", 'Names of Bidder'!C10)</f>
        <v/>
      </c>
      <c r="C10" s="111"/>
      <c r="D10" s="94" t="str">
        <f>'Sch-1'!K10</f>
        <v>"Saudamini", Plot No.-2</v>
      </c>
    </row>
    <row r="11" spans="1:15" ht="18" customHeight="1">
      <c r="A11" s="401"/>
      <c r="B11" s="573" t="str">
        <f>IF('Names of Bidder'!C11=0, "", 'Names of Bidder'!C11)</f>
        <v/>
      </c>
      <c r="C11" s="111"/>
      <c r="D11" s="94" t="str">
        <f>'Sch-1'!K11</f>
        <v xml:space="preserve">Sector-29, </v>
      </c>
    </row>
    <row r="12" spans="1:15" ht="18" customHeight="1">
      <c r="A12" s="401"/>
      <c r="B12" s="573" t="str">
        <f>IF('Names of Bidder'!C12=0, "", 'Names of Bidder'!C12)</f>
        <v/>
      </c>
      <c r="C12" s="111"/>
      <c r="D12" s="94" t="str">
        <f>'Sch-1'!K12</f>
        <v>Gurgaon (Haryana) - 122001</v>
      </c>
    </row>
    <row r="13" spans="1:15" ht="8.1" customHeight="1" thickBot="1"/>
    <row r="14" spans="1:15" ht="21.95" customHeight="1">
      <c r="A14" s="628" t="s">
        <v>129</v>
      </c>
      <c r="B14" s="879" t="s">
        <v>130</v>
      </c>
      <c r="C14" s="879"/>
      <c r="D14" s="880" t="s">
        <v>131</v>
      </c>
      <c r="E14" s="881"/>
      <c r="I14" s="876"/>
      <c r="J14" s="876"/>
      <c r="K14" s="876"/>
      <c r="M14" s="869"/>
      <c r="N14" s="869"/>
      <c r="O14" s="869"/>
    </row>
    <row r="15" spans="1:15" ht="24.75" customHeight="1">
      <c r="A15" s="629" t="s">
        <v>134</v>
      </c>
      <c r="B15" s="870" t="s">
        <v>315</v>
      </c>
      <c r="C15" s="870"/>
      <c r="D15" s="888">
        <f>'Sch-1'!S410</f>
        <v>0</v>
      </c>
      <c r="E15" s="889"/>
      <c r="I15" s="382"/>
      <c r="K15" s="382"/>
      <c r="M15" s="382"/>
      <c r="O15" s="96"/>
    </row>
    <row r="16" spans="1:15" ht="81" customHeight="1">
      <c r="A16" s="630"/>
      <c r="B16" s="873" t="s">
        <v>316</v>
      </c>
      <c r="C16" s="873"/>
      <c r="D16" s="890"/>
      <c r="E16" s="891"/>
      <c r="G16" s="97"/>
    </row>
    <row r="17" spans="1:15" ht="24.75" customHeight="1">
      <c r="A17" s="629" t="s">
        <v>136</v>
      </c>
      <c r="B17" s="870" t="s">
        <v>317</v>
      </c>
      <c r="C17" s="870"/>
      <c r="D17" s="871">
        <f>'Sch-3'!U369</f>
        <v>0</v>
      </c>
      <c r="E17" s="872"/>
      <c r="I17" s="382"/>
      <c r="K17" s="383"/>
      <c r="M17" s="382"/>
      <c r="O17" s="99"/>
    </row>
    <row r="18" spans="1:15" ht="81.75" customHeight="1">
      <c r="A18" s="630"/>
      <c r="B18" s="873" t="s">
        <v>318</v>
      </c>
      <c r="C18" s="873"/>
      <c r="D18" s="893"/>
      <c r="E18" s="894"/>
      <c r="G18" s="100"/>
      <c r="I18" s="384"/>
      <c r="M18" s="384"/>
    </row>
    <row r="19" spans="1:15" ht="33" customHeight="1" thickBot="1">
      <c r="A19" s="631"/>
      <c r="B19" s="632" t="s">
        <v>321</v>
      </c>
      <c r="C19" s="633"/>
      <c r="D19" s="884">
        <f>D15+D17</f>
        <v>0</v>
      </c>
      <c r="E19" s="885"/>
    </row>
    <row r="20" spans="1:15" ht="30" customHeight="1">
      <c r="A20" s="101"/>
      <c r="B20" s="101"/>
      <c r="C20" s="102"/>
      <c r="D20" s="101"/>
      <c r="E20" s="101"/>
    </row>
    <row r="21" spans="1:15" ht="30" customHeight="1">
      <c r="A21" s="103" t="s">
        <v>142</v>
      </c>
      <c r="B21" s="636" t="str">
        <f>'Sch-5'!B21</f>
        <v xml:space="preserve">  </v>
      </c>
      <c r="C21" s="102" t="s">
        <v>143</v>
      </c>
      <c r="D21" s="895" t="str">
        <f>'Sch-5'!D21</f>
        <v/>
      </c>
      <c r="E21" s="895"/>
      <c r="F21" s="104"/>
    </row>
    <row r="22" spans="1:15" ht="30" customHeight="1">
      <c r="A22" s="103" t="s">
        <v>144</v>
      </c>
      <c r="B22" s="637" t="str">
        <f>'Sch-5'!B22</f>
        <v/>
      </c>
      <c r="C22" s="102" t="s">
        <v>145</v>
      </c>
      <c r="D22" s="895" t="str">
        <f>'Sch-5'!D22</f>
        <v/>
      </c>
      <c r="E22" s="895"/>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password="EE0B" sheet="1" objects="1" scenarios="1" formatColumns="0" formatRows="0" selectLockedCells="1"/>
  <dataConsolidate/>
  <customSheetViews>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3"/>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ignoredErrors>
    <ignoredError sqref="D15" evalError="1"/>
  </ignoredErrors>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9" zoomScale="145" zoomScaleSheetLayoutView="145"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1"/>
  </cols>
  <sheetData>
    <row r="1" spans="1:6" ht="18" customHeight="1">
      <c r="A1" s="112" t="str">
        <f>Cover!B3</f>
        <v>5002002356/SUB-STATION(INCLUDIN/DOM/A04-CC CS -5</v>
      </c>
      <c r="B1" s="113"/>
      <c r="C1" s="114"/>
      <c r="D1" s="115" t="s">
        <v>146</v>
      </c>
    </row>
    <row r="2" spans="1:6" ht="18" customHeight="1">
      <c r="A2" s="116"/>
      <c r="B2" s="117"/>
      <c r="C2" s="118"/>
      <c r="D2" s="118"/>
    </row>
    <row r="3" spans="1:6" ht="78.75" customHeight="1">
      <c r="A3" s="877"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77"/>
      <c r="C3" s="877"/>
      <c r="D3" s="877"/>
      <c r="E3" s="119"/>
      <c r="F3" s="119"/>
    </row>
    <row r="4" spans="1:6" ht="21.95" customHeight="1">
      <c r="A4" s="878" t="s">
        <v>147</v>
      </c>
      <c r="B4" s="878"/>
      <c r="C4" s="878"/>
      <c r="D4" s="878"/>
    </row>
    <row r="5" spans="1:6" ht="18" customHeight="1">
      <c r="A5" s="120"/>
    </row>
    <row r="6" spans="1:6" ht="18" customHeight="1">
      <c r="A6" s="808" t="s">
        <v>339</v>
      </c>
      <c r="B6" s="808"/>
      <c r="C6" s="4"/>
    </row>
    <row r="7" spans="1:6" ht="18" customHeight="1">
      <c r="A7" s="829">
        <f>'Sch-1'!A7</f>
        <v>0</v>
      </c>
      <c r="B7" s="829"/>
      <c r="C7" s="829"/>
      <c r="D7" s="93" t="s">
        <v>1</v>
      </c>
    </row>
    <row r="8" spans="1:6" ht="21.75" customHeight="1">
      <c r="A8" s="809" t="str">
        <f>"Bidder’s Name and Address  (" &amp; MID('Names of Bidder'!A9,9, 20) &amp; ") :"</f>
        <v>Bidder’s Name and Address  (Sole Bidder) :</v>
      </c>
      <c r="B8" s="809"/>
      <c r="C8" s="809"/>
      <c r="D8" s="94" t="str">
        <f>'Sch-1'!K8</f>
        <v>Contract Services</v>
      </c>
    </row>
    <row r="9" spans="1:6" ht="18" customHeight="1">
      <c r="A9" s="451" t="s">
        <v>12</v>
      </c>
      <c r="B9" s="451" t="str">
        <f>IF('Names of Bidder'!C9=0, "", 'Names of Bidder'!C9)</f>
        <v/>
      </c>
      <c r="C9" s="111"/>
      <c r="D9" s="94" t="str">
        <f>'Sch-1'!K9</f>
        <v>Power Grid Corporation of India Ltd.,</v>
      </c>
    </row>
    <row r="10" spans="1:6" ht="18" customHeight="1">
      <c r="A10" s="451" t="s">
        <v>11</v>
      </c>
      <c r="B10" s="573" t="str">
        <f>IF('Names of Bidder'!C10=0, "", 'Names of Bidder'!C10)</f>
        <v/>
      </c>
      <c r="C10" s="111"/>
      <c r="D10" s="94" t="str">
        <f>'Sch-1'!K10</f>
        <v>"Saudamini", Plot No.-2</v>
      </c>
    </row>
    <row r="11" spans="1:6" ht="18" customHeight="1">
      <c r="A11" s="401"/>
      <c r="B11" s="573" t="str">
        <f>IF('Names of Bidder'!C11=0, "", 'Names of Bidder'!C11)</f>
        <v/>
      </c>
      <c r="C11" s="111"/>
      <c r="D11" s="94" t="str">
        <f>'Sch-1'!K11</f>
        <v xml:space="preserve">Sector-29, </v>
      </c>
    </row>
    <row r="12" spans="1:6" ht="18" customHeight="1">
      <c r="A12" s="401"/>
      <c r="B12" s="573" t="str">
        <f>IF('Names of Bidder'!C12=0, "", 'Names of Bidder'!C12)</f>
        <v/>
      </c>
      <c r="C12" s="111"/>
      <c r="D12" s="94" t="str">
        <f>'Sch-1'!K12</f>
        <v>Gurgaon (Haryana) - 122001</v>
      </c>
    </row>
    <row r="13" spans="1:6" ht="18" customHeight="1" thickBot="1">
      <c r="A13" s="616"/>
      <c r="B13" s="616"/>
      <c r="C13" s="616"/>
      <c r="D13" s="122"/>
    </row>
    <row r="14" spans="1:6" ht="21.95" customHeight="1">
      <c r="A14" s="617" t="s">
        <v>129</v>
      </c>
      <c r="B14" s="896" t="s">
        <v>15</v>
      </c>
      <c r="C14" s="897"/>
      <c r="D14" s="618" t="s">
        <v>131</v>
      </c>
    </row>
    <row r="15" spans="1:6" ht="21.95" customHeight="1">
      <c r="A15" s="619" t="s">
        <v>134</v>
      </c>
      <c r="B15" s="898" t="s">
        <v>148</v>
      </c>
      <c r="C15" s="898"/>
      <c r="D15" s="620">
        <f>'Sch-1'!N410</f>
        <v>0</v>
      </c>
    </row>
    <row r="16" spans="1:6" ht="35.1" customHeight="1">
      <c r="A16" s="621"/>
      <c r="B16" s="899" t="s">
        <v>149</v>
      </c>
      <c r="C16" s="900"/>
      <c r="D16" s="622"/>
    </row>
    <row r="17" spans="1:6" ht="21.95" customHeight="1">
      <c r="A17" s="619" t="s">
        <v>136</v>
      </c>
      <c r="B17" s="898" t="s">
        <v>150</v>
      </c>
      <c r="C17" s="898"/>
      <c r="D17" s="620">
        <f>'Sch-2'!J410</f>
        <v>0</v>
      </c>
    </row>
    <row r="18" spans="1:6" ht="35.1" customHeight="1">
      <c r="A18" s="621"/>
      <c r="B18" s="899" t="s">
        <v>305</v>
      </c>
      <c r="C18" s="900"/>
      <c r="D18" s="622"/>
    </row>
    <row r="19" spans="1:6" ht="21.95" customHeight="1">
      <c r="A19" s="619" t="s">
        <v>138</v>
      </c>
      <c r="B19" s="898" t="s">
        <v>152</v>
      </c>
      <c r="C19" s="898"/>
      <c r="D19" s="620">
        <f>'Sch-3'!P369</f>
        <v>0</v>
      </c>
    </row>
    <row r="20" spans="1:6" ht="30" customHeight="1">
      <c r="A20" s="621"/>
      <c r="B20" s="899" t="s">
        <v>153</v>
      </c>
      <c r="C20" s="900"/>
      <c r="D20" s="622"/>
    </row>
    <row r="21" spans="1:6" ht="21.95" customHeight="1">
      <c r="A21" s="619" t="s">
        <v>139</v>
      </c>
      <c r="B21" s="898" t="s">
        <v>154</v>
      </c>
      <c r="C21" s="898"/>
      <c r="D21" s="623" t="s">
        <v>328</v>
      </c>
    </row>
    <row r="22" spans="1:6" ht="30" customHeight="1">
      <c r="A22" s="621"/>
      <c r="B22" s="899" t="s">
        <v>155</v>
      </c>
      <c r="C22" s="900"/>
      <c r="D22" s="622"/>
    </row>
    <row r="23" spans="1:6" ht="30" customHeight="1">
      <c r="A23" s="619">
        <v>5</v>
      </c>
      <c r="B23" s="898" t="s">
        <v>156</v>
      </c>
      <c r="C23" s="898"/>
      <c r="D23" s="620">
        <f>'Sch-5'!D19:E19</f>
        <v>0</v>
      </c>
    </row>
    <row r="24" spans="1:6" ht="23.25" customHeight="1">
      <c r="A24" s="621"/>
      <c r="B24" s="899" t="s">
        <v>157</v>
      </c>
      <c r="C24" s="900"/>
      <c r="D24" s="624"/>
    </row>
    <row r="25" spans="1:6" ht="21.95" customHeight="1">
      <c r="A25" s="619" t="s">
        <v>141</v>
      </c>
      <c r="B25" s="898" t="s">
        <v>158</v>
      </c>
      <c r="C25" s="898"/>
      <c r="D25" s="623" t="s">
        <v>328</v>
      </c>
    </row>
    <row r="26" spans="1:6" ht="35.1" customHeight="1">
      <c r="A26" s="621"/>
      <c r="B26" s="899" t="s">
        <v>159</v>
      </c>
      <c r="C26" s="900"/>
      <c r="D26" s="622"/>
    </row>
    <row r="27" spans="1:6" ht="18.75" customHeight="1">
      <c r="A27" s="901"/>
      <c r="B27" s="903" t="s">
        <v>336</v>
      </c>
      <c r="C27" s="903"/>
      <c r="D27" s="625"/>
    </row>
    <row r="28" spans="1:6" ht="18.75" customHeight="1" thickBot="1">
      <c r="A28" s="902"/>
      <c r="B28" s="904"/>
      <c r="C28" s="904"/>
      <c r="D28" s="626">
        <f>D15+D17+D19+D23</f>
        <v>0</v>
      </c>
    </row>
    <row r="29" spans="1:6" ht="18.75" customHeight="1">
      <c r="A29" s="131"/>
      <c r="B29" s="132"/>
      <c r="C29" s="132"/>
      <c r="D29" s="133"/>
    </row>
    <row r="30" spans="1:6" ht="27.95" customHeight="1">
      <c r="A30" s="131"/>
      <c r="B30" s="134"/>
      <c r="C30" s="134"/>
      <c r="D30" s="133"/>
    </row>
    <row r="31" spans="1:6" ht="27.95" customHeight="1">
      <c r="A31" s="135" t="s">
        <v>161</v>
      </c>
      <c r="B31" s="636" t="str">
        <f>'Sch-5 after discount'!B21</f>
        <v xml:space="preserve">  </v>
      </c>
      <c r="C31" s="134" t="s">
        <v>143</v>
      </c>
      <c r="D31" s="695" t="str">
        <f>'Sch-5 after discount'!D21</f>
        <v/>
      </c>
      <c r="F31" s="136"/>
    </row>
    <row r="32" spans="1:6" ht="27.95" customHeight="1">
      <c r="A32" s="135" t="s">
        <v>162</v>
      </c>
      <c r="B32" s="637" t="str">
        <f>'Sch-5 after discount'!B22</f>
        <v/>
      </c>
      <c r="C32" s="134" t="s">
        <v>145</v>
      </c>
      <c r="D32" s="695" t="str">
        <f>'Sch-5 after discount'!D22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password="CBD2" sheet="1" objects="1" scenarios="1" formatColumns="0" formatRows="0" selectLockedCells="1"/>
  <customSheetViews>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1"/>
  </cols>
  <sheetData>
    <row r="1" spans="1:6" ht="18" customHeight="1">
      <c r="A1" s="112" t="str">
        <f>Cover!B3</f>
        <v>5002002356/SUB-STATION(INCLUDIN/DOM/A04-CC CS -5</v>
      </c>
      <c r="B1" s="113"/>
      <c r="C1" s="114"/>
      <c r="D1" s="115" t="s">
        <v>163</v>
      </c>
    </row>
    <row r="2" spans="1:6" ht="18" customHeight="1">
      <c r="A2" s="116"/>
      <c r="B2" s="117"/>
      <c r="C2" s="118"/>
      <c r="D2" s="118"/>
    </row>
    <row r="3" spans="1:6" ht="73.5" customHeight="1">
      <c r="A3" s="910"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910"/>
      <c r="C3" s="910"/>
      <c r="D3" s="910"/>
      <c r="E3" s="119"/>
      <c r="F3" s="119"/>
    </row>
    <row r="4" spans="1:6" ht="21.95" customHeight="1">
      <c r="A4" s="878" t="s">
        <v>147</v>
      </c>
      <c r="B4" s="878"/>
      <c r="C4" s="878"/>
      <c r="D4" s="878"/>
    </row>
    <row r="5" spans="1:6" ht="18" customHeight="1">
      <c r="A5" s="120"/>
    </row>
    <row r="6" spans="1:6" ht="18" customHeight="1">
      <c r="A6" s="25" t="e">
        <f>'Sch-1'!#REF!</f>
        <v>#REF!</v>
      </c>
      <c r="D6" s="93" t="s">
        <v>1</v>
      </c>
    </row>
    <row r="7" spans="1:6" ht="36" customHeight="1">
      <c r="A7" s="911" t="str">
        <f>'Sch-1'!A8</f>
        <v>Bidder’s Name and Address  (Sole Bidder) :</v>
      </c>
      <c r="B7" s="911"/>
      <c r="C7" s="911"/>
      <c r="D7" s="94" t="str">
        <f>'Sch-1'!K8</f>
        <v>Contract Services</v>
      </c>
    </row>
    <row r="8" spans="1:6" ht="18" customHeight="1">
      <c r="A8" s="29" t="s">
        <v>31</v>
      </c>
      <c r="B8" s="909" t="str">
        <f>IF('Sch-1'!C9=0, "", 'Sch-1'!C9)</f>
        <v/>
      </c>
      <c r="C8" s="909"/>
      <c r="D8" s="94" t="str">
        <f>'Sch-1'!K9</f>
        <v>Power Grid Corporation of India Ltd.,</v>
      </c>
    </row>
    <row r="9" spans="1:6" ht="18" customHeight="1">
      <c r="A9" s="29" t="s">
        <v>32</v>
      </c>
      <c r="B9" s="909" t="str">
        <f>IF('Sch-1'!C10=0, "", 'Sch-1'!C10)</f>
        <v/>
      </c>
      <c r="C9" s="909"/>
      <c r="D9" s="94" t="str">
        <f>'Sch-1'!K10</f>
        <v>"Saudamini", Plot No.-2</v>
      </c>
    </row>
    <row r="10" spans="1:6" ht="18" customHeight="1">
      <c r="A10" s="30"/>
      <c r="B10" s="909" t="str">
        <f>IF('Sch-1'!C11=0, "", 'Sch-1'!C11)</f>
        <v/>
      </c>
      <c r="C10" s="909"/>
      <c r="D10" s="94" t="str">
        <f>'Sch-1'!K11</f>
        <v xml:space="preserve">Sector-29, </v>
      </c>
    </row>
    <row r="11" spans="1:6" ht="18" customHeight="1">
      <c r="A11" s="30"/>
      <c r="B11" s="909" t="str">
        <f>IF('Sch-1'!C12=0, "", 'Sch-1'!C12)</f>
        <v/>
      </c>
      <c r="C11" s="909"/>
      <c r="D11" s="94" t="str">
        <f>'Sch-1'!K12</f>
        <v>Gurgaon (Haryana) - 122001</v>
      </c>
    </row>
    <row r="12" spans="1:6" ht="18" customHeight="1">
      <c r="A12" s="121"/>
      <c r="B12" s="121"/>
      <c r="C12" s="121"/>
      <c r="D12" s="122"/>
    </row>
    <row r="13" spans="1:6" ht="21.95" customHeight="1">
      <c r="A13" s="123" t="s">
        <v>129</v>
      </c>
      <c r="B13" s="905" t="s">
        <v>15</v>
      </c>
      <c r="C13" s="906"/>
      <c r="D13" s="124" t="s">
        <v>131</v>
      </c>
    </row>
    <row r="14" spans="1:6" ht="21.95" customHeight="1">
      <c r="A14" s="95" t="s">
        <v>134</v>
      </c>
      <c r="B14" s="898" t="s">
        <v>148</v>
      </c>
      <c r="C14" s="898"/>
      <c r="D14" s="125"/>
    </row>
    <row r="15" spans="1:6" ht="35.1" customHeight="1">
      <c r="A15" s="126"/>
      <c r="B15" s="899" t="s">
        <v>149</v>
      </c>
      <c r="C15" s="900"/>
      <c r="D15" s="127"/>
    </row>
    <row r="16" spans="1:6" ht="21.95" customHeight="1">
      <c r="A16" s="95" t="s">
        <v>136</v>
      </c>
      <c r="B16" s="898" t="s">
        <v>150</v>
      </c>
      <c r="C16" s="898"/>
      <c r="D16" s="125"/>
    </row>
    <row r="17" spans="1:6" ht="35.1" customHeight="1">
      <c r="A17" s="126"/>
      <c r="B17" s="899" t="s">
        <v>151</v>
      </c>
      <c r="C17" s="900"/>
      <c r="D17" s="127"/>
    </row>
    <row r="18" spans="1:6" ht="21.95" customHeight="1">
      <c r="A18" s="95" t="s">
        <v>138</v>
      </c>
      <c r="B18" s="898" t="s">
        <v>152</v>
      </c>
      <c r="C18" s="898"/>
      <c r="D18" s="125"/>
    </row>
    <row r="19" spans="1:6" ht="30" customHeight="1">
      <c r="A19" s="126"/>
      <c r="B19" s="899" t="s">
        <v>153</v>
      </c>
      <c r="C19" s="900"/>
      <c r="D19" s="127"/>
    </row>
    <row r="20" spans="1:6" ht="21.95" customHeight="1">
      <c r="A20" s="95" t="s">
        <v>139</v>
      </c>
      <c r="B20" s="898" t="s">
        <v>154</v>
      </c>
      <c r="C20" s="898"/>
      <c r="D20" s="128"/>
    </row>
    <row r="21" spans="1:6" ht="30" customHeight="1">
      <c r="A21" s="126"/>
      <c r="B21" s="899" t="s">
        <v>155</v>
      </c>
      <c r="C21" s="900"/>
      <c r="D21" s="127"/>
    </row>
    <row r="22" spans="1:6" ht="30" customHeight="1">
      <c r="A22" s="95">
        <v>5</v>
      </c>
      <c r="B22" s="898" t="s">
        <v>156</v>
      </c>
      <c r="C22" s="898"/>
      <c r="D22" s="125"/>
    </row>
    <row r="23" spans="1:6" ht="33" customHeight="1">
      <c r="A23" s="126"/>
      <c r="B23" s="899" t="s">
        <v>157</v>
      </c>
      <c r="C23" s="900"/>
      <c r="D23" s="142"/>
    </row>
    <row r="24" spans="1:6" ht="21.95" customHeight="1">
      <c r="A24" s="95" t="s">
        <v>141</v>
      </c>
      <c r="B24" s="898" t="s">
        <v>158</v>
      </c>
      <c r="C24" s="898"/>
      <c r="D24" s="128"/>
    </row>
    <row r="25" spans="1:6" ht="35.1" customHeight="1">
      <c r="A25" s="126"/>
      <c r="B25" s="899" t="s">
        <v>159</v>
      </c>
      <c r="C25" s="900"/>
      <c r="D25" s="127"/>
    </row>
    <row r="26" spans="1:6" ht="24" customHeight="1">
      <c r="A26" s="907"/>
      <c r="B26" s="908" t="s">
        <v>160</v>
      </c>
      <c r="C26" s="908"/>
      <c r="D26" s="129"/>
    </row>
    <row r="27" spans="1:6" ht="25.5" customHeight="1">
      <c r="A27" s="907"/>
      <c r="B27" s="908"/>
      <c r="C27" s="908"/>
      <c r="D27" s="130"/>
    </row>
    <row r="28" spans="1:6" ht="18.75" customHeight="1">
      <c r="A28" s="131"/>
      <c r="B28" s="132"/>
      <c r="C28" s="132"/>
      <c r="D28" s="133"/>
    </row>
    <row r="29" spans="1:6" ht="27.95" customHeight="1">
      <c r="A29" s="131"/>
      <c r="B29" s="132"/>
      <c r="C29" s="134"/>
      <c r="D29" s="133"/>
    </row>
    <row r="30" spans="1:6" ht="27.95" customHeight="1">
      <c r="A30" s="135" t="s">
        <v>161</v>
      </c>
      <c r="B30" s="98"/>
      <c r="C30" s="134" t="s">
        <v>143</v>
      </c>
      <c r="D30" s="98"/>
      <c r="F30" s="136"/>
    </row>
    <row r="31" spans="1:6" ht="27.95" customHeight="1">
      <c r="A31" s="135" t="s">
        <v>162</v>
      </c>
      <c r="B31" s="98"/>
      <c r="C31" s="134" t="s">
        <v>145</v>
      </c>
      <c r="D31" s="98"/>
      <c r="F31" s="137"/>
    </row>
    <row r="32" spans="1:6" ht="27.95" customHeight="1">
      <c r="A32" s="138"/>
      <c r="B32" s="117"/>
      <c r="C32" s="134"/>
      <c r="F32" s="137"/>
    </row>
    <row r="33" spans="1:6" ht="30" customHeight="1">
      <c r="A33" s="138"/>
      <c r="B33" s="117"/>
      <c r="C33" s="134"/>
      <c r="D33" s="138"/>
      <c r="F33" s="136"/>
    </row>
    <row r="34" spans="1:6" ht="30" customHeight="1">
      <c r="A34" s="139"/>
      <c r="B34" s="139"/>
      <c r="C34" s="140"/>
      <c r="E34" s="141"/>
    </row>
  </sheetData>
  <sheetProtection selectLockedCells="1"/>
  <customSheetViews>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0" zoomScaleSheetLayoutView="100" workbookViewId="0">
      <selection activeCell="D23" sqref="D2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1" hidden="1" customWidth="1"/>
    <col min="6" max="6" width="18.7109375" style="111" hidden="1" customWidth="1"/>
    <col min="7" max="16384" width="11.42578125" style="111"/>
  </cols>
  <sheetData>
    <row r="1" spans="1:6" ht="18" customHeight="1">
      <c r="A1" s="112" t="str">
        <f>Cover!B3</f>
        <v>5002002356/SUB-STATION(INCLUDIN/DOM/A04-CC CS -5</v>
      </c>
      <c r="B1" s="113"/>
      <c r="C1" s="114"/>
      <c r="D1" s="115" t="s">
        <v>146</v>
      </c>
    </row>
    <row r="2" spans="1:6" ht="18" customHeight="1">
      <c r="A2" s="116"/>
      <c r="B2" s="117"/>
      <c r="C2" s="118"/>
      <c r="D2" s="118"/>
    </row>
    <row r="3" spans="1:6" ht="75.75" customHeight="1">
      <c r="A3" s="877"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77"/>
      <c r="C3" s="877"/>
      <c r="D3" s="877"/>
      <c r="E3" s="119"/>
      <c r="F3" s="119"/>
    </row>
    <row r="4" spans="1:6" ht="21.95" customHeight="1">
      <c r="A4" s="878" t="s">
        <v>147</v>
      </c>
      <c r="B4" s="878"/>
      <c r="C4" s="878"/>
      <c r="D4" s="878"/>
    </row>
    <row r="5" spans="1:6" ht="18" customHeight="1">
      <c r="A5" s="120"/>
    </row>
    <row r="6" spans="1:6" ht="18" customHeight="1">
      <c r="A6" s="808" t="s">
        <v>339</v>
      </c>
      <c r="B6" s="808"/>
      <c r="C6" s="4"/>
    </row>
    <row r="7" spans="1:6" ht="18" customHeight="1">
      <c r="A7" s="829">
        <f>'Sch-1'!A7</f>
        <v>0</v>
      </c>
      <c r="B7" s="829"/>
      <c r="C7" s="829"/>
      <c r="D7" s="93" t="s">
        <v>1</v>
      </c>
    </row>
    <row r="8" spans="1:6" ht="22.5" customHeight="1">
      <c r="A8" s="809" t="str">
        <f>"Bidder’s Name and Address  (" &amp; MID('Names of Bidder'!A9,9, 20) &amp; ") :"</f>
        <v>Bidder’s Name and Address  (Sole Bidder) :</v>
      </c>
      <c r="B8" s="809"/>
      <c r="C8" s="809"/>
      <c r="D8" s="94" t="str">
        <f>'Sch-1'!K8</f>
        <v>Contract Services</v>
      </c>
    </row>
    <row r="9" spans="1:6" ht="18" customHeight="1">
      <c r="A9" s="451" t="s">
        <v>12</v>
      </c>
      <c r="B9" s="451" t="str">
        <f>IF('Names of Bidder'!C9=0, "", 'Names of Bidder'!C9)</f>
        <v/>
      </c>
      <c r="C9" s="111"/>
      <c r="D9" s="94" t="str">
        <f>'Sch-1'!K9</f>
        <v>Power Grid Corporation of India Ltd.,</v>
      </c>
    </row>
    <row r="10" spans="1:6" ht="18" customHeight="1">
      <c r="A10" s="451" t="s">
        <v>11</v>
      </c>
      <c r="B10" s="573" t="str">
        <f>IF('Names of Bidder'!C10=0, "", 'Names of Bidder'!C10)</f>
        <v/>
      </c>
      <c r="C10" s="111"/>
      <c r="D10" s="94" t="str">
        <f>'Sch-1'!K10</f>
        <v>"Saudamini", Plot No.-2</v>
      </c>
    </row>
    <row r="11" spans="1:6" ht="18" customHeight="1">
      <c r="A11" s="401"/>
      <c r="B11" s="573" t="str">
        <f>IF('Names of Bidder'!C11=0, "", 'Names of Bidder'!C11)</f>
        <v/>
      </c>
      <c r="C11" s="111"/>
      <c r="D11" s="94" t="str">
        <f>'Sch-1'!K11</f>
        <v xml:space="preserve">Sector-29, </v>
      </c>
    </row>
    <row r="12" spans="1:6" ht="18" customHeight="1">
      <c r="A12" s="401"/>
      <c r="B12" s="573" t="str">
        <f>IF('Names of Bidder'!C12=0, "", 'Names of Bidder'!C12)</f>
        <v/>
      </c>
      <c r="C12" s="111"/>
      <c r="D12" s="94" t="str">
        <f>'Sch-1'!K12</f>
        <v>Gurgaon (Haryana) - 122001</v>
      </c>
    </row>
    <row r="13" spans="1:6" ht="18" customHeight="1" thickBot="1">
      <c r="A13" s="616"/>
      <c r="B13" s="616"/>
      <c r="C13" s="616"/>
      <c r="D13" s="122"/>
    </row>
    <row r="14" spans="1:6" ht="21.95" customHeight="1">
      <c r="A14" s="617" t="s">
        <v>129</v>
      </c>
      <c r="B14" s="896" t="s">
        <v>15</v>
      </c>
      <c r="C14" s="897"/>
      <c r="D14" s="618" t="s">
        <v>131</v>
      </c>
      <c r="E14" s="595" t="s">
        <v>350</v>
      </c>
      <c r="F14" s="596" t="s">
        <v>349</v>
      </c>
    </row>
    <row r="15" spans="1:6" ht="21.95" customHeight="1">
      <c r="A15" s="619" t="s">
        <v>134</v>
      </c>
      <c r="B15" s="898" t="s">
        <v>148</v>
      </c>
      <c r="C15" s="898"/>
      <c r="D15" s="620">
        <f>E15*F15</f>
        <v>0</v>
      </c>
      <c r="E15" s="597">
        <f>'Sch-6'!D15</f>
        <v>0</v>
      </c>
      <c r="F15" s="613">
        <f>IF(Discount!H36&lt;0,0,Discount!H36)</f>
        <v>0</v>
      </c>
    </row>
    <row r="16" spans="1:6" ht="35.1" customHeight="1">
      <c r="A16" s="621"/>
      <c r="B16" s="899" t="s">
        <v>149</v>
      </c>
      <c r="C16" s="900"/>
      <c r="D16" s="622"/>
      <c r="E16" s="599"/>
      <c r="F16" s="613"/>
    </row>
    <row r="17" spans="1:6" ht="21.95" customHeight="1">
      <c r="A17" s="619" t="s">
        <v>136</v>
      </c>
      <c r="B17" s="898" t="s">
        <v>150</v>
      </c>
      <c r="C17" s="898"/>
      <c r="D17" s="620">
        <f>E17*F17</f>
        <v>0</v>
      </c>
      <c r="E17" s="597">
        <f>'Sch-6'!D17</f>
        <v>0</v>
      </c>
      <c r="F17" s="613">
        <f>IF(Discount!I36&lt;0,0,Discount!I36)</f>
        <v>0</v>
      </c>
    </row>
    <row r="18" spans="1:6" ht="35.1" customHeight="1">
      <c r="A18" s="621"/>
      <c r="B18" s="899" t="s">
        <v>305</v>
      </c>
      <c r="C18" s="900"/>
      <c r="D18" s="622"/>
      <c r="E18" s="599"/>
      <c r="F18" s="613"/>
    </row>
    <row r="19" spans="1:6" ht="21.95" customHeight="1">
      <c r="A19" s="619" t="s">
        <v>138</v>
      </c>
      <c r="B19" s="898" t="s">
        <v>152</v>
      </c>
      <c r="C19" s="898"/>
      <c r="D19" s="620">
        <f>E19*F19</f>
        <v>0</v>
      </c>
      <c r="E19" s="597">
        <f>'Sch-6'!D19</f>
        <v>0</v>
      </c>
      <c r="F19" s="613">
        <f>IF(Discount!J36&lt;0,0,Discount!J36)</f>
        <v>0</v>
      </c>
    </row>
    <row r="20" spans="1:6" ht="30" customHeight="1">
      <c r="A20" s="621"/>
      <c r="B20" s="899" t="s">
        <v>153</v>
      </c>
      <c r="C20" s="900"/>
      <c r="D20" s="622"/>
      <c r="E20" s="599"/>
      <c r="F20" s="598"/>
    </row>
    <row r="21" spans="1:6" ht="21.95" customHeight="1">
      <c r="A21" s="619" t="s">
        <v>139</v>
      </c>
      <c r="B21" s="898" t="s">
        <v>154</v>
      </c>
      <c r="C21" s="898"/>
      <c r="D21" s="623" t="s">
        <v>328</v>
      </c>
      <c r="E21" s="599"/>
      <c r="F21" s="598"/>
    </row>
    <row r="22" spans="1:6" ht="30" customHeight="1">
      <c r="A22" s="621"/>
      <c r="B22" s="899" t="s">
        <v>155</v>
      </c>
      <c r="C22" s="900"/>
      <c r="D22" s="622"/>
      <c r="E22" s="599"/>
      <c r="F22" s="598"/>
    </row>
    <row r="23" spans="1:6" ht="30" customHeight="1">
      <c r="A23" s="619">
        <v>5</v>
      </c>
      <c r="B23" s="898" t="s">
        <v>156</v>
      </c>
      <c r="C23" s="898"/>
      <c r="D23" s="620">
        <f>IF('Sch-5 after discount'!D19&lt;0,0,'Sch-5 after discount'!D19)</f>
        <v>0</v>
      </c>
      <c r="E23" s="599"/>
      <c r="F23" s="598"/>
    </row>
    <row r="24" spans="1:6" ht="25.5" customHeight="1">
      <c r="A24" s="621"/>
      <c r="B24" s="899" t="s">
        <v>157</v>
      </c>
      <c r="C24" s="900"/>
      <c r="D24" s="624"/>
      <c r="E24" s="599"/>
      <c r="F24" s="598"/>
    </row>
    <row r="25" spans="1:6" ht="21.95" customHeight="1">
      <c r="A25" s="619" t="s">
        <v>141</v>
      </c>
      <c r="B25" s="898" t="s">
        <v>158</v>
      </c>
      <c r="C25" s="898"/>
      <c r="D25" s="623" t="s">
        <v>328</v>
      </c>
      <c r="E25" s="599"/>
      <c r="F25" s="598"/>
    </row>
    <row r="26" spans="1:6" ht="35.1" customHeight="1">
      <c r="A26" s="621"/>
      <c r="B26" s="899" t="s">
        <v>159</v>
      </c>
      <c r="C26" s="900"/>
      <c r="D26" s="622"/>
      <c r="E26" s="599"/>
      <c r="F26" s="598"/>
    </row>
    <row r="27" spans="1:6" ht="18.75" customHeight="1">
      <c r="A27" s="901"/>
      <c r="B27" s="903" t="s">
        <v>336</v>
      </c>
      <c r="C27" s="903"/>
      <c r="D27" s="627"/>
      <c r="E27" s="599"/>
      <c r="F27" s="598"/>
    </row>
    <row r="28" spans="1:6" ht="18.75" customHeight="1" thickBot="1">
      <c r="A28" s="902"/>
      <c r="B28" s="904"/>
      <c r="C28" s="904"/>
      <c r="D28" s="626">
        <f>SUM(D15:D26)</f>
        <v>0</v>
      </c>
      <c r="E28" s="600"/>
      <c r="F28" s="601"/>
    </row>
    <row r="29" spans="1:6" ht="18.75" customHeight="1">
      <c r="A29" s="131"/>
      <c r="B29" s="132"/>
      <c r="C29" s="132"/>
      <c r="D29" s="133"/>
    </row>
    <row r="30" spans="1:6" ht="27.95" customHeight="1">
      <c r="A30" s="131"/>
      <c r="B30" s="134"/>
      <c r="C30" s="134"/>
      <c r="D30" s="133"/>
    </row>
    <row r="31" spans="1:6" ht="27.95" customHeight="1">
      <c r="A31" s="135" t="s">
        <v>161</v>
      </c>
      <c r="B31" s="636" t="str">
        <f>'Sch-6'!B31</f>
        <v xml:space="preserve">  </v>
      </c>
      <c r="C31" s="134" t="s">
        <v>143</v>
      </c>
      <c r="D31" s="696" t="str">
        <f>'Sch-6'!D31</f>
        <v/>
      </c>
      <c r="F31" s="136"/>
    </row>
    <row r="32" spans="1:6" ht="27.95" customHeight="1">
      <c r="A32" s="135" t="s">
        <v>162</v>
      </c>
      <c r="B32" s="637" t="str">
        <f>'Sch-6'!B32</f>
        <v/>
      </c>
      <c r="C32" s="134" t="s">
        <v>145</v>
      </c>
      <c r="D32" s="696" t="str">
        <f>'Sch-6'!D32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password="CBD2" sheet="1" objects="1" scenarios="1" formatColumns="0" formatRows="0" selectLockedCells="1"/>
  <customSheetViews>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7" zoomScaleSheetLayoutView="100" workbookViewId="0">
      <selection activeCell="A16" sqref="A16"/>
    </sheetView>
  </sheetViews>
  <sheetFormatPr defaultColWidth="8.7109375" defaultRowHeight="16.5"/>
  <cols>
    <col min="1" max="1" width="6.5703125" style="293" customWidth="1"/>
    <col min="2" max="2" width="11.42578125" style="293" customWidth="1"/>
    <col min="3" max="3" width="15" style="293" customWidth="1"/>
    <col min="4" max="4" width="10.28515625" style="293" customWidth="1"/>
    <col min="5" max="8" width="15.140625" style="293" customWidth="1"/>
    <col min="9" max="9" width="22.85546875" style="398" customWidth="1"/>
    <col min="10" max="10" width="8.7109375" style="263" customWidth="1"/>
    <col min="11" max="11" width="10.28515625" style="263" customWidth="1"/>
    <col min="12" max="12" width="13.5703125" style="263" customWidth="1"/>
    <col min="13" max="13" width="14.28515625" style="263" customWidth="1"/>
    <col min="14" max="26" width="9.140625" style="298" customWidth="1"/>
    <col min="27" max="27" width="0" style="298" hidden="1" customWidth="1"/>
    <col min="28" max="28" width="15.85546875" style="298" hidden="1" customWidth="1"/>
    <col min="29" max="29" width="15.5703125" style="298" hidden="1" customWidth="1"/>
    <col min="30" max="30" width="24.42578125" style="298" hidden="1" customWidth="1"/>
    <col min="31" max="31" width="13.7109375" style="298" hidden="1" customWidth="1"/>
    <col min="32" max="33" width="0" style="298" hidden="1" customWidth="1"/>
    <col min="34" max="100" width="9.140625" style="298" customWidth="1"/>
    <col min="101" max="253" width="9.140625" style="260" customWidth="1"/>
    <col min="254" max="254" width="13" style="260" customWidth="1"/>
    <col min="255" max="255" width="35.85546875" style="260" customWidth="1"/>
    <col min="256" max="16384" width="8.7109375" style="260"/>
  </cols>
  <sheetData>
    <row r="1" spans="1:100" s="298" customFormat="1" ht="18" customHeight="1">
      <c r="A1" s="294" t="str">
        <f>Cover!B3</f>
        <v>5002002356/SUB-STATION(INCLUDIN/DOM/A04-CC CS -5</v>
      </c>
      <c r="B1" s="294"/>
      <c r="C1" s="294"/>
      <c r="D1" s="294"/>
      <c r="E1" s="294"/>
      <c r="F1" s="294"/>
      <c r="G1" s="294"/>
      <c r="H1" s="294"/>
      <c r="I1" s="389"/>
      <c r="J1" s="295"/>
      <c r="K1" s="295"/>
      <c r="L1" s="295"/>
      <c r="M1" s="296" t="s">
        <v>30</v>
      </c>
    </row>
    <row r="2" spans="1:100" s="298" customFormat="1" ht="12.75" customHeight="1">
      <c r="A2" s="299"/>
      <c r="B2" s="299"/>
      <c r="C2" s="299"/>
      <c r="D2" s="299"/>
      <c r="E2" s="299"/>
      <c r="F2" s="299"/>
      <c r="G2" s="299"/>
      <c r="H2" s="299"/>
      <c r="I2" s="390"/>
      <c r="J2" s="300"/>
      <c r="K2" s="300"/>
      <c r="L2" s="300"/>
      <c r="M2" s="300"/>
    </row>
    <row r="3" spans="1:100" s="298" customFormat="1" ht="51.75" customHeight="1">
      <c r="A3" s="928"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928"/>
      <c r="C3" s="928"/>
      <c r="D3" s="928"/>
      <c r="E3" s="928"/>
      <c r="F3" s="928"/>
      <c r="G3" s="928"/>
      <c r="H3" s="928"/>
      <c r="I3" s="928"/>
      <c r="J3" s="928"/>
      <c r="K3" s="928"/>
      <c r="L3" s="928"/>
      <c r="M3" s="928"/>
      <c r="AA3" s="298" t="s">
        <v>18</v>
      </c>
      <c r="AC3" s="298">
        <f>IF(ISERROR(#REF!/('[6]Sch-6'!D14+'[6]Sch-6'!D16+'[6]Sch-6'!D18)),0,#REF!/( '[6]Sch-6'!D14+'[6]Sch-6'!D16+'[6]Sch-6'!D18))</f>
        <v>0</v>
      </c>
    </row>
    <row r="4" spans="1:100" s="298" customFormat="1" ht="21.95" customHeight="1">
      <c r="A4" s="929" t="s">
        <v>19</v>
      </c>
      <c r="B4" s="929"/>
      <c r="C4" s="929"/>
      <c r="D4" s="929"/>
      <c r="E4" s="929"/>
      <c r="F4" s="929"/>
      <c r="G4" s="929"/>
      <c r="H4" s="929"/>
      <c r="I4" s="929"/>
      <c r="J4" s="929"/>
      <c r="K4" s="929"/>
      <c r="L4" s="929"/>
      <c r="M4" s="929"/>
      <c r="AA4" s="298" t="s">
        <v>20</v>
      </c>
      <c r="AC4" s="298" t="e">
        <f>#REF!</f>
        <v>#REF!</v>
      </c>
    </row>
    <row r="5" spans="1:100" s="298" customFormat="1" ht="27.95" customHeight="1">
      <c r="A5" s="303"/>
      <c r="B5" s="303"/>
      <c r="C5" s="303"/>
      <c r="D5" s="303"/>
      <c r="E5" s="455"/>
      <c r="F5" s="455"/>
      <c r="G5" s="455"/>
      <c r="H5" s="455"/>
      <c r="I5" s="391"/>
      <c r="K5" s="302"/>
      <c r="L5" s="301"/>
      <c r="M5" s="455"/>
    </row>
    <row r="6" spans="1:100" s="298" customFormat="1" ht="27.95" customHeight="1">
      <c r="A6" s="576"/>
      <c r="B6" s="808" t="s">
        <v>339</v>
      </c>
      <c r="C6" s="808"/>
      <c r="D6" s="4"/>
      <c r="E6" s="455"/>
      <c r="F6" s="455"/>
      <c r="G6" s="455"/>
      <c r="H6" s="455"/>
      <c r="I6" s="391"/>
      <c r="K6" s="302"/>
      <c r="L6" s="301"/>
      <c r="M6" s="455"/>
    </row>
    <row r="7" spans="1:100" s="298" customFormat="1" ht="27.95" customHeight="1">
      <c r="A7" s="572"/>
      <c r="B7" s="829">
        <f>'Sch-1'!A7</f>
        <v>0</v>
      </c>
      <c r="C7" s="829"/>
      <c r="D7" s="829"/>
      <c r="E7" s="829"/>
      <c r="F7" s="829"/>
      <c r="G7" s="829"/>
      <c r="H7" s="829"/>
      <c r="I7" s="391"/>
      <c r="K7" s="302"/>
      <c r="L7" s="301"/>
      <c r="M7" s="455"/>
    </row>
    <row r="8" spans="1:100" s="511" customFormat="1" ht="16.5" customHeight="1">
      <c r="A8" s="575"/>
      <c r="B8" s="809" t="str">
        <f>'Sch-1'!A8</f>
        <v>Bidder’s Name and Address  (Sole Bidder) :</v>
      </c>
      <c r="C8" s="809"/>
      <c r="D8" s="809"/>
      <c r="E8" s="809"/>
      <c r="F8" s="809"/>
      <c r="G8" s="809"/>
      <c r="H8" s="809"/>
      <c r="I8" s="26"/>
      <c r="J8" s="26"/>
      <c r="K8" s="93" t="s">
        <v>1</v>
      </c>
      <c r="L8" s="24"/>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row>
    <row r="9" spans="1:100" s="511" customFormat="1">
      <c r="A9" s="451"/>
      <c r="B9" s="451" t="s">
        <v>12</v>
      </c>
      <c r="C9" s="831" t="str">
        <f>'Sch-1'!C9</f>
        <v/>
      </c>
      <c r="D9" s="831"/>
      <c r="E9" s="831"/>
      <c r="F9" s="831"/>
      <c r="G9" s="256"/>
      <c r="H9" s="256"/>
      <c r="I9" s="256"/>
      <c r="J9" s="256"/>
      <c r="K9" s="94" t="s">
        <v>2</v>
      </c>
      <c r="L9" s="24"/>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row>
    <row r="10" spans="1:100" s="511" customFormat="1">
      <c r="A10" s="451"/>
      <c r="B10" s="451" t="s">
        <v>11</v>
      </c>
      <c r="C10" s="830" t="str">
        <f>'Sch-1'!C10</f>
        <v/>
      </c>
      <c r="D10" s="830"/>
      <c r="E10" s="830"/>
      <c r="F10" s="830"/>
      <c r="G10" s="256"/>
      <c r="H10" s="256"/>
      <c r="I10" s="256"/>
      <c r="J10" s="256"/>
      <c r="K10" s="94" t="s">
        <v>3</v>
      </c>
      <c r="L10" s="24"/>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row>
    <row r="11" spans="1:100" s="511" customFormat="1">
      <c r="A11" s="401"/>
      <c r="B11" s="401"/>
      <c r="C11" s="830" t="str">
        <f>'Sch-1'!C11</f>
        <v/>
      </c>
      <c r="D11" s="830"/>
      <c r="E11" s="830"/>
      <c r="F11" s="830"/>
      <c r="G11" s="256"/>
      <c r="H11" s="256"/>
      <c r="I11" s="256"/>
      <c r="J11" s="256"/>
      <c r="K11" s="94" t="s">
        <v>4</v>
      </c>
      <c r="L11" s="24"/>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row>
    <row r="12" spans="1:100" s="511" customFormat="1">
      <c r="A12" s="401"/>
      <c r="B12" s="401"/>
      <c r="C12" s="830" t="str">
        <f>'Sch-1'!C12</f>
        <v/>
      </c>
      <c r="D12" s="830"/>
      <c r="E12" s="830"/>
      <c r="F12" s="830"/>
      <c r="G12" s="256"/>
      <c r="H12" s="256"/>
      <c r="I12" s="256"/>
      <c r="J12" s="256"/>
      <c r="K12" s="94" t="s">
        <v>5</v>
      </c>
      <c r="L12" s="24"/>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row>
    <row r="13" spans="1:100" s="298" customFormat="1" ht="21" customHeight="1">
      <c r="A13" s="303"/>
      <c r="B13" s="303"/>
      <c r="C13" s="303"/>
      <c r="D13" s="303"/>
      <c r="E13" s="303"/>
      <c r="F13" s="303"/>
      <c r="G13" s="303"/>
      <c r="H13" s="303"/>
      <c r="I13" s="392"/>
      <c r="J13" s="455"/>
      <c r="K13" s="94" t="s">
        <v>6</v>
      </c>
      <c r="L13" s="297"/>
      <c r="M13" s="297"/>
    </row>
    <row r="14" spans="1:100" s="298" customFormat="1" ht="27.95" customHeight="1">
      <c r="A14" s="919" t="s">
        <v>473</v>
      </c>
      <c r="B14" s="919"/>
      <c r="C14" s="919"/>
      <c r="D14" s="919"/>
      <c r="E14" s="919"/>
      <c r="F14" s="919"/>
      <c r="G14" s="919"/>
      <c r="H14" s="919"/>
      <c r="I14" s="919"/>
      <c r="J14" s="919"/>
      <c r="K14" s="919"/>
      <c r="L14" s="919"/>
      <c r="M14" s="919"/>
    </row>
    <row r="15" spans="1:100" s="298" customFormat="1" ht="115.5" customHeight="1">
      <c r="A15" s="508" t="s">
        <v>33</v>
      </c>
      <c r="B15" s="385" t="s">
        <v>260</v>
      </c>
      <c r="C15" s="385" t="s">
        <v>261</v>
      </c>
      <c r="D15" s="508" t="s">
        <v>39</v>
      </c>
      <c r="E15" s="512" t="s">
        <v>319</v>
      </c>
      <c r="F15" s="513" t="s">
        <v>320</v>
      </c>
      <c r="G15" s="513" t="s">
        <v>301</v>
      </c>
      <c r="H15" s="513" t="s">
        <v>310</v>
      </c>
      <c r="I15" s="509" t="s">
        <v>34</v>
      </c>
      <c r="J15" s="509" t="s">
        <v>9</v>
      </c>
      <c r="K15" s="509" t="s">
        <v>16</v>
      </c>
      <c r="L15" s="509" t="s">
        <v>35</v>
      </c>
      <c r="M15" s="510" t="s">
        <v>36</v>
      </c>
      <c r="AB15" s="298" t="s">
        <v>37</v>
      </c>
      <c r="AD15" s="298" t="s">
        <v>22</v>
      </c>
      <c r="AE15" s="298" t="s">
        <v>38</v>
      </c>
    </row>
    <row r="16" spans="1:100">
      <c r="A16" s="515"/>
      <c r="B16" s="515"/>
      <c r="C16" s="515"/>
      <c r="D16" s="515"/>
      <c r="E16" s="515"/>
      <c r="F16" s="515"/>
      <c r="G16" s="515"/>
      <c r="H16" s="515"/>
      <c r="I16" s="516"/>
      <c r="J16" s="517"/>
      <c r="K16" s="517"/>
      <c r="L16" s="517"/>
      <c r="M16" s="517"/>
    </row>
    <row r="17" spans="1:100" s="408" customFormat="1" ht="23.25" customHeight="1">
      <c r="A17" s="457"/>
      <c r="B17" s="457"/>
      <c r="C17" s="457"/>
      <c r="D17" s="457"/>
      <c r="F17" s="457"/>
      <c r="G17" s="518" t="s">
        <v>327</v>
      </c>
      <c r="H17" s="457"/>
      <c r="I17" s="457"/>
      <c r="J17" s="457"/>
      <c r="K17" s="457"/>
      <c r="L17" s="457"/>
      <c r="M17" s="457"/>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row>
    <row r="18" spans="1:100" ht="22.5" customHeight="1">
      <c r="A18" s="920"/>
      <c r="B18" s="920"/>
      <c r="C18" s="920"/>
      <c r="D18" s="920"/>
      <c r="E18" s="920"/>
      <c r="F18" s="920"/>
      <c r="G18" s="920"/>
      <c r="H18" s="920"/>
      <c r="I18" s="920"/>
      <c r="J18" s="519"/>
      <c r="K18" s="519"/>
      <c r="L18" s="519"/>
      <c r="M18" s="519"/>
    </row>
    <row r="19" spans="1:100" ht="26.25" customHeight="1">
      <c r="B19" s="367"/>
      <c r="C19" s="368"/>
      <c r="D19" s="368"/>
      <c r="E19" s="368"/>
      <c r="F19" s="368"/>
      <c r="G19" s="368"/>
      <c r="H19" s="368"/>
      <c r="I19" s="368"/>
      <c r="J19" s="368"/>
      <c r="K19" s="368"/>
      <c r="L19" s="369"/>
      <c r="M19" s="514"/>
    </row>
    <row r="20" spans="1:100">
      <c r="B20" s="368"/>
      <c r="C20" s="368"/>
      <c r="D20" s="368"/>
      <c r="E20" s="368"/>
      <c r="F20" s="368"/>
      <c r="G20" s="368"/>
      <c r="H20" s="368"/>
      <c r="I20" s="368"/>
      <c r="J20" s="368"/>
      <c r="K20" s="368"/>
      <c r="L20" s="370"/>
      <c r="M20" s="514"/>
    </row>
    <row r="21" spans="1:100" s="465" customFormat="1">
      <c r="B21" s="465" t="s">
        <v>307</v>
      </c>
      <c r="C21" s="921" t="str">
        <f>'Sch-6 (After Discount)'!B31</f>
        <v xml:space="preserve">  </v>
      </c>
      <c r="D21" s="922"/>
      <c r="H21" s="925" t="s">
        <v>309</v>
      </c>
      <c r="I21" s="925"/>
      <c r="J21" s="930" t="str">
        <f>'Sch-6 (After Discount)'!D31</f>
        <v/>
      </c>
      <c r="K21" s="930"/>
      <c r="L21" s="930"/>
      <c r="M21" s="930"/>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row>
    <row r="22" spans="1:100" s="465" customFormat="1" ht="16.5" customHeight="1">
      <c r="B22" s="465" t="s">
        <v>308</v>
      </c>
      <c r="C22" s="931" t="str">
        <f>'Sch-6'!B32</f>
        <v/>
      </c>
      <c r="D22" s="922"/>
      <c r="H22" s="925" t="s">
        <v>124</v>
      </c>
      <c r="I22" s="925"/>
      <c r="J22" s="930" t="str">
        <f>'Sch-6 (After Discount)'!D32</f>
        <v/>
      </c>
      <c r="K22" s="930"/>
      <c r="L22" s="930"/>
      <c r="M22" s="930"/>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row>
    <row r="23" spans="1:100">
      <c r="B23" s="923"/>
      <c r="C23" s="923"/>
      <c r="D23" s="923"/>
      <c r="E23" s="923"/>
      <c r="F23" s="923"/>
      <c r="G23" s="923"/>
      <c r="H23" s="923"/>
      <c r="I23" s="923"/>
      <c r="J23" s="923"/>
      <c r="K23" s="923"/>
      <c r="L23" s="923"/>
      <c r="M23" s="514"/>
    </row>
    <row r="24" spans="1:100">
      <c r="B24" s="371"/>
      <c r="C24" s="371"/>
      <c r="D24" s="924"/>
      <c r="E24" s="924"/>
      <c r="F24" s="924"/>
      <c r="G24" s="924"/>
      <c r="H24" s="924"/>
      <c r="I24" s="924"/>
      <c r="J24" s="924"/>
      <c r="K24" s="924"/>
      <c r="L24" s="924"/>
      <c r="M24" s="514"/>
    </row>
    <row r="25" spans="1:100">
      <c r="B25" s="372"/>
      <c r="C25" s="373"/>
      <c r="D25" s="924"/>
      <c r="E25" s="924"/>
      <c r="F25" s="924"/>
      <c r="G25" s="924"/>
      <c r="H25" s="924"/>
      <c r="I25" s="924"/>
      <c r="J25" s="924"/>
      <c r="K25" s="924"/>
      <c r="L25" s="924"/>
      <c r="M25" s="514"/>
    </row>
    <row r="26" spans="1:100">
      <c r="B26" s="372"/>
      <c r="C26" s="374"/>
      <c r="D26" s="924"/>
      <c r="E26" s="924"/>
      <c r="F26" s="924"/>
      <c r="G26" s="924"/>
      <c r="H26" s="924"/>
      <c r="I26" s="924"/>
      <c r="J26" s="924"/>
      <c r="K26" s="924"/>
      <c r="L26" s="924"/>
      <c r="M26" s="514"/>
    </row>
    <row r="27" spans="1:100">
      <c r="B27" s="23"/>
      <c r="C27" s="22"/>
      <c r="D27" s="924"/>
      <c r="E27" s="924"/>
      <c r="F27" s="924"/>
      <c r="G27" s="924"/>
      <c r="H27" s="924"/>
      <c r="I27" s="924"/>
      <c r="J27" s="924"/>
      <c r="K27" s="924"/>
      <c r="L27" s="924"/>
      <c r="M27" s="514"/>
    </row>
    <row r="28" spans="1:100">
      <c r="B28" s="23"/>
      <c r="C28" s="22"/>
      <c r="D28" s="375"/>
      <c r="E28" s="375"/>
      <c r="F28" s="375"/>
      <c r="G28" s="375"/>
      <c r="H28" s="375"/>
      <c r="I28" s="375"/>
      <c r="J28" s="375"/>
      <c r="K28" s="375"/>
      <c r="L28" s="375"/>
      <c r="M28" s="514"/>
    </row>
    <row r="29" spans="1:100">
      <c r="B29" s="376"/>
      <c r="C29" s="926"/>
      <c r="D29" s="926"/>
      <c r="E29" s="926"/>
      <c r="F29" s="926"/>
      <c r="G29" s="926"/>
      <c r="H29" s="926"/>
      <c r="I29" s="926"/>
      <c r="J29" s="926"/>
      <c r="K29" s="926"/>
      <c r="L29" s="377"/>
      <c r="M29" s="514"/>
    </row>
    <row r="59" spans="1:100" s="259" customFormat="1">
      <c r="A59" s="264"/>
      <c r="B59" s="264"/>
      <c r="C59" s="264"/>
      <c r="D59" s="264"/>
      <c r="E59" s="264"/>
      <c r="F59" s="264"/>
      <c r="G59" s="264"/>
      <c r="H59" s="264"/>
      <c r="I59" s="393"/>
      <c r="J59" s="265"/>
      <c r="K59" s="265"/>
      <c r="L59" s="265"/>
      <c r="M59" s="265"/>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298"/>
      <c r="BS59" s="298"/>
      <c r="BT59" s="298"/>
      <c r="BU59" s="298"/>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row>
    <row r="60" spans="1:100" s="259" customFormat="1">
      <c r="A60" s="264"/>
      <c r="B60" s="264"/>
      <c r="C60" s="264"/>
      <c r="D60" s="264"/>
      <c r="E60" s="264"/>
      <c r="F60" s="264"/>
      <c r="G60" s="264"/>
      <c r="H60" s="264"/>
      <c r="I60" s="393"/>
      <c r="J60" s="265"/>
      <c r="K60" s="265"/>
      <c r="L60" s="265"/>
      <c r="M60" s="265"/>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row>
    <row r="61" spans="1:100" s="259" customFormat="1">
      <c r="A61" s="264"/>
      <c r="B61" s="264"/>
      <c r="C61" s="264"/>
      <c r="D61" s="264"/>
      <c r="E61" s="264"/>
      <c r="F61" s="264"/>
      <c r="G61" s="264"/>
      <c r="H61" s="264"/>
      <c r="I61" s="393"/>
      <c r="J61" s="265"/>
      <c r="K61" s="265"/>
      <c r="L61" s="265"/>
      <c r="M61" s="265"/>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row>
    <row r="62" spans="1:100" s="268" customFormat="1" ht="16.5" hidden="1" customHeight="1">
      <c r="A62" s="266" t="str">
        <f>A1</f>
        <v>5002002356/SUB-STATION(INCLUDIN/DOM/A04-CC CS -5</v>
      </c>
      <c r="B62" s="266"/>
      <c r="C62" s="266"/>
      <c r="D62" s="266"/>
      <c r="E62" s="266"/>
      <c r="F62" s="266"/>
      <c r="G62" s="266"/>
      <c r="H62" s="266"/>
      <c r="I62" s="394"/>
      <c r="J62" s="267"/>
      <c r="K62" s="267"/>
      <c r="L62" s="267"/>
      <c r="M62" s="267"/>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row>
    <row r="63" spans="1:100" s="268" customFormat="1" ht="16.5" hidden="1" customHeight="1">
      <c r="A63" s="261"/>
      <c r="B63" s="261"/>
      <c r="C63" s="261"/>
      <c r="D63" s="261"/>
      <c r="E63" s="261"/>
      <c r="F63" s="261"/>
      <c r="G63" s="261"/>
      <c r="H63" s="261"/>
      <c r="I63" s="395"/>
      <c r="J63" s="262"/>
      <c r="K63" s="262"/>
      <c r="L63" s="262"/>
      <c r="M63" s="262"/>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row>
    <row r="64" spans="1:100" s="268" customFormat="1" ht="35.25" hidden="1" customHeight="1">
      <c r="A64" s="927" t="str">
        <f>A3</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64" s="927"/>
      <c r="C64" s="927"/>
      <c r="D64" s="927"/>
      <c r="E64" s="927"/>
      <c r="F64" s="927"/>
      <c r="G64" s="927"/>
      <c r="H64" s="927"/>
      <c r="I64" s="927">
        <f>I3</f>
        <v>0</v>
      </c>
      <c r="J64" s="927">
        <f>J3</f>
        <v>0</v>
      </c>
      <c r="K64" s="927"/>
      <c r="L64" s="927"/>
      <c r="M64" s="927"/>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row>
    <row r="65" spans="1:100" s="268" customFormat="1" ht="16.5" hidden="1" customHeight="1">
      <c r="A65" s="918" t="str">
        <f>A4</f>
        <v>(SCHEDULE OF RATES AND PRICES )</v>
      </c>
      <c r="B65" s="918"/>
      <c r="C65" s="918"/>
      <c r="D65" s="918"/>
      <c r="E65" s="918"/>
      <c r="F65" s="918"/>
      <c r="G65" s="918"/>
      <c r="H65" s="918"/>
      <c r="I65" s="918">
        <f>I4</f>
        <v>0</v>
      </c>
      <c r="J65" s="918">
        <f>J4</f>
        <v>0</v>
      </c>
      <c r="K65" s="918"/>
      <c r="L65" s="918"/>
      <c r="M65" s="91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BS65" s="298"/>
      <c r="BT65" s="298"/>
      <c r="BU65" s="298"/>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row>
    <row r="66" spans="1:100" s="268" customFormat="1" ht="16.5" hidden="1" customHeight="1">
      <c r="A66" s="269"/>
      <c r="B66" s="269"/>
      <c r="C66" s="269"/>
      <c r="D66" s="269"/>
      <c r="E66" s="269"/>
      <c r="F66" s="269"/>
      <c r="G66" s="269"/>
      <c r="H66" s="269"/>
      <c r="I66" s="454"/>
      <c r="J66" s="456"/>
      <c r="K66" s="456"/>
      <c r="L66" s="456"/>
      <c r="M66" s="456"/>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8"/>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row>
    <row r="67" spans="1:100" s="268" customFormat="1" ht="16.5" hidden="1" customHeight="1">
      <c r="A67" s="270" t="e">
        <f>#REF!</f>
        <v>#REF!</v>
      </c>
      <c r="B67" s="270"/>
      <c r="C67" s="270"/>
      <c r="D67" s="270"/>
      <c r="E67" s="270"/>
      <c r="F67" s="270"/>
      <c r="G67" s="270"/>
      <c r="H67" s="270"/>
      <c r="I67" s="396"/>
      <c r="J67" s="271"/>
      <c r="K67" s="271"/>
      <c r="L67" s="271"/>
      <c r="M67" s="271"/>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row>
    <row r="68" spans="1:100" s="268" customFormat="1" ht="16.5" hidden="1" customHeight="1">
      <c r="A68" s="915" t="e">
        <f>#REF!</f>
        <v>#REF!</v>
      </c>
      <c r="B68" s="915"/>
      <c r="C68" s="915"/>
      <c r="D68" s="915"/>
      <c r="E68" s="915"/>
      <c r="F68" s="915"/>
      <c r="G68" s="915"/>
      <c r="H68" s="915"/>
      <c r="I68" s="915" t="e">
        <f>#REF!</f>
        <v>#REF!</v>
      </c>
      <c r="J68" s="915" t="e">
        <f>#REF!</f>
        <v>#REF!</v>
      </c>
      <c r="K68" s="452"/>
      <c r="L68" s="452"/>
      <c r="M68" s="452"/>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BS68" s="298"/>
      <c r="BT68" s="298"/>
      <c r="BU68" s="298"/>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row>
    <row r="69" spans="1:100" s="268" customFormat="1" ht="16.5" hidden="1" customHeight="1">
      <c r="A69" s="272" t="e">
        <f>#REF!</f>
        <v>#REF!</v>
      </c>
      <c r="B69" s="272"/>
      <c r="C69" s="272"/>
      <c r="D69" s="272"/>
      <c r="E69" s="272"/>
      <c r="F69" s="272"/>
      <c r="G69" s="272"/>
      <c r="H69" s="272"/>
      <c r="I69" s="914" t="e">
        <f>#REF!</f>
        <v>#REF!</v>
      </c>
      <c r="J69" s="914" t="e">
        <f>#REF!</f>
        <v>#REF!</v>
      </c>
      <c r="K69" s="453"/>
      <c r="L69" s="453"/>
      <c r="M69" s="453"/>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BS69" s="298"/>
      <c r="BT69" s="298"/>
      <c r="BU69" s="298"/>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row>
    <row r="70" spans="1:100" s="268" customFormat="1" ht="16.5" hidden="1" customHeight="1">
      <c r="A70" s="272" t="e">
        <f>#REF!</f>
        <v>#REF!</v>
      </c>
      <c r="B70" s="272"/>
      <c r="C70" s="272"/>
      <c r="D70" s="272"/>
      <c r="E70" s="272"/>
      <c r="F70" s="272"/>
      <c r="G70" s="272"/>
      <c r="H70" s="272"/>
      <c r="I70" s="914" t="e">
        <f>#REF!</f>
        <v>#REF!</v>
      </c>
      <c r="J70" s="914" t="e">
        <f>#REF!</f>
        <v>#REF!</v>
      </c>
      <c r="K70" s="453"/>
      <c r="L70" s="453"/>
      <c r="M70" s="453"/>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8"/>
      <c r="AP70" s="298"/>
      <c r="AQ70" s="298"/>
      <c r="AR70" s="298"/>
      <c r="AS70" s="298"/>
      <c r="AT70" s="298"/>
      <c r="AU70" s="298"/>
      <c r="AV70" s="298"/>
      <c r="AW70" s="298"/>
      <c r="AX70" s="298"/>
      <c r="AY70" s="298"/>
      <c r="AZ70" s="298"/>
      <c r="BA70" s="298"/>
      <c r="BB70" s="298"/>
      <c r="BC70" s="298"/>
      <c r="BD70" s="298"/>
      <c r="BE70" s="298"/>
      <c r="BF70" s="298"/>
      <c r="BG70" s="298"/>
      <c r="BH70" s="298"/>
      <c r="BI70" s="298"/>
      <c r="BJ70" s="298"/>
      <c r="BK70" s="298"/>
      <c r="BL70" s="298"/>
      <c r="BM70" s="298"/>
      <c r="BN70" s="298"/>
      <c r="BO70" s="298"/>
      <c r="BP70" s="298"/>
      <c r="BQ70" s="298"/>
      <c r="BR70" s="298"/>
      <c r="BS70" s="298"/>
      <c r="BT70" s="298"/>
      <c r="BU70" s="298"/>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row>
    <row r="71" spans="1:100" s="268" customFormat="1" ht="16.5" hidden="1" customHeight="1">
      <c r="A71" s="273"/>
      <c r="B71" s="273"/>
      <c r="C71" s="273"/>
      <c r="D71" s="273"/>
      <c r="E71" s="273"/>
      <c r="F71" s="273"/>
      <c r="G71" s="273"/>
      <c r="H71" s="273"/>
      <c r="I71" s="914" t="e">
        <f>#REF!</f>
        <v>#REF!</v>
      </c>
      <c r="J71" s="914" t="e">
        <f>#REF!</f>
        <v>#REF!</v>
      </c>
      <c r="K71" s="453"/>
      <c r="L71" s="453"/>
      <c r="M71" s="453"/>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298"/>
      <c r="BB71" s="298"/>
      <c r="BC71" s="298"/>
      <c r="BD71" s="298"/>
      <c r="BE71" s="298"/>
      <c r="BF71" s="298"/>
      <c r="BG71" s="298"/>
      <c r="BH71" s="298"/>
      <c r="BI71" s="298"/>
      <c r="BJ71" s="298"/>
      <c r="BK71" s="298"/>
      <c r="BL71" s="298"/>
      <c r="BM71" s="298"/>
      <c r="BN71" s="298"/>
      <c r="BO71" s="298"/>
      <c r="BP71" s="298"/>
      <c r="BQ71" s="298"/>
      <c r="BR71" s="298"/>
      <c r="BS71" s="298"/>
      <c r="BT71" s="298"/>
      <c r="BU71" s="298"/>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row>
    <row r="72" spans="1:100" s="268" customFormat="1" ht="16.5" hidden="1" customHeight="1">
      <c r="A72" s="273"/>
      <c r="B72" s="273"/>
      <c r="C72" s="273"/>
      <c r="D72" s="273"/>
      <c r="E72" s="273"/>
      <c r="F72" s="273"/>
      <c r="G72" s="273"/>
      <c r="H72" s="273"/>
      <c r="I72" s="914">
        <f>C5</f>
        <v>0</v>
      </c>
      <c r="J72" s="914">
        <f>D5</f>
        <v>0</v>
      </c>
      <c r="K72" s="453"/>
      <c r="L72" s="453"/>
      <c r="M72" s="453"/>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8"/>
      <c r="AP72" s="298"/>
      <c r="AQ72" s="298"/>
      <c r="AR72" s="298"/>
      <c r="AS72" s="298"/>
      <c r="AT72" s="298"/>
      <c r="AU72" s="298"/>
      <c r="AV72" s="298"/>
      <c r="AW72" s="298"/>
      <c r="AX72" s="298"/>
      <c r="AY72" s="298"/>
      <c r="AZ72" s="298"/>
      <c r="BA72" s="298"/>
      <c r="BB72" s="298"/>
      <c r="BC72" s="298"/>
      <c r="BD72" s="298"/>
      <c r="BE72" s="298"/>
      <c r="BF72" s="298"/>
      <c r="BG72" s="298"/>
      <c r="BH72" s="298"/>
      <c r="BI72" s="298"/>
      <c r="BJ72" s="298"/>
      <c r="BK72" s="298"/>
      <c r="BL72" s="298"/>
      <c r="BM72" s="298"/>
      <c r="BN72" s="298"/>
      <c r="BO72" s="298"/>
      <c r="BP72" s="298"/>
      <c r="BQ72" s="298"/>
      <c r="BR72" s="298"/>
      <c r="BS72" s="298"/>
      <c r="BT72" s="298"/>
      <c r="BU72" s="298"/>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row>
    <row r="73" spans="1:100" s="268" customFormat="1" ht="16.5" hidden="1" customHeight="1">
      <c r="A73" s="274"/>
      <c r="B73" s="274"/>
      <c r="C73" s="274"/>
      <c r="D73" s="274"/>
      <c r="E73" s="274"/>
      <c r="F73" s="274"/>
      <c r="G73" s="274"/>
      <c r="H73" s="274"/>
      <c r="I73" s="397"/>
      <c r="J73" s="275"/>
      <c r="K73" s="275"/>
      <c r="L73" s="275"/>
      <c r="M73" s="275"/>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c r="BA73" s="298"/>
      <c r="BB73" s="298"/>
      <c r="BC73" s="298"/>
      <c r="BD73" s="298"/>
      <c r="BE73" s="298"/>
      <c r="BF73" s="298"/>
      <c r="BG73" s="298"/>
      <c r="BH73" s="298"/>
      <c r="BI73" s="298"/>
      <c r="BJ73" s="298"/>
      <c r="BK73" s="298"/>
      <c r="BL73" s="298"/>
      <c r="BM73" s="298"/>
      <c r="BN73" s="298"/>
      <c r="BO73" s="298"/>
      <c r="BP73" s="298"/>
      <c r="BQ73" s="298"/>
      <c r="BR73" s="298"/>
      <c r="BS73" s="298"/>
      <c r="BT73" s="298"/>
      <c r="BU73" s="298"/>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row>
    <row r="74" spans="1:100" s="268" customFormat="1" ht="33.75" hidden="1" customHeight="1">
      <c r="A74" s="276" t="str">
        <f>A15</f>
        <v>SL. NO.</v>
      </c>
      <c r="B74" s="276"/>
      <c r="C74" s="276"/>
      <c r="D74" s="276"/>
      <c r="E74" s="276"/>
      <c r="F74" s="276"/>
      <c r="G74" s="276"/>
      <c r="H74" s="276"/>
      <c r="I74" s="277" t="str">
        <f>I15</f>
        <v>Description of Test</v>
      </c>
      <c r="J74" s="916" t="e">
        <f>#REF!</f>
        <v>#REF!</v>
      </c>
      <c r="K74" s="916"/>
      <c r="L74" s="916"/>
      <c r="M74" s="916"/>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8"/>
      <c r="CP74" s="298"/>
      <c r="CQ74" s="298"/>
      <c r="CR74" s="298"/>
      <c r="CS74" s="298"/>
      <c r="CT74" s="298"/>
      <c r="CU74" s="298"/>
      <c r="CV74" s="298"/>
    </row>
    <row r="75" spans="1:100" s="268" customFormat="1" ht="16.5" hidden="1" customHeight="1">
      <c r="A75" s="456" t="e">
        <f>#REF!</f>
        <v>#REF!</v>
      </c>
      <c r="B75" s="456"/>
      <c r="C75" s="456"/>
      <c r="D75" s="456"/>
      <c r="E75" s="456"/>
      <c r="F75" s="456"/>
      <c r="G75" s="456"/>
      <c r="H75" s="456"/>
      <c r="I75" s="454" t="e">
        <f>#REF!</f>
        <v>#REF!</v>
      </c>
      <c r="J75" s="917" t="e">
        <f>#REF!</f>
        <v>#REF!</v>
      </c>
      <c r="K75" s="917"/>
      <c r="L75" s="917"/>
      <c r="M75" s="917"/>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c r="CB75" s="298"/>
      <c r="CC75" s="298"/>
      <c r="CD75" s="298"/>
      <c r="CE75" s="298"/>
      <c r="CF75" s="298"/>
      <c r="CG75" s="298"/>
      <c r="CH75" s="298"/>
      <c r="CI75" s="298"/>
      <c r="CJ75" s="298"/>
      <c r="CK75" s="298"/>
      <c r="CL75" s="298"/>
      <c r="CM75" s="298"/>
      <c r="CN75" s="298"/>
      <c r="CO75" s="298"/>
      <c r="CP75" s="298"/>
      <c r="CQ75" s="298"/>
      <c r="CR75" s="298"/>
      <c r="CS75" s="298"/>
      <c r="CT75" s="298"/>
      <c r="CU75" s="298"/>
      <c r="CV75" s="298"/>
    </row>
    <row r="76" spans="1:100" s="268" customFormat="1" ht="16.5" hidden="1" customHeight="1">
      <c r="A76" s="278" t="e">
        <f>#REF!</f>
        <v>#REF!</v>
      </c>
      <c r="B76" s="278"/>
      <c r="C76" s="278"/>
      <c r="D76" s="278"/>
      <c r="E76" s="278"/>
      <c r="F76" s="278"/>
      <c r="G76" s="278"/>
      <c r="H76" s="278"/>
      <c r="I76" s="279" t="e">
        <f>#REF!</f>
        <v>#REF!</v>
      </c>
      <c r="J76" s="917"/>
      <c r="K76" s="917"/>
      <c r="L76" s="917"/>
      <c r="M76" s="917"/>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298"/>
      <c r="BJ76" s="298"/>
      <c r="BK76" s="298"/>
      <c r="BL76" s="298"/>
      <c r="BM76" s="298"/>
      <c r="BN76" s="298"/>
      <c r="BO76" s="298"/>
      <c r="BP76" s="298"/>
      <c r="BQ76" s="298"/>
      <c r="BR76" s="298"/>
      <c r="BS76" s="298"/>
      <c r="BT76" s="298"/>
      <c r="BU76" s="298"/>
      <c r="BV76" s="298"/>
      <c r="BW76" s="298"/>
      <c r="BX76" s="298"/>
      <c r="BY76" s="298"/>
      <c r="BZ76" s="298"/>
      <c r="CA76" s="298"/>
      <c r="CB76" s="298"/>
      <c r="CC76" s="298"/>
      <c r="CD76" s="298"/>
      <c r="CE76" s="298"/>
      <c r="CF76" s="298"/>
      <c r="CG76" s="298"/>
      <c r="CH76" s="298"/>
      <c r="CI76" s="298"/>
      <c r="CJ76" s="298"/>
      <c r="CK76" s="298"/>
      <c r="CL76" s="298"/>
      <c r="CM76" s="298"/>
      <c r="CN76" s="298"/>
      <c r="CO76" s="298"/>
      <c r="CP76" s="298"/>
      <c r="CQ76" s="298"/>
      <c r="CR76" s="298"/>
      <c r="CS76" s="298"/>
      <c r="CT76" s="298"/>
      <c r="CU76" s="298"/>
      <c r="CV76" s="298"/>
    </row>
    <row r="77" spans="1:100" s="268" customFormat="1" ht="16.5" hidden="1" customHeight="1">
      <c r="A77" s="280" t="e">
        <f>#REF!</f>
        <v>#REF!</v>
      </c>
      <c r="B77" s="280"/>
      <c r="C77" s="280"/>
      <c r="D77" s="280"/>
      <c r="E77" s="280"/>
      <c r="F77" s="280"/>
      <c r="G77" s="280"/>
      <c r="H77" s="280"/>
      <c r="I77" s="281" t="e">
        <f>#REF!</f>
        <v>#REF!</v>
      </c>
      <c r="J77" s="912" t="e">
        <f>#REF!</f>
        <v>#REF!</v>
      </c>
      <c r="K77" s="912"/>
      <c r="L77" s="912"/>
      <c r="M77" s="912"/>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c r="BA77" s="298"/>
      <c r="BB77" s="298"/>
      <c r="BC77" s="298"/>
      <c r="BD77" s="298"/>
      <c r="BE77" s="298"/>
      <c r="BF77" s="298"/>
      <c r="BG77" s="298"/>
      <c r="BH77" s="298"/>
      <c r="BI77" s="298"/>
      <c r="BJ77" s="298"/>
      <c r="BK77" s="298"/>
      <c r="BL77" s="298"/>
      <c r="BM77" s="298"/>
      <c r="BN77" s="298"/>
      <c r="BO77" s="298"/>
      <c r="BP77" s="298"/>
      <c r="BQ77" s="298"/>
      <c r="BR77" s="298"/>
      <c r="BS77" s="298"/>
      <c r="BT77" s="298"/>
      <c r="BU77" s="298"/>
      <c r="BV77" s="298"/>
      <c r="BW77" s="298"/>
      <c r="BX77" s="298"/>
      <c r="BY77" s="298"/>
      <c r="BZ77" s="298"/>
      <c r="CA77" s="298"/>
      <c r="CB77" s="298"/>
      <c r="CC77" s="298"/>
      <c r="CD77" s="298"/>
      <c r="CE77" s="298"/>
      <c r="CF77" s="298"/>
      <c r="CG77" s="298"/>
      <c r="CH77" s="298"/>
      <c r="CI77" s="298"/>
      <c r="CJ77" s="298"/>
      <c r="CK77" s="298"/>
      <c r="CL77" s="298"/>
      <c r="CM77" s="298"/>
      <c r="CN77" s="298"/>
      <c r="CO77" s="298"/>
      <c r="CP77" s="298"/>
      <c r="CQ77" s="298"/>
      <c r="CR77" s="298"/>
      <c r="CS77" s="298"/>
      <c r="CT77" s="298"/>
      <c r="CU77" s="298"/>
      <c r="CV77" s="298"/>
    </row>
    <row r="78" spans="1:100" s="268" customFormat="1" ht="16.5" hidden="1" customHeight="1">
      <c r="A78" s="280" t="e">
        <f>#REF!</f>
        <v>#REF!</v>
      </c>
      <c r="B78" s="280"/>
      <c r="C78" s="280"/>
      <c r="D78" s="280"/>
      <c r="E78" s="280"/>
      <c r="F78" s="280"/>
      <c r="G78" s="280"/>
      <c r="H78" s="280"/>
      <c r="I78" s="281" t="e">
        <f>#REF!</f>
        <v>#REF!</v>
      </c>
      <c r="J78" s="912" t="e">
        <f>#REF!</f>
        <v>#REF!</v>
      </c>
      <c r="K78" s="912"/>
      <c r="L78" s="912"/>
      <c r="M78" s="912"/>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c r="BA78" s="298"/>
      <c r="BB78" s="298"/>
      <c r="BC78" s="298"/>
      <c r="BD78" s="298"/>
      <c r="BE78" s="298"/>
      <c r="BF78" s="298"/>
      <c r="BG78" s="298"/>
      <c r="BH78" s="298"/>
      <c r="BI78" s="298"/>
      <c r="BJ78" s="298"/>
      <c r="BK78" s="298"/>
      <c r="BL78" s="298"/>
      <c r="BM78" s="298"/>
      <c r="BN78" s="298"/>
      <c r="BO78" s="298"/>
      <c r="BP78" s="298"/>
      <c r="BQ78" s="298"/>
      <c r="BR78" s="298"/>
      <c r="BS78" s="298"/>
      <c r="BT78" s="298"/>
      <c r="BU78" s="298"/>
      <c r="BV78" s="298"/>
      <c r="BW78" s="298"/>
      <c r="BX78" s="298"/>
      <c r="BY78" s="298"/>
      <c r="BZ78" s="298"/>
      <c r="CA78" s="298"/>
      <c r="CB78" s="298"/>
      <c r="CC78" s="298"/>
      <c r="CD78" s="298"/>
      <c r="CE78" s="298"/>
      <c r="CF78" s="298"/>
      <c r="CG78" s="298"/>
      <c r="CH78" s="298"/>
      <c r="CI78" s="298"/>
      <c r="CJ78" s="298"/>
      <c r="CK78" s="298"/>
      <c r="CL78" s="298"/>
      <c r="CM78" s="298"/>
      <c r="CN78" s="298"/>
      <c r="CO78" s="298"/>
      <c r="CP78" s="298"/>
      <c r="CQ78" s="298"/>
      <c r="CR78" s="298"/>
      <c r="CS78" s="298"/>
      <c r="CT78" s="298"/>
      <c r="CU78" s="298"/>
      <c r="CV78" s="298"/>
    </row>
    <row r="79" spans="1:100" s="268" customFormat="1" ht="20.100000000000001" hidden="1" customHeight="1">
      <c r="A79" s="282"/>
      <c r="B79" s="282"/>
      <c r="C79" s="282"/>
      <c r="D79" s="282"/>
      <c r="E79" s="282"/>
      <c r="F79" s="282"/>
      <c r="G79" s="282"/>
      <c r="H79" s="282"/>
      <c r="I79" s="279" t="e">
        <f>#REF!</f>
        <v>#REF!</v>
      </c>
      <c r="J79" s="912" t="e">
        <f>#REF!</f>
        <v>#REF!</v>
      </c>
      <c r="K79" s="912"/>
      <c r="L79" s="912"/>
      <c r="M79" s="912"/>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98"/>
      <c r="BA79" s="298"/>
      <c r="BB79" s="298"/>
      <c r="BC79" s="298"/>
      <c r="BD79" s="298"/>
      <c r="BE79" s="298"/>
      <c r="BF79" s="298"/>
      <c r="BG79" s="298"/>
      <c r="BH79" s="298"/>
      <c r="BI79" s="298"/>
      <c r="BJ79" s="298"/>
      <c r="BK79" s="298"/>
      <c r="BL79" s="298"/>
      <c r="BM79" s="298"/>
      <c r="BN79" s="298"/>
      <c r="BO79" s="298"/>
      <c r="BP79" s="298"/>
      <c r="BQ79" s="298"/>
      <c r="BR79" s="298"/>
      <c r="BS79" s="298"/>
      <c r="BT79" s="298"/>
      <c r="BU79" s="298"/>
      <c r="BV79" s="298"/>
      <c r="BW79" s="298"/>
      <c r="BX79" s="298"/>
      <c r="BY79" s="298"/>
      <c r="BZ79" s="298"/>
      <c r="CA79" s="298"/>
      <c r="CB79" s="298"/>
      <c r="CC79" s="298"/>
      <c r="CD79" s="298"/>
      <c r="CE79" s="298"/>
      <c r="CF79" s="298"/>
      <c r="CG79" s="298"/>
      <c r="CH79" s="298"/>
      <c r="CI79" s="298"/>
      <c r="CJ79" s="298"/>
      <c r="CK79" s="298"/>
      <c r="CL79" s="298"/>
      <c r="CM79" s="298"/>
      <c r="CN79" s="298"/>
      <c r="CO79" s="298"/>
      <c r="CP79" s="298"/>
      <c r="CQ79" s="298"/>
      <c r="CR79" s="298"/>
      <c r="CS79" s="298"/>
      <c r="CT79" s="298"/>
      <c r="CU79" s="298"/>
      <c r="CV79" s="298"/>
    </row>
    <row r="80" spans="1:100" s="268" customFormat="1" ht="16.5" hidden="1" customHeight="1">
      <c r="A80" s="278" t="e">
        <f>#REF!</f>
        <v>#REF!</v>
      </c>
      <c r="B80" s="278"/>
      <c r="C80" s="278"/>
      <c r="D80" s="278"/>
      <c r="E80" s="278"/>
      <c r="F80" s="278"/>
      <c r="G80" s="278"/>
      <c r="H80" s="278"/>
      <c r="I80" s="279" t="e">
        <f>#REF!</f>
        <v>#REF!</v>
      </c>
      <c r="J80" s="912"/>
      <c r="K80" s="912"/>
      <c r="L80" s="912"/>
      <c r="M80" s="912"/>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c r="BC80" s="298"/>
      <c r="BD80" s="298"/>
      <c r="BE80" s="298"/>
      <c r="BF80" s="298"/>
      <c r="BG80" s="298"/>
      <c r="BH80" s="298"/>
      <c r="BI80" s="298"/>
      <c r="BJ80" s="298"/>
      <c r="BK80" s="298"/>
      <c r="BL80" s="298"/>
      <c r="BM80" s="298"/>
      <c r="BN80" s="298"/>
      <c r="BO80" s="298"/>
      <c r="BP80" s="298"/>
      <c r="BQ80" s="298"/>
      <c r="BR80" s="298"/>
      <c r="BS80" s="298"/>
      <c r="BT80" s="298"/>
      <c r="BU80" s="298"/>
      <c r="BV80" s="298"/>
      <c r="BW80" s="298"/>
      <c r="BX80" s="298"/>
      <c r="BY80" s="298"/>
      <c r="BZ80" s="298"/>
      <c r="CA80" s="298"/>
      <c r="CB80" s="298"/>
      <c r="CC80" s="298"/>
      <c r="CD80" s="298"/>
      <c r="CE80" s="298"/>
      <c r="CF80" s="298"/>
      <c r="CG80" s="298"/>
      <c r="CH80" s="298"/>
      <c r="CI80" s="298"/>
      <c r="CJ80" s="298"/>
      <c r="CK80" s="298"/>
      <c r="CL80" s="298"/>
      <c r="CM80" s="298"/>
      <c r="CN80" s="298"/>
      <c r="CO80" s="298"/>
      <c r="CP80" s="298"/>
      <c r="CQ80" s="298"/>
      <c r="CR80" s="298"/>
      <c r="CS80" s="298"/>
      <c r="CT80" s="298"/>
      <c r="CU80" s="298"/>
      <c r="CV80" s="298"/>
    </row>
    <row r="81" spans="1:100" s="268" customFormat="1" ht="16.5" hidden="1" customHeight="1">
      <c r="A81" s="283" t="e">
        <f>#REF!</f>
        <v>#REF!</v>
      </c>
      <c r="B81" s="283"/>
      <c r="C81" s="283"/>
      <c r="D81" s="283"/>
      <c r="E81" s="283"/>
      <c r="F81" s="283"/>
      <c r="G81" s="283"/>
      <c r="H81" s="283"/>
      <c r="I81" s="279" t="e">
        <f>#REF!</f>
        <v>#REF!</v>
      </c>
      <c r="J81" s="912"/>
      <c r="K81" s="912"/>
      <c r="L81" s="912"/>
      <c r="M81" s="912"/>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c r="AP81" s="298"/>
      <c r="AQ81" s="298"/>
      <c r="AR81" s="298"/>
      <c r="AS81" s="298"/>
      <c r="AT81" s="298"/>
      <c r="AU81" s="298"/>
      <c r="AV81" s="298"/>
      <c r="AW81" s="298"/>
      <c r="AX81" s="298"/>
      <c r="AY81" s="298"/>
      <c r="AZ81" s="298"/>
      <c r="BA81" s="298"/>
      <c r="BB81" s="298"/>
      <c r="BC81" s="298"/>
      <c r="BD81" s="298"/>
      <c r="BE81" s="298"/>
      <c r="BF81" s="298"/>
      <c r="BG81" s="298"/>
      <c r="BH81" s="298"/>
      <c r="BI81" s="298"/>
      <c r="BJ81" s="298"/>
      <c r="BK81" s="298"/>
      <c r="BL81" s="298"/>
      <c r="BM81" s="298"/>
      <c r="BN81" s="298"/>
      <c r="BO81" s="298"/>
      <c r="BP81" s="298"/>
      <c r="BQ81" s="298"/>
      <c r="BR81" s="298"/>
      <c r="BS81" s="298"/>
      <c r="BT81" s="298"/>
      <c r="BU81" s="298"/>
      <c r="BV81" s="298"/>
      <c r="BW81" s="298"/>
      <c r="BX81" s="298"/>
      <c r="BY81" s="298"/>
      <c r="BZ81" s="298"/>
      <c r="CA81" s="298"/>
      <c r="CB81" s="298"/>
      <c r="CC81" s="298"/>
      <c r="CD81" s="298"/>
      <c r="CE81" s="298"/>
      <c r="CF81" s="298"/>
      <c r="CG81" s="298"/>
      <c r="CH81" s="298"/>
      <c r="CI81" s="298"/>
      <c r="CJ81" s="298"/>
      <c r="CK81" s="298"/>
      <c r="CL81" s="298"/>
      <c r="CM81" s="298"/>
      <c r="CN81" s="298"/>
      <c r="CO81" s="298"/>
      <c r="CP81" s="298"/>
      <c r="CQ81" s="298"/>
      <c r="CR81" s="298"/>
      <c r="CS81" s="298"/>
      <c r="CT81" s="298"/>
      <c r="CU81" s="298"/>
      <c r="CV81" s="298"/>
    </row>
    <row r="82" spans="1:100" s="268" customFormat="1" ht="16.5" hidden="1" customHeight="1">
      <c r="A82" s="284" t="e">
        <f>#REF!</f>
        <v>#REF!</v>
      </c>
      <c r="B82" s="284"/>
      <c r="C82" s="284"/>
      <c r="D82" s="284"/>
      <c r="E82" s="284"/>
      <c r="F82" s="284"/>
      <c r="G82" s="284"/>
      <c r="H82" s="284"/>
      <c r="I82" s="279" t="e">
        <f>#REF!</f>
        <v>#REF!</v>
      </c>
      <c r="J82" s="912"/>
      <c r="K82" s="912"/>
      <c r="L82" s="912"/>
      <c r="M82" s="912"/>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c r="AP82" s="298"/>
      <c r="AQ82" s="298"/>
      <c r="AR82" s="298"/>
      <c r="AS82" s="298"/>
      <c r="AT82" s="298"/>
      <c r="AU82" s="298"/>
      <c r="AV82" s="298"/>
      <c r="AW82" s="298"/>
      <c r="AX82" s="298"/>
      <c r="AY82" s="298"/>
      <c r="AZ82" s="298"/>
      <c r="BA82" s="298"/>
      <c r="BB82" s="298"/>
      <c r="BC82" s="298"/>
      <c r="BD82" s="298"/>
      <c r="BE82" s="298"/>
      <c r="BF82" s="298"/>
      <c r="BG82" s="298"/>
      <c r="BH82" s="298"/>
      <c r="BI82" s="298"/>
      <c r="BJ82" s="298"/>
      <c r="BK82" s="298"/>
      <c r="BL82" s="298"/>
      <c r="BM82" s="298"/>
      <c r="BN82" s="298"/>
      <c r="BO82" s="298"/>
      <c r="BP82" s="298"/>
      <c r="BQ82" s="298"/>
      <c r="BR82" s="298"/>
      <c r="BS82" s="298"/>
      <c r="BT82" s="298"/>
      <c r="BU82" s="298"/>
      <c r="BV82" s="298"/>
      <c r="BW82" s="298"/>
      <c r="BX82" s="298"/>
      <c r="BY82" s="298"/>
      <c r="BZ82" s="298"/>
      <c r="CA82" s="298"/>
      <c r="CB82" s="298"/>
      <c r="CC82" s="298"/>
      <c r="CD82" s="298"/>
      <c r="CE82" s="298"/>
      <c r="CF82" s="298"/>
      <c r="CG82" s="298"/>
      <c r="CH82" s="298"/>
      <c r="CI82" s="298"/>
      <c r="CJ82" s="298"/>
      <c r="CK82" s="298"/>
      <c r="CL82" s="298"/>
      <c r="CM82" s="298"/>
      <c r="CN82" s="298"/>
      <c r="CO82" s="298"/>
      <c r="CP82" s="298"/>
      <c r="CQ82" s="298"/>
      <c r="CR82" s="298"/>
      <c r="CS82" s="298"/>
      <c r="CT82" s="298"/>
      <c r="CU82" s="298"/>
      <c r="CV82" s="298"/>
    </row>
    <row r="83" spans="1:100" s="268" customFormat="1" ht="16.5" hidden="1" customHeight="1">
      <c r="A83" s="280" t="e">
        <f>#REF!</f>
        <v>#REF!</v>
      </c>
      <c r="B83" s="280"/>
      <c r="C83" s="280"/>
      <c r="D83" s="280"/>
      <c r="E83" s="280"/>
      <c r="F83" s="280"/>
      <c r="G83" s="280"/>
      <c r="H83" s="280"/>
      <c r="I83" s="281" t="e">
        <f>#REF!</f>
        <v>#REF!</v>
      </c>
      <c r="J83" s="912" t="e">
        <f>#REF!</f>
        <v>#REF!</v>
      </c>
      <c r="K83" s="912"/>
      <c r="L83" s="912"/>
      <c r="M83" s="912"/>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c r="AP83" s="298"/>
      <c r="AQ83" s="298"/>
      <c r="AR83" s="298"/>
      <c r="AS83" s="298"/>
      <c r="AT83" s="298"/>
      <c r="AU83" s="298"/>
      <c r="AV83" s="298"/>
      <c r="AW83" s="298"/>
      <c r="AX83" s="298"/>
      <c r="AY83" s="298"/>
      <c r="AZ83" s="298"/>
      <c r="BA83" s="298"/>
      <c r="BB83" s="298"/>
      <c r="BC83" s="298"/>
      <c r="BD83" s="298"/>
      <c r="BE83" s="298"/>
      <c r="BF83" s="298"/>
      <c r="BG83" s="298"/>
      <c r="BH83" s="298"/>
      <c r="BI83" s="298"/>
      <c r="BJ83" s="298"/>
      <c r="BK83" s="298"/>
      <c r="BL83" s="298"/>
      <c r="BM83" s="298"/>
      <c r="BN83" s="298"/>
      <c r="BO83" s="298"/>
      <c r="BP83" s="298"/>
      <c r="BQ83" s="298"/>
      <c r="BR83" s="298"/>
      <c r="BS83" s="298"/>
      <c r="BT83" s="298"/>
      <c r="BU83" s="298"/>
      <c r="BV83" s="298"/>
      <c r="BW83" s="298"/>
      <c r="BX83" s="298"/>
      <c r="BY83" s="298"/>
      <c r="BZ83" s="298"/>
      <c r="CA83" s="298"/>
      <c r="CB83" s="298"/>
      <c r="CC83" s="298"/>
      <c r="CD83" s="298"/>
      <c r="CE83" s="298"/>
      <c r="CF83" s="298"/>
      <c r="CG83" s="298"/>
      <c r="CH83" s="298"/>
      <c r="CI83" s="298"/>
      <c r="CJ83" s="298"/>
      <c r="CK83" s="298"/>
      <c r="CL83" s="298"/>
      <c r="CM83" s="298"/>
      <c r="CN83" s="298"/>
      <c r="CO83" s="298"/>
      <c r="CP83" s="298"/>
      <c r="CQ83" s="298"/>
      <c r="CR83" s="298"/>
      <c r="CS83" s="298"/>
      <c r="CT83" s="298"/>
      <c r="CU83" s="298"/>
      <c r="CV83" s="298"/>
    </row>
    <row r="84" spans="1:100" s="268" customFormat="1" ht="16.5" hidden="1" customHeight="1">
      <c r="A84" s="280" t="e">
        <f>#REF!</f>
        <v>#REF!</v>
      </c>
      <c r="B84" s="280"/>
      <c r="C84" s="280"/>
      <c r="D84" s="280"/>
      <c r="E84" s="280"/>
      <c r="F84" s="280"/>
      <c r="G84" s="280"/>
      <c r="H84" s="280"/>
      <c r="I84" s="281" t="e">
        <f>#REF!</f>
        <v>#REF!</v>
      </c>
      <c r="J84" s="912" t="e">
        <f>#REF!</f>
        <v>#REF!</v>
      </c>
      <c r="K84" s="912"/>
      <c r="L84" s="912"/>
      <c r="M84" s="912"/>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c r="AP84" s="298"/>
      <c r="AQ84" s="298"/>
      <c r="AR84" s="298"/>
      <c r="AS84" s="298"/>
      <c r="AT84" s="298"/>
      <c r="AU84" s="298"/>
      <c r="AV84" s="298"/>
      <c r="AW84" s="298"/>
      <c r="AX84" s="298"/>
      <c r="AY84" s="298"/>
      <c r="AZ84" s="298"/>
      <c r="BA84" s="298"/>
      <c r="BB84" s="298"/>
      <c r="BC84" s="298"/>
      <c r="BD84" s="298"/>
      <c r="BE84" s="298"/>
      <c r="BF84" s="298"/>
      <c r="BG84" s="298"/>
      <c r="BH84" s="298"/>
      <c r="BI84" s="298"/>
      <c r="BJ84" s="298"/>
      <c r="BK84" s="298"/>
      <c r="BL84" s="298"/>
      <c r="BM84" s="298"/>
      <c r="BN84" s="298"/>
      <c r="BO84" s="298"/>
      <c r="BP84" s="298"/>
      <c r="BQ84" s="298"/>
      <c r="BR84" s="298"/>
      <c r="BS84" s="298"/>
      <c r="BT84" s="298"/>
      <c r="BU84" s="298"/>
      <c r="BV84" s="298"/>
      <c r="BW84" s="298"/>
      <c r="BX84" s="298"/>
      <c r="BY84" s="298"/>
      <c r="BZ84" s="298"/>
      <c r="CA84" s="298"/>
      <c r="CB84" s="298"/>
      <c r="CC84" s="298"/>
      <c r="CD84" s="298"/>
      <c r="CE84" s="298"/>
      <c r="CF84" s="298"/>
      <c r="CG84" s="298"/>
      <c r="CH84" s="298"/>
      <c r="CI84" s="298"/>
      <c r="CJ84" s="298"/>
      <c r="CK84" s="298"/>
      <c r="CL84" s="298"/>
      <c r="CM84" s="298"/>
      <c r="CN84" s="298"/>
      <c r="CO84" s="298"/>
      <c r="CP84" s="298"/>
      <c r="CQ84" s="298"/>
      <c r="CR84" s="298"/>
      <c r="CS84" s="298"/>
      <c r="CT84" s="298"/>
      <c r="CU84" s="298"/>
      <c r="CV84" s="298"/>
    </row>
    <row r="85" spans="1:100" s="268" customFormat="1" ht="16.5" hidden="1" customHeight="1">
      <c r="A85" s="280" t="e">
        <f>#REF!</f>
        <v>#REF!</v>
      </c>
      <c r="B85" s="280"/>
      <c r="C85" s="280"/>
      <c r="D85" s="280"/>
      <c r="E85" s="280"/>
      <c r="F85" s="280"/>
      <c r="G85" s="280"/>
      <c r="H85" s="280"/>
      <c r="I85" s="281" t="e">
        <f>#REF!</f>
        <v>#REF!</v>
      </c>
      <c r="J85" s="912" t="e">
        <f>#REF!</f>
        <v>#REF!</v>
      </c>
      <c r="K85" s="912"/>
      <c r="L85" s="912"/>
      <c r="M85" s="912"/>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c r="AZ85" s="298"/>
      <c r="BA85" s="298"/>
      <c r="BB85" s="298"/>
      <c r="BC85" s="298"/>
      <c r="BD85" s="298"/>
      <c r="BE85" s="298"/>
      <c r="BF85" s="298"/>
      <c r="BG85" s="298"/>
      <c r="BH85" s="298"/>
      <c r="BI85" s="298"/>
      <c r="BJ85" s="298"/>
      <c r="BK85" s="298"/>
      <c r="BL85" s="298"/>
      <c r="BM85" s="298"/>
      <c r="BN85" s="298"/>
      <c r="BO85" s="298"/>
      <c r="BP85" s="298"/>
      <c r="BQ85" s="298"/>
      <c r="BR85" s="298"/>
      <c r="BS85" s="298"/>
      <c r="BT85" s="298"/>
      <c r="BU85" s="298"/>
      <c r="BV85" s="298"/>
      <c r="BW85" s="298"/>
      <c r="BX85" s="298"/>
      <c r="BY85" s="298"/>
      <c r="BZ85" s="298"/>
      <c r="CA85" s="298"/>
      <c r="CB85" s="298"/>
      <c r="CC85" s="298"/>
      <c r="CD85" s="298"/>
      <c r="CE85" s="298"/>
      <c r="CF85" s="298"/>
      <c r="CG85" s="298"/>
      <c r="CH85" s="298"/>
      <c r="CI85" s="298"/>
      <c r="CJ85" s="298"/>
      <c r="CK85" s="298"/>
      <c r="CL85" s="298"/>
      <c r="CM85" s="298"/>
      <c r="CN85" s="298"/>
      <c r="CO85" s="298"/>
      <c r="CP85" s="298"/>
      <c r="CQ85" s="298"/>
      <c r="CR85" s="298"/>
      <c r="CS85" s="298"/>
      <c r="CT85" s="298"/>
      <c r="CU85" s="298"/>
      <c r="CV85" s="298"/>
    </row>
    <row r="86" spans="1:100" s="268" customFormat="1" ht="16.5" hidden="1" customHeight="1">
      <c r="A86" s="280" t="e">
        <f>#REF!</f>
        <v>#REF!</v>
      </c>
      <c r="B86" s="280"/>
      <c r="C86" s="280"/>
      <c r="D86" s="280"/>
      <c r="E86" s="280"/>
      <c r="F86" s="280"/>
      <c r="G86" s="280"/>
      <c r="H86" s="280"/>
      <c r="I86" s="281" t="e">
        <f>#REF!</f>
        <v>#REF!</v>
      </c>
      <c r="J86" s="912" t="e">
        <f>#REF!</f>
        <v>#REF!</v>
      </c>
      <c r="K86" s="912"/>
      <c r="L86" s="912"/>
      <c r="M86" s="912"/>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298"/>
      <c r="AV86" s="298"/>
      <c r="AW86" s="298"/>
      <c r="AX86" s="298"/>
      <c r="AY86" s="298"/>
      <c r="AZ86" s="298"/>
      <c r="BA86" s="298"/>
      <c r="BB86" s="298"/>
      <c r="BC86" s="298"/>
      <c r="BD86" s="298"/>
      <c r="BE86" s="298"/>
      <c r="BF86" s="298"/>
      <c r="BG86" s="298"/>
      <c r="BH86" s="298"/>
      <c r="BI86" s="298"/>
      <c r="BJ86" s="298"/>
      <c r="BK86" s="298"/>
      <c r="BL86" s="298"/>
      <c r="BM86" s="298"/>
      <c r="BN86" s="298"/>
      <c r="BO86" s="298"/>
      <c r="BP86" s="298"/>
      <c r="BQ86" s="298"/>
      <c r="BR86" s="298"/>
      <c r="BS86" s="298"/>
      <c r="BT86" s="298"/>
      <c r="BU86" s="298"/>
      <c r="BV86" s="298"/>
      <c r="BW86" s="298"/>
      <c r="BX86" s="298"/>
      <c r="BY86" s="298"/>
      <c r="BZ86" s="298"/>
      <c r="CA86" s="298"/>
      <c r="CB86" s="298"/>
      <c r="CC86" s="298"/>
      <c r="CD86" s="298"/>
      <c r="CE86" s="298"/>
      <c r="CF86" s="298"/>
      <c r="CG86" s="298"/>
      <c r="CH86" s="298"/>
      <c r="CI86" s="298"/>
      <c r="CJ86" s="298"/>
      <c r="CK86" s="298"/>
      <c r="CL86" s="298"/>
      <c r="CM86" s="298"/>
      <c r="CN86" s="298"/>
      <c r="CO86" s="298"/>
      <c r="CP86" s="298"/>
      <c r="CQ86" s="298"/>
      <c r="CR86" s="298"/>
      <c r="CS86" s="298"/>
      <c r="CT86" s="298"/>
      <c r="CU86" s="298"/>
      <c r="CV86" s="298"/>
    </row>
    <row r="87" spans="1:100" s="268" customFormat="1" ht="16.5" hidden="1" customHeight="1">
      <c r="A87" s="280"/>
      <c r="B87" s="280"/>
      <c r="C87" s="280"/>
      <c r="D87" s="280"/>
      <c r="E87" s="280"/>
      <c r="F87" s="280"/>
      <c r="G87" s="280"/>
      <c r="H87" s="280"/>
      <c r="I87" s="279" t="e">
        <f>#REF!</f>
        <v>#REF!</v>
      </c>
      <c r="J87" s="912" t="e">
        <f>#REF!</f>
        <v>#REF!</v>
      </c>
      <c r="K87" s="912"/>
      <c r="L87" s="912"/>
      <c r="M87" s="912"/>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8"/>
      <c r="AY87" s="298"/>
      <c r="AZ87" s="298"/>
      <c r="BA87" s="298"/>
      <c r="BB87" s="298"/>
      <c r="BC87" s="298"/>
      <c r="BD87" s="298"/>
      <c r="BE87" s="298"/>
      <c r="BF87" s="298"/>
      <c r="BG87" s="298"/>
      <c r="BH87" s="298"/>
      <c r="BI87" s="298"/>
      <c r="BJ87" s="298"/>
      <c r="BK87" s="298"/>
      <c r="BL87" s="298"/>
      <c r="BM87" s="298"/>
      <c r="BN87" s="298"/>
      <c r="BO87" s="298"/>
      <c r="BP87" s="298"/>
      <c r="BQ87" s="298"/>
      <c r="BR87" s="298"/>
      <c r="BS87" s="298"/>
      <c r="BT87" s="298"/>
      <c r="BU87" s="298"/>
      <c r="BV87" s="298"/>
      <c r="BW87" s="298"/>
      <c r="BX87" s="298"/>
      <c r="BY87" s="298"/>
      <c r="BZ87" s="298"/>
      <c r="CA87" s="298"/>
      <c r="CB87" s="298"/>
      <c r="CC87" s="298"/>
      <c r="CD87" s="298"/>
      <c r="CE87" s="298"/>
      <c r="CF87" s="298"/>
      <c r="CG87" s="298"/>
      <c r="CH87" s="298"/>
      <c r="CI87" s="298"/>
      <c r="CJ87" s="298"/>
      <c r="CK87" s="298"/>
      <c r="CL87" s="298"/>
      <c r="CM87" s="298"/>
      <c r="CN87" s="298"/>
      <c r="CO87" s="298"/>
      <c r="CP87" s="298"/>
      <c r="CQ87" s="298"/>
      <c r="CR87" s="298"/>
      <c r="CS87" s="298"/>
      <c r="CT87" s="298"/>
      <c r="CU87" s="298"/>
      <c r="CV87" s="298"/>
    </row>
    <row r="88" spans="1:100" s="268" customFormat="1" ht="20.100000000000001" hidden="1" customHeight="1">
      <c r="A88" s="284" t="e">
        <f>#REF!</f>
        <v>#REF!</v>
      </c>
      <c r="B88" s="284"/>
      <c r="C88" s="284"/>
      <c r="D88" s="284"/>
      <c r="E88" s="284"/>
      <c r="F88" s="284"/>
      <c r="G88" s="284"/>
      <c r="H88" s="284"/>
      <c r="I88" s="279" t="e">
        <f>#REF!</f>
        <v>#REF!</v>
      </c>
      <c r="J88" s="912"/>
      <c r="K88" s="912"/>
      <c r="L88" s="912"/>
      <c r="M88" s="912"/>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8"/>
      <c r="BR88" s="298"/>
      <c r="BS88" s="298"/>
      <c r="BT88" s="298"/>
      <c r="BU88" s="298"/>
      <c r="BV88" s="298"/>
      <c r="BW88" s="298"/>
      <c r="BX88" s="298"/>
      <c r="BY88" s="298"/>
      <c r="BZ88" s="298"/>
      <c r="CA88" s="298"/>
      <c r="CB88" s="298"/>
      <c r="CC88" s="298"/>
      <c r="CD88" s="298"/>
      <c r="CE88" s="298"/>
      <c r="CF88" s="298"/>
      <c r="CG88" s="298"/>
      <c r="CH88" s="298"/>
      <c r="CI88" s="298"/>
      <c r="CJ88" s="298"/>
      <c r="CK88" s="298"/>
      <c r="CL88" s="298"/>
      <c r="CM88" s="298"/>
      <c r="CN88" s="298"/>
      <c r="CO88" s="298"/>
      <c r="CP88" s="298"/>
      <c r="CQ88" s="298"/>
      <c r="CR88" s="298"/>
      <c r="CS88" s="298"/>
      <c r="CT88" s="298"/>
      <c r="CU88" s="298"/>
      <c r="CV88" s="298"/>
    </row>
    <row r="89" spans="1:100" s="268" customFormat="1" ht="16.5" hidden="1" customHeight="1">
      <c r="A89" s="280" t="e">
        <f>#REF!</f>
        <v>#REF!</v>
      </c>
      <c r="B89" s="280"/>
      <c r="C89" s="280"/>
      <c r="D89" s="280"/>
      <c r="E89" s="280"/>
      <c r="F89" s="280"/>
      <c r="G89" s="280"/>
      <c r="H89" s="280"/>
      <c r="I89" s="281" t="e">
        <f>#REF!</f>
        <v>#REF!</v>
      </c>
      <c r="J89" s="912" t="e">
        <f>#REF!</f>
        <v>#REF!</v>
      </c>
      <c r="K89" s="912"/>
      <c r="L89" s="912"/>
      <c r="M89" s="912"/>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CA89" s="298"/>
      <c r="CB89" s="298"/>
      <c r="CC89" s="298"/>
      <c r="CD89" s="298"/>
      <c r="CE89" s="298"/>
      <c r="CF89" s="298"/>
      <c r="CG89" s="298"/>
      <c r="CH89" s="298"/>
      <c r="CI89" s="298"/>
      <c r="CJ89" s="298"/>
      <c r="CK89" s="298"/>
      <c r="CL89" s="298"/>
      <c r="CM89" s="298"/>
      <c r="CN89" s="298"/>
      <c r="CO89" s="298"/>
      <c r="CP89" s="298"/>
      <c r="CQ89" s="298"/>
      <c r="CR89" s="298"/>
      <c r="CS89" s="298"/>
      <c r="CT89" s="298"/>
      <c r="CU89" s="298"/>
      <c r="CV89" s="298"/>
    </row>
    <row r="90" spans="1:100" s="268" customFormat="1" ht="16.5" hidden="1" customHeight="1">
      <c r="A90" s="280" t="e">
        <f>#REF!</f>
        <v>#REF!</v>
      </c>
      <c r="B90" s="280"/>
      <c r="C90" s="280"/>
      <c r="D90" s="280"/>
      <c r="E90" s="280"/>
      <c r="F90" s="280"/>
      <c r="G90" s="280"/>
      <c r="H90" s="280"/>
      <c r="I90" s="281" t="e">
        <f>#REF!</f>
        <v>#REF!</v>
      </c>
      <c r="J90" s="912" t="e">
        <f>#REF!</f>
        <v>#REF!</v>
      </c>
      <c r="K90" s="912"/>
      <c r="L90" s="912"/>
      <c r="M90" s="912"/>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298"/>
      <c r="BN90" s="298"/>
      <c r="BO90" s="298"/>
      <c r="BP90" s="298"/>
      <c r="BQ90" s="298"/>
      <c r="BR90" s="298"/>
      <c r="BS90" s="298"/>
      <c r="BT90" s="298"/>
      <c r="BU90" s="298"/>
      <c r="BV90" s="298"/>
      <c r="BW90" s="298"/>
      <c r="BX90" s="298"/>
      <c r="BY90" s="298"/>
      <c r="BZ90" s="298"/>
      <c r="CA90" s="298"/>
      <c r="CB90" s="298"/>
      <c r="CC90" s="298"/>
      <c r="CD90" s="298"/>
      <c r="CE90" s="298"/>
      <c r="CF90" s="298"/>
      <c r="CG90" s="298"/>
      <c r="CH90" s="298"/>
      <c r="CI90" s="298"/>
      <c r="CJ90" s="298"/>
      <c r="CK90" s="298"/>
      <c r="CL90" s="298"/>
      <c r="CM90" s="298"/>
      <c r="CN90" s="298"/>
      <c r="CO90" s="298"/>
      <c r="CP90" s="298"/>
      <c r="CQ90" s="298"/>
      <c r="CR90" s="298"/>
      <c r="CS90" s="298"/>
      <c r="CT90" s="298"/>
      <c r="CU90" s="298"/>
      <c r="CV90" s="298"/>
    </row>
    <row r="91" spans="1:100" s="268" customFormat="1" ht="20.100000000000001" hidden="1" customHeight="1">
      <c r="A91" s="280" t="e">
        <f>#REF!</f>
        <v>#REF!</v>
      </c>
      <c r="B91" s="280"/>
      <c r="C91" s="280"/>
      <c r="D91" s="280"/>
      <c r="E91" s="280"/>
      <c r="F91" s="280"/>
      <c r="G91" s="280"/>
      <c r="H91" s="280"/>
      <c r="I91" s="281" t="e">
        <f>#REF!</f>
        <v>#REF!</v>
      </c>
      <c r="J91" s="912" t="e">
        <f>#REF!</f>
        <v>#REF!</v>
      </c>
      <c r="K91" s="912"/>
      <c r="L91" s="912"/>
      <c r="M91" s="912"/>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298"/>
      <c r="BJ91" s="298"/>
      <c r="BK91" s="298"/>
      <c r="BL91" s="298"/>
      <c r="BM91" s="298"/>
      <c r="BN91" s="298"/>
      <c r="BO91" s="298"/>
      <c r="BP91" s="298"/>
      <c r="BQ91" s="298"/>
      <c r="BR91" s="298"/>
      <c r="BS91" s="298"/>
      <c r="BT91" s="298"/>
      <c r="BU91" s="298"/>
      <c r="BV91" s="298"/>
      <c r="BW91" s="298"/>
      <c r="BX91" s="298"/>
      <c r="BY91" s="298"/>
      <c r="BZ91" s="298"/>
      <c r="CA91" s="298"/>
      <c r="CB91" s="298"/>
      <c r="CC91" s="298"/>
      <c r="CD91" s="298"/>
      <c r="CE91" s="298"/>
      <c r="CF91" s="298"/>
      <c r="CG91" s="298"/>
      <c r="CH91" s="298"/>
      <c r="CI91" s="298"/>
      <c r="CJ91" s="298"/>
      <c r="CK91" s="298"/>
      <c r="CL91" s="298"/>
      <c r="CM91" s="298"/>
      <c r="CN91" s="298"/>
      <c r="CO91" s="298"/>
      <c r="CP91" s="298"/>
      <c r="CQ91" s="298"/>
      <c r="CR91" s="298"/>
      <c r="CS91" s="298"/>
      <c r="CT91" s="298"/>
      <c r="CU91" s="298"/>
      <c r="CV91" s="298"/>
    </row>
    <row r="92" spans="1:100" s="268" customFormat="1" ht="16.5" hidden="1" customHeight="1">
      <c r="A92" s="280" t="e">
        <f>#REF!</f>
        <v>#REF!</v>
      </c>
      <c r="B92" s="280"/>
      <c r="C92" s="280"/>
      <c r="D92" s="280"/>
      <c r="E92" s="280"/>
      <c r="F92" s="280"/>
      <c r="G92" s="280"/>
      <c r="H92" s="280"/>
      <c r="I92" s="281" t="e">
        <f>#REF!</f>
        <v>#REF!</v>
      </c>
      <c r="J92" s="912" t="e">
        <f>#REF!</f>
        <v>#REF!</v>
      </c>
      <c r="K92" s="912"/>
      <c r="L92" s="912"/>
      <c r="M92" s="912"/>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8"/>
      <c r="AS92" s="298"/>
      <c r="AT92" s="298"/>
      <c r="AU92" s="298"/>
      <c r="AV92" s="298"/>
      <c r="AW92" s="298"/>
      <c r="AX92" s="298"/>
      <c r="AY92" s="298"/>
      <c r="AZ92" s="298"/>
      <c r="BA92" s="298"/>
      <c r="BB92" s="298"/>
      <c r="BC92" s="298"/>
      <c r="BD92" s="298"/>
      <c r="BE92" s="298"/>
      <c r="BF92" s="298"/>
      <c r="BG92" s="298"/>
      <c r="BH92" s="298"/>
      <c r="BI92" s="298"/>
      <c r="BJ92" s="298"/>
      <c r="BK92" s="298"/>
      <c r="BL92" s="298"/>
      <c r="BM92" s="298"/>
      <c r="BN92" s="298"/>
      <c r="BO92" s="298"/>
      <c r="BP92" s="298"/>
      <c r="BQ92" s="298"/>
      <c r="BR92" s="298"/>
      <c r="BS92" s="298"/>
      <c r="BT92" s="298"/>
      <c r="BU92" s="298"/>
      <c r="BV92" s="298"/>
      <c r="BW92" s="298"/>
      <c r="BX92" s="298"/>
      <c r="BY92" s="298"/>
      <c r="BZ92" s="298"/>
      <c r="CA92" s="298"/>
      <c r="CB92" s="298"/>
      <c r="CC92" s="298"/>
      <c r="CD92" s="298"/>
      <c r="CE92" s="298"/>
      <c r="CF92" s="298"/>
      <c r="CG92" s="298"/>
      <c r="CH92" s="298"/>
      <c r="CI92" s="298"/>
      <c r="CJ92" s="298"/>
      <c r="CK92" s="298"/>
      <c r="CL92" s="298"/>
      <c r="CM92" s="298"/>
      <c r="CN92" s="298"/>
      <c r="CO92" s="298"/>
      <c r="CP92" s="298"/>
      <c r="CQ92" s="298"/>
      <c r="CR92" s="298"/>
      <c r="CS92" s="298"/>
      <c r="CT92" s="298"/>
      <c r="CU92" s="298"/>
      <c r="CV92" s="298"/>
    </row>
    <row r="93" spans="1:100" s="286" customFormat="1" ht="20.100000000000001" hidden="1" customHeight="1">
      <c r="A93" s="285"/>
      <c r="B93" s="285"/>
      <c r="C93" s="285"/>
      <c r="D93" s="285"/>
      <c r="E93" s="285"/>
      <c r="F93" s="285"/>
      <c r="G93" s="285"/>
      <c r="H93" s="285"/>
      <c r="I93" s="279" t="e">
        <f>#REF!</f>
        <v>#REF!</v>
      </c>
      <c r="J93" s="912" t="e">
        <f>#REF!</f>
        <v>#REF!</v>
      </c>
      <c r="K93" s="912"/>
      <c r="L93" s="912"/>
      <c r="M93" s="912"/>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298"/>
      <c r="BJ93" s="298"/>
      <c r="BK93" s="298"/>
      <c r="BL93" s="298"/>
      <c r="BM93" s="298"/>
      <c r="BN93" s="298"/>
      <c r="BO93" s="298"/>
      <c r="BP93" s="298"/>
      <c r="BQ93" s="298"/>
      <c r="BR93" s="298"/>
      <c r="BS93" s="298"/>
      <c r="BT93" s="298"/>
      <c r="BU93" s="298"/>
      <c r="BV93" s="298"/>
      <c r="BW93" s="298"/>
      <c r="BX93" s="298"/>
      <c r="BY93" s="298"/>
      <c r="BZ93" s="298"/>
      <c r="CA93" s="298"/>
      <c r="CB93" s="298"/>
      <c r="CC93" s="298"/>
      <c r="CD93" s="298"/>
      <c r="CE93" s="298"/>
      <c r="CF93" s="298"/>
      <c r="CG93" s="298"/>
      <c r="CH93" s="298"/>
      <c r="CI93" s="298"/>
      <c r="CJ93" s="298"/>
      <c r="CK93" s="298"/>
      <c r="CL93" s="298"/>
      <c r="CM93" s="298"/>
      <c r="CN93" s="298"/>
      <c r="CO93" s="298"/>
      <c r="CP93" s="298"/>
      <c r="CQ93" s="298"/>
      <c r="CR93" s="298"/>
      <c r="CS93" s="298"/>
      <c r="CT93" s="298"/>
      <c r="CU93" s="298"/>
      <c r="CV93" s="298"/>
    </row>
    <row r="94" spans="1:100" s="268" customFormat="1" ht="24" hidden="1" customHeight="1">
      <c r="A94" s="284" t="e">
        <f>#REF!</f>
        <v>#REF!</v>
      </c>
      <c r="B94" s="284"/>
      <c r="C94" s="284"/>
      <c r="D94" s="284"/>
      <c r="E94" s="284"/>
      <c r="F94" s="284"/>
      <c r="G94" s="284"/>
      <c r="H94" s="284"/>
      <c r="I94" s="279" t="e">
        <f>#REF!</f>
        <v>#REF!</v>
      </c>
      <c r="J94" s="912"/>
      <c r="K94" s="912"/>
      <c r="L94" s="912"/>
      <c r="M94" s="912"/>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8"/>
      <c r="AX94" s="298"/>
      <c r="AY94" s="298"/>
      <c r="AZ94" s="298"/>
      <c r="BA94" s="298"/>
      <c r="BB94" s="298"/>
      <c r="BC94" s="298"/>
      <c r="BD94" s="298"/>
      <c r="BE94" s="298"/>
      <c r="BF94" s="298"/>
      <c r="BG94" s="298"/>
      <c r="BH94" s="298"/>
      <c r="BI94" s="298"/>
      <c r="BJ94" s="298"/>
      <c r="BK94" s="298"/>
      <c r="BL94" s="298"/>
      <c r="BM94" s="298"/>
      <c r="BN94" s="298"/>
      <c r="BO94" s="298"/>
      <c r="BP94" s="298"/>
      <c r="BQ94" s="298"/>
      <c r="BR94" s="298"/>
      <c r="BS94" s="298"/>
      <c r="BT94" s="298"/>
      <c r="BU94" s="298"/>
      <c r="BV94" s="298"/>
      <c r="BW94" s="298"/>
      <c r="BX94" s="298"/>
      <c r="BY94" s="298"/>
      <c r="BZ94" s="298"/>
      <c r="CA94" s="298"/>
      <c r="CB94" s="298"/>
      <c r="CC94" s="298"/>
      <c r="CD94" s="298"/>
      <c r="CE94" s="298"/>
      <c r="CF94" s="298"/>
      <c r="CG94" s="298"/>
      <c r="CH94" s="298"/>
      <c r="CI94" s="298"/>
      <c r="CJ94" s="298"/>
      <c r="CK94" s="298"/>
      <c r="CL94" s="298"/>
      <c r="CM94" s="298"/>
      <c r="CN94" s="298"/>
      <c r="CO94" s="298"/>
      <c r="CP94" s="298"/>
      <c r="CQ94" s="298"/>
      <c r="CR94" s="298"/>
      <c r="CS94" s="298"/>
      <c r="CT94" s="298"/>
      <c r="CU94" s="298"/>
      <c r="CV94" s="298"/>
    </row>
    <row r="95" spans="1:100" s="268" customFormat="1" ht="16.5" hidden="1" customHeight="1">
      <c r="A95" s="280" t="e">
        <f>#REF!</f>
        <v>#REF!</v>
      </c>
      <c r="B95" s="280"/>
      <c r="C95" s="280"/>
      <c r="D95" s="280"/>
      <c r="E95" s="280"/>
      <c r="F95" s="280"/>
      <c r="G95" s="280"/>
      <c r="H95" s="280"/>
      <c r="I95" s="281" t="e">
        <f>#REF!</f>
        <v>#REF!</v>
      </c>
      <c r="J95" s="912" t="e">
        <f>#REF!</f>
        <v>#REF!</v>
      </c>
      <c r="K95" s="912"/>
      <c r="L95" s="912"/>
      <c r="M95" s="912"/>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8"/>
      <c r="AQ95" s="298"/>
      <c r="AR95" s="298"/>
      <c r="AS95" s="298"/>
      <c r="AT95" s="298"/>
      <c r="AU95" s="298"/>
      <c r="AV95" s="298"/>
      <c r="AW95" s="298"/>
      <c r="AX95" s="298"/>
      <c r="AY95" s="298"/>
      <c r="AZ95" s="298"/>
      <c r="BA95" s="298"/>
      <c r="BB95" s="298"/>
      <c r="BC95" s="298"/>
      <c r="BD95" s="298"/>
      <c r="BE95" s="298"/>
      <c r="BF95" s="298"/>
      <c r="BG95" s="298"/>
      <c r="BH95" s="298"/>
      <c r="BI95" s="298"/>
      <c r="BJ95" s="298"/>
      <c r="BK95" s="298"/>
      <c r="BL95" s="298"/>
      <c r="BM95" s="298"/>
      <c r="BN95" s="298"/>
      <c r="BO95" s="298"/>
      <c r="BP95" s="298"/>
      <c r="BQ95" s="298"/>
      <c r="BR95" s="298"/>
      <c r="BS95" s="298"/>
      <c r="BT95" s="298"/>
      <c r="BU95" s="298"/>
      <c r="BV95" s="298"/>
      <c r="BW95" s="298"/>
      <c r="BX95" s="298"/>
      <c r="BY95" s="298"/>
      <c r="BZ95" s="298"/>
      <c r="CA95" s="298"/>
      <c r="CB95" s="298"/>
      <c r="CC95" s="298"/>
      <c r="CD95" s="298"/>
      <c r="CE95" s="298"/>
      <c r="CF95" s="298"/>
      <c r="CG95" s="298"/>
      <c r="CH95" s="298"/>
      <c r="CI95" s="298"/>
      <c r="CJ95" s="298"/>
      <c r="CK95" s="298"/>
      <c r="CL95" s="298"/>
      <c r="CM95" s="298"/>
      <c r="CN95" s="298"/>
      <c r="CO95" s="298"/>
      <c r="CP95" s="298"/>
      <c r="CQ95" s="298"/>
      <c r="CR95" s="298"/>
      <c r="CS95" s="298"/>
      <c r="CT95" s="298"/>
      <c r="CU95" s="298"/>
      <c r="CV95" s="298"/>
    </row>
    <row r="96" spans="1:100" s="268" customFormat="1" ht="16.5" hidden="1" customHeight="1">
      <c r="A96" s="280" t="e">
        <f>#REF!</f>
        <v>#REF!</v>
      </c>
      <c r="B96" s="280"/>
      <c r="C96" s="280"/>
      <c r="D96" s="280"/>
      <c r="E96" s="280"/>
      <c r="F96" s="280"/>
      <c r="G96" s="280"/>
      <c r="H96" s="280"/>
      <c r="I96" s="281" t="e">
        <f>#REF!</f>
        <v>#REF!</v>
      </c>
      <c r="J96" s="912" t="e">
        <f>#REF!</f>
        <v>#REF!</v>
      </c>
      <c r="K96" s="912"/>
      <c r="L96" s="912"/>
      <c r="M96" s="912"/>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8"/>
      <c r="CA96" s="298"/>
      <c r="CB96" s="298"/>
      <c r="CC96" s="298"/>
      <c r="CD96" s="298"/>
      <c r="CE96" s="298"/>
      <c r="CF96" s="298"/>
      <c r="CG96" s="298"/>
      <c r="CH96" s="298"/>
      <c r="CI96" s="298"/>
      <c r="CJ96" s="298"/>
      <c r="CK96" s="298"/>
      <c r="CL96" s="298"/>
      <c r="CM96" s="298"/>
      <c r="CN96" s="298"/>
      <c r="CO96" s="298"/>
      <c r="CP96" s="298"/>
      <c r="CQ96" s="298"/>
      <c r="CR96" s="298"/>
      <c r="CS96" s="298"/>
      <c r="CT96" s="298"/>
      <c r="CU96" s="298"/>
      <c r="CV96" s="298"/>
    </row>
    <row r="97" spans="1:100" s="268" customFormat="1" ht="33" hidden="1" customHeight="1">
      <c r="A97" s="280" t="e">
        <f>#REF!</f>
        <v>#REF!</v>
      </c>
      <c r="B97" s="280"/>
      <c r="C97" s="280"/>
      <c r="D97" s="280"/>
      <c r="E97" s="280"/>
      <c r="F97" s="280"/>
      <c r="G97" s="280"/>
      <c r="H97" s="280"/>
      <c r="I97" s="281" t="e">
        <f>#REF!</f>
        <v>#REF!</v>
      </c>
      <c r="J97" s="912" t="e">
        <f>#REF!</f>
        <v>#REF!</v>
      </c>
      <c r="K97" s="912"/>
      <c r="L97" s="912"/>
      <c r="M97" s="912"/>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8"/>
      <c r="CA97" s="298"/>
      <c r="CB97" s="298"/>
      <c r="CC97" s="298"/>
      <c r="CD97" s="298"/>
      <c r="CE97" s="298"/>
      <c r="CF97" s="298"/>
      <c r="CG97" s="298"/>
      <c r="CH97" s="298"/>
      <c r="CI97" s="298"/>
      <c r="CJ97" s="298"/>
      <c r="CK97" s="298"/>
      <c r="CL97" s="298"/>
      <c r="CM97" s="298"/>
      <c r="CN97" s="298"/>
      <c r="CO97" s="298"/>
      <c r="CP97" s="298"/>
      <c r="CQ97" s="298"/>
      <c r="CR97" s="298"/>
      <c r="CS97" s="298"/>
      <c r="CT97" s="298"/>
      <c r="CU97" s="298"/>
      <c r="CV97" s="298"/>
    </row>
    <row r="98" spans="1:100" s="286" customFormat="1" ht="20.100000000000001" hidden="1" customHeight="1">
      <c r="A98" s="280"/>
      <c r="B98" s="280"/>
      <c r="C98" s="280"/>
      <c r="D98" s="280"/>
      <c r="E98" s="280"/>
      <c r="F98" s="280"/>
      <c r="G98" s="280"/>
      <c r="H98" s="280"/>
      <c r="I98" s="279" t="e">
        <f>#REF!</f>
        <v>#REF!</v>
      </c>
      <c r="J98" s="912" t="e">
        <f>#REF!</f>
        <v>#REF!</v>
      </c>
      <c r="K98" s="912"/>
      <c r="L98" s="912"/>
      <c r="M98" s="912"/>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8"/>
      <c r="AZ98" s="298"/>
      <c r="BA98" s="298"/>
      <c r="BB98" s="298"/>
      <c r="BC98" s="298"/>
      <c r="BD98" s="298"/>
      <c r="BE98" s="298"/>
      <c r="BF98" s="298"/>
      <c r="BG98" s="298"/>
      <c r="BH98" s="298"/>
      <c r="BI98" s="298"/>
      <c r="BJ98" s="298"/>
      <c r="BK98" s="298"/>
      <c r="BL98" s="298"/>
      <c r="BM98" s="298"/>
      <c r="BN98" s="298"/>
      <c r="BO98" s="298"/>
      <c r="BP98" s="298"/>
      <c r="BQ98" s="298"/>
      <c r="BR98" s="298"/>
      <c r="BS98" s="298"/>
      <c r="BT98" s="298"/>
      <c r="BU98" s="298"/>
      <c r="BV98" s="298"/>
      <c r="BW98" s="298"/>
      <c r="BX98" s="298"/>
      <c r="BY98" s="298"/>
      <c r="BZ98" s="298"/>
      <c r="CA98" s="298"/>
      <c r="CB98" s="298"/>
      <c r="CC98" s="298"/>
      <c r="CD98" s="298"/>
      <c r="CE98" s="298"/>
      <c r="CF98" s="298"/>
      <c r="CG98" s="298"/>
      <c r="CH98" s="298"/>
      <c r="CI98" s="298"/>
      <c r="CJ98" s="298"/>
      <c r="CK98" s="298"/>
      <c r="CL98" s="298"/>
      <c r="CM98" s="298"/>
      <c r="CN98" s="298"/>
      <c r="CO98" s="298"/>
      <c r="CP98" s="298"/>
      <c r="CQ98" s="298"/>
      <c r="CR98" s="298"/>
      <c r="CS98" s="298"/>
      <c r="CT98" s="298"/>
      <c r="CU98" s="298"/>
      <c r="CV98" s="298"/>
    </row>
    <row r="99" spans="1:100" s="268" customFormat="1" ht="20.100000000000001" hidden="1" customHeight="1">
      <c r="A99" s="284" t="e">
        <f>#REF!</f>
        <v>#REF!</v>
      </c>
      <c r="B99" s="284"/>
      <c r="C99" s="284"/>
      <c r="D99" s="284"/>
      <c r="E99" s="284"/>
      <c r="F99" s="284"/>
      <c r="G99" s="284"/>
      <c r="H99" s="284"/>
      <c r="I99" s="279" t="e">
        <f>#REF!</f>
        <v>#REF!</v>
      </c>
      <c r="J99" s="912"/>
      <c r="K99" s="912"/>
      <c r="L99" s="912"/>
      <c r="M99" s="912"/>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8"/>
      <c r="AZ99" s="298"/>
      <c r="BA99" s="298"/>
      <c r="BB99" s="298"/>
      <c r="BC99" s="298"/>
      <c r="BD99" s="298"/>
      <c r="BE99" s="298"/>
      <c r="BF99" s="298"/>
      <c r="BG99" s="298"/>
      <c r="BH99" s="298"/>
      <c r="BI99" s="298"/>
      <c r="BJ99" s="298"/>
      <c r="BK99" s="298"/>
      <c r="BL99" s="298"/>
      <c r="BM99" s="298"/>
      <c r="BN99" s="298"/>
      <c r="BO99" s="298"/>
      <c r="BP99" s="298"/>
      <c r="BQ99" s="298"/>
      <c r="BR99" s="298"/>
      <c r="BS99" s="298"/>
      <c r="BT99" s="298"/>
      <c r="BU99" s="298"/>
      <c r="BV99" s="298"/>
      <c r="BW99" s="298"/>
      <c r="BX99" s="298"/>
      <c r="BY99" s="298"/>
      <c r="BZ99" s="298"/>
      <c r="CA99" s="298"/>
      <c r="CB99" s="298"/>
      <c r="CC99" s="298"/>
      <c r="CD99" s="298"/>
      <c r="CE99" s="298"/>
      <c r="CF99" s="298"/>
      <c r="CG99" s="298"/>
      <c r="CH99" s="298"/>
      <c r="CI99" s="298"/>
      <c r="CJ99" s="298"/>
      <c r="CK99" s="298"/>
      <c r="CL99" s="298"/>
      <c r="CM99" s="298"/>
      <c r="CN99" s="298"/>
      <c r="CO99" s="298"/>
      <c r="CP99" s="298"/>
      <c r="CQ99" s="298"/>
      <c r="CR99" s="298"/>
      <c r="CS99" s="298"/>
      <c r="CT99" s="298"/>
      <c r="CU99" s="298"/>
      <c r="CV99" s="298"/>
    </row>
    <row r="100" spans="1:100" s="268" customFormat="1" ht="16.5" hidden="1" customHeight="1">
      <c r="A100" s="280" t="e">
        <f>#REF!</f>
        <v>#REF!</v>
      </c>
      <c r="B100" s="280"/>
      <c r="C100" s="280"/>
      <c r="D100" s="280"/>
      <c r="E100" s="280"/>
      <c r="F100" s="280"/>
      <c r="G100" s="280"/>
      <c r="H100" s="280"/>
      <c r="I100" s="281" t="e">
        <f>#REF!</f>
        <v>#REF!</v>
      </c>
      <c r="J100" s="912" t="e">
        <f>#REF!</f>
        <v>#REF!</v>
      </c>
      <c r="K100" s="912"/>
      <c r="L100" s="912"/>
      <c r="M100" s="912"/>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8"/>
      <c r="BI100" s="298"/>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8"/>
      <c r="CE100" s="298"/>
      <c r="CF100" s="298"/>
      <c r="CG100" s="298"/>
      <c r="CH100" s="298"/>
      <c r="CI100" s="298"/>
      <c r="CJ100" s="298"/>
      <c r="CK100" s="298"/>
      <c r="CL100" s="298"/>
      <c r="CM100" s="298"/>
      <c r="CN100" s="298"/>
      <c r="CO100" s="298"/>
      <c r="CP100" s="298"/>
      <c r="CQ100" s="298"/>
      <c r="CR100" s="298"/>
      <c r="CS100" s="298"/>
      <c r="CT100" s="298"/>
      <c r="CU100" s="298"/>
      <c r="CV100" s="298"/>
    </row>
    <row r="101" spans="1:100" s="268" customFormat="1" ht="16.5" hidden="1" customHeight="1">
      <c r="A101" s="280" t="e">
        <f>#REF!</f>
        <v>#REF!</v>
      </c>
      <c r="B101" s="280"/>
      <c r="C101" s="280"/>
      <c r="D101" s="280"/>
      <c r="E101" s="280"/>
      <c r="F101" s="280"/>
      <c r="G101" s="280"/>
      <c r="H101" s="280"/>
      <c r="I101" s="281" t="e">
        <f>#REF!</f>
        <v>#REF!</v>
      </c>
      <c r="J101" s="912" t="e">
        <f>#REF!</f>
        <v>#REF!</v>
      </c>
      <c r="K101" s="912"/>
      <c r="L101" s="912"/>
      <c r="M101" s="912"/>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8"/>
      <c r="AZ101" s="298"/>
      <c r="BA101" s="298"/>
      <c r="BB101" s="298"/>
      <c r="BC101" s="298"/>
      <c r="BD101" s="298"/>
      <c r="BE101" s="298"/>
      <c r="BF101" s="298"/>
      <c r="BG101" s="298"/>
      <c r="BH101" s="298"/>
      <c r="BI101" s="298"/>
      <c r="BJ101" s="298"/>
      <c r="BK101" s="298"/>
      <c r="BL101" s="298"/>
      <c r="BM101" s="298"/>
      <c r="BN101" s="298"/>
      <c r="BO101" s="298"/>
      <c r="BP101" s="298"/>
      <c r="BQ101" s="298"/>
      <c r="BR101" s="298"/>
      <c r="BS101" s="298"/>
      <c r="BT101" s="298"/>
      <c r="BU101" s="298"/>
      <c r="BV101" s="298"/>
      <c r="BW101" s="298"/>
      <c r="BX101" s="298"/>
      <c r="BY101" s="298"/>
      <c r="BZ101" s="298"/>
      <c r="CA101" s="298"/>
      <c r="CB101" s="298"/>
      <c r="CC101" s="298"/>
      <c r="CD101" s="298"/>
      <c r="CE101" s="298"/>
      <c r="CF101" s="298"/>
      <c r="CG101" s="298"/>
      <c r="CH101" s="298"/>
      <c r="CI101" s="298"/>
      <c r="CJ101" s="298"/>
      <c r="CK101" s="298"/>
      <c r="CL101" s="298"/>
      <c r="CM101" s="298"/>
      <c r="CN101" s="298"/>
      <c r="CO101" s="298"/>
      <c r="CP101" s="298"/>
      <c r="CQ101" s="298"/>
      <c r="CR101" s="298"/>
      <c r="CS101" s="298"/>
      <c r="CT101" s="298"/>
      <c r="CU101" s="298"/>
      <c r="CV101" s="298"/>
    </row>
    <row r="102" spans="1:100" s="268" customFormat="1" ht="16.5" hidden="1" customHeight="1">
      <c r="A102" s="280" t="e">
        <f>#REF!</f>
        <v>#REF!</v>
      </c>
      <c r="B102" s="280"/>
      <c r="C102" s="280"/>
      <c r="D102" s="280"/>
      <c r="E102" s="280"/>
      <c r="F102" s="280"/>
      <c r="G102" s="280"/>
      <c r="H102" s="280"/>
      <c r="I102" s="281" t="e">
        <f>#REF!</f>
        <v>#REF!</v>
      </c>
      <c r="J102" s="912" t="e">
        <f>#REF!</f>
        <v>#REF!</v>
      </c>
      <c r="K102" s="912"/>
      <c r="L102" s="912"/>
      <c r="M102" s="912"/>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8"/>
      <c r="AZ102" s="298"/>
      <c r="BA102" s="298"/>
      <c r="BB102" s="298"/>
      <c r="BC102" s="298"/>
      <c r="BD102" s="298"/>
      <c r="BE102" s="298"/>
      <c r="BF102" s="298"/>
      <c r="BG102" s="298"/>
      <c r="BH102" s="298"/>
      <c r="BI102" s="298"/>
      <c r="BJ102" s="298"/>
      <c r="BK102" s="298"/>
      <c r="BL102" s="298"/>
      <c r="BM102" s="298"/>
      <c r="BN102" s="298"/>
      <c r="BO102" s="298"/>
      <c r="BP102" s="298"/>
      <c r="BQ102" s="298"/>
      <c r="BR102" s="298"/>
      <c r="BS102" s="298"/>
      <c r="BT102" s="298"/>
      <c r="BU102" s="298"/>
      <c r="BV102" s="298"/>
      <c r="BW102" s="298"/>
      <c r="BX102" s="298"/>
      <c r="BY102" s="298"/>
      <c r="BZ102" s="298"/>
      <c r="CA102" s="298"/>
      <c r="CB102" s="298"/>
      <c r="CC102" s="298"/>
      <c r="CD102" s="298"/>
      <c r="CE102" s="298"/>
      <c r="CF102" s="298"/>
      <c r="CG102" s="298"/>
      <c r="CH102" s="298"/>
      <c r="CI102" s="298"/>
      <c r="CJ102" s="298"/>
      <c r="CK102" s="298"/>
      <c r="CL102" s="298"/>
      <c r="CM102" s="298"/>
      <c r="CN102" s="298"/>
      <c r="CO102" s="298"/>
      <c r="CP102" s="298"/>
      <c r="CQ102" s="298"/>
      <c r="CR102" s="298"/>
      <c r="CS102" s="298"/>
      <c r="CT102" s="298"/>
      <c r="CU102" s="298"/>
      <c r="CV102" s="298"/>
    </row>
    <row r="103" spans="1:100" s="268" customFormat="1" ht="16.5" hidden="1" customHeight="1">
      <c r="A103" s="280"/>
      <c r="B103" s="280"/>
      <c r="C103" s="280"/>
      <c r="D103" s="280"/>
      <c r="E103" s="280"/>
      <c r="F103" s="280"/>
      <c r="G103" s="280"/>
      <c r="H103" s="280"/>
      <c r="I103" s="279" t="e">
        <f>#REF!</f>
        <v>#REF!</v>
      </c>
      <c r="J103" s="912" t="e">
        <f>#REF!</f>
        <v>#REF!</v>
      </c>
      <c r="K103" s="912"/>
      <c r="L103" s="912"/>
      <c r="M103" s="912"/>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8"/>
      <c r="AZ103" s="298"/>
      <c r="BA103" s="298"/>
      <c r="BB103" s="298"/>
      <c r="BC103" s="298"/>
      <c r="BD103" s="298"/>
      <c r="BE103" s="298"/>
      <c r="BF103" s="298"/>
      <c r="BG103" s="298"/>
      <c r="BH103" s="298"/>
      <c r="BI103" s="298"/>
      <c r="BJ103" s="298"/>
      <c r="BK103" s="298"/>
      <c r="BL103" s="298"/>
      <c r="BM103" s="298"/>
      <c r="BN103" s="298"/>
      <c r="BO103" s="298"/>
      <c r="BP103" s="298"/>
      <c r="BQ103" s="298"/>
      <c r="BR103" s="298"/>
      <c r="BS103" s="298"/>
      <c r="BT103" s="298"/>
      <c r="BU103" s="298"/>
      <c r="BV103" s="298"/>
      <c r="BW103" s="298"/>
      <c r="BX103" s="298"/>
      <c r="BY103" s="298"/>
      <c r="BZ103" s="298"/>
      <c r="CA103" s="298"/>
      <c r="CB103" s="298"/>
      <c r="CC103" s="298"/>
      <c r="CD103" s="298"/>
      <c r="CE103" s="298"/>
      <c r="CF103" s="298"/>
      <c r="CG103" s="298"/>
      <c r="CH103" s="298"/>
      <c r="CI103" s="298"/>
      <c r="CJ103" s="298"/>
      <c r="CK103" s="298"/>
      <c r="CL103" s="298"/>
      <c r="CM103" s="298"/>
      <c r="CN103" s="298"/>
      <c r="CO103" s="298"/>
      <c r="CP103" s="298"/>
      <c r="CQ103" s="298"/>
      <c r="CR103" s="298"/>
      <c r="CS103" s="298"/>
      <c r="CT103" s="298"/>
      <c r="CU103" s="298"/>
      <c r="CV103" s="298"/>
    </row>
    <row r="104" spans="1:100" s="268" customFormat="1" ht="20.100000000000001" hidden="1" customHeight="1">
      <c r="A104" s="284" t="e">
        <f>#REF!</f>
        <v>#REF!</v>
      </c>
      <c r="B104" s="284"/>
      <c r="C104" s="284"/>
      <c r="D104" s="284"/>
      <c r="E104" s="284"/>
      <c r="F104" s="284"/>
      <c r="G104" s="284"/>
      <c r="H104" s="284"/>
      <c r="I104" s="279" t="e">
        <f>#REF!</f>
        <v>#REF!</v>
      </c>
      <c r="J104" s="912"/>
      <c r="K104" s="912"/>
      <c r="L104" s="912"/>
      <c r="M104" s="912"/>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298"/>
      <c r="CF104" s="298"/>
      <c r="CG104" s="298"/>
      <c r="CH104" s="298"/>
      <c r="CI104" s="298"/>
      <c r="CJ104" s="298"/>
      <c r="CK104" s="298"/>
      <c r="CL104" s="298"/>
      <c r="CM104" s="298"/>
      <c r="CN104" s="298"/>
      <c r="CO104" s="298"/>
      <c r="CP104" s="298"/>
      <c r="CQ104" s="298"/>
      <c r="CR104" s="298"/>
      <c r="CS104" s="298"/>
      <c r="CT104" s="298"/>
      <c r="CU104" s="298"/>
      <c r="CV104" s="298"/>
    </row>
    <row r="105" spans="1:100" s="268" customFormat="1" ht="16.5" hidden="1" customHeight="1">
      <c r="A105" s="280" t="e">
        <f>#REF!</f>
        <v>#REF!</v>
      </c>
      <c r="B105" s="280"/>
      <c r="C105" s="280"/>
      <c r="D105" s="280"/>
      <c r="E105" s="280"/>
      <c r="F105" s="280"/>
      <c r="G105" s="280"/>
      <c r="H105" s="280"/>
      <c r="I105" s="281" t="e">
        <f>#REF!</f>
        <v>#REF!</v>
      </c>
      <c r="J105" s="912" t="e">
        <f>#REF!</f>
        <v>#REF!</v>
      </c>
      <c r="K105" s="912"/>
      <c r="L105" s="912"/>
      <c r="M105" s="912"/>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298"/>
      <c r="BI105" s="298"/>
      <c r="BJ105" s="298"/>
      <c r="BK105" s="298"/>
      <c r="BL105" s="298"/>
      <c r="BM105" s="298"/>
      <c r="BN105" s="298"/>
      <c r="BO105" s="298"/>
      <c r="BP105" s="298"/>
      <c r="BQ105" s="298"/>
      <c r="BR105" s="298"/>
      <c r="BS105" s="298"/>
      <c r="BT105" s="298"/>
      <c r="BU105" s="298"/>
      <c r="BV105" s="298"/>
      <c r="BW105" s="298"/>
      <c r="BX105" s="298"/>
      <c r="BY105" s="298"/>
      <c r="BZ105" s="298"/>
      <c r="CA105" s="298"/>
      <c r="CB105" s="298"/>
      <c r="CC105" s="298"/>
      <c r="CD105" s="298"/>
      <c r="CE105" s="298"/>
      <c r="CF105" s="298"/>
      <c r="CG105" s="298"/>
      <c r="CH105" s="298"/>
      <c r="CI105" s="298"/>
      <c r="CJ105" s="298"/>
      <c r="CK105" s="298"/>
      <c r="CL105" s="298"/>
      <c r="CM105" s="298"/>
      <c r="CN105" s="298"/>
      <c r="CO105" s="298"/>
      <c r="CP105" s="298"/>
      <c r="CQ105" s="298"/>
      <c r="CR105" s="298"/>
      <c r="CS105" s="298"/>
      <c r="CT105" s="298"/>
      <c r="CU105" s="298"/>
      <c r="CV105" s="298"/>
    </row>
    <row r="106" spans="1:100" s="268" customFormat="1" ht="16.5" hidden="1" customHeight="1">
      <c r="A106" s="280" t="e">
        <f>#REF!</f>
        <v>#REF!</v>
      </c>
      <c r="B106" s="280"/>
      <c r="C106" s="280"/>
      <c r="D106" s="280"/>
      <c r="E106" s="280"/>
      <c r="F106" s="280"/>
      <c r="G106" s="280"/>
      <c r="H106" s="280"/>
      <c r="I106" s="281" t="e">
        <f>#REF!</f>
        <v>#REF!</v>
      </c>
      <c r="J106" s="912" t="e">
        <f>#REF!</f>
        <v>#REF!</v>
      </c>
      <c r="K106" s="912"/>
      <c r="L106" s="912"/>
      <c r="M106" s="912"/>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98"/>
      <c r="BD106" s="298"/>
      <c r="BE106" s="298"/>
      <c r="BF106" s="298"/>
      <c r="BG106" s="298"/>
      <c r="BH106" s="298"/>
      <c r="BI106" s="298"/>
      <c r="BJ106" s="298"/>
      <c r="BK106" s="298"/>
      <c r="BL106" s="298"/>
      <c r="BM106" s="298"/>
      <c r="BN106" s="298"/>
      <c r="BO106" s="298"/>
      <c r="BP106" s="298"/>
      <c r="BQ106" s="298"/>
      <c r="BR106" s="298"/>
      <c r="BS106" s="298"/>
      <c r="BT106" s="298"/>
      <c r="BU106" s="298"/>
      <c r="BV106" s="298"/>
      <c r="BW106" s="298"/>
      <c r="BX106" s="298"/>
      <c r="BY106" s="298"/>
      <c r="BZ106" s="298"/>
      <c r="CA106" s="298"/>
      <c r="CB106" s="298"/>
      <c r="CC106" s="298"/>
      <c r="CD106" s="298"/>
      <c r="CE106" s="298"/>
      <c r="CF106" s="298"/>
      <c r="CG106" s="298"/>
      <c r="CH106" s="298"/>
      <c r="CI106" s="298"/>
      <c r="CJ106" s="298"/>
      <c r="CK106" s="298"/>
      <c r="CL106" s="298"/>
      <c r="CM106" s="298"/>
      <c r="CN106" s="298"/>
      <c r="CO106" s="298"/>
      <c r="CP106" s="298"/>
      <c r="CQ106" s="298"/>
      <c r="CR106" s="298"/>
      <c r="CS106" s="298"/>
      <c r="CT106" s="298"/>
      <c r="CU106" s="298"/>
      <c r="CV106" s="298"/>
    </row>
    <row r="107" spans="1:100" s="268" customFormat="1" ht="16.5" hidden="1" customHeight="1">
      <c r="A107" s="280" t="e">
        <f>#REF!</f>
        <v>#REF!</v>
      </c>
      <c r="B107" s="280"/>
      <c r="C107" s="280"/>
      <c r="D107" s="280"/>
      <c r="E107" s="280"/>
      <c r="F107" s="280"/>
      <c r="G107" s="280"/>
      <c r="H107" s="280"/>
      <c r="I107" s="281" t="e">
        <f>#REF!</f>
        <v>#REF!</v>
      </c>
      <c r="J107" s="912" t="e">
        <f>#REF!</f>
        <v>#REF!</v>
      </c>
      <c r="K107" s="912"/>
      <c r="L107" s="912"/>
      <c r="M107" s="912"/>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8"/>
      <c r="AZ107" s="298"/>
      <c r="BA107" s="298"/>
      <c r="BB107" s="298"/>
      <c r="BC107" s="298"/>
      <c r="BD107" s="298"/>
      <c r="BE107" s="298"/>
      <c r="BF107" s="298"/>
      <c r="BG107" s="298"/>
      <c r="BH107" s="298"/>
      <c r="BI107" s="298"/>
      <c r="BJ107" s="298"/>
      <c r="BK107" s="298"/>
      <c r="BL107" s="298"/>
      <c r="BM107" s="298"/>
      <c r="BN107" s="298"/>
      <c r="BO107" s="298"/>
      <c r="BP107" s="298"/>
      <c r="BQ107" s="298"/>
      <c r="BR107" s="298"/>
      <c r="BS107" s="298"/>
      <c r="BT107" s="298"/>
      <c r="BU107" s="298"/>
      <c r="BV107" s="298"/>
      <c r="BW107" s="298"/>
      <c r="BX107" s="298"/>
      <c r="BY107" s="298"/>
      <c r="BZ107" s="298"/>
      <c r="CA107" s="298"/>
      <c r="CB107" s="298"/>
      <c r="CC107" s="298"/>
      <c r="CD107" s="298"/>
      <c r="CE107" s="298"/>
      <c r="CF107" s="298"/>
      <c r="CG107" s="298"/>
      <c r="CH107" s="298"/>
      <c r="CI107" s="298"/>
      <c r="CJ107" s="298"/>
      <c r="CK107" s="298"/>
      <c r="CL107" s="298"/>
      <c r="CM107" s="298"/>
      <c r="CN107" s="298"/>
      <c r="CO107" s="298"/>
      <c r="CP107" s="298"/>
      <c r="CQ107" s="298"/>
      <c r="CR107" s="298"/>
      <c r="CS107" s="298"/>
      <c r="CT107" s="298"/>
      <c r="CU107" s="298"/>
      <c r="CV107" s="298"/>
    </row>
    <row r="108" spans="1:100" s="268" customFormat="1" ht="16.5" hidden="1" customHeight="1">
      <c r="A108" s="280" t="e">
        <f>#REF!</f>
        <v>#REF!</v>
      </c>
      <c r="B108" s="280"/>
      <c r="C108" s="280"/>
      <c r="D108" s="280"/>
      <c r="E108" s="280"/>
      <c r="F108" s="280"/>
      <c r="G108" s="280"/>
      <c r="H108" s="280"/>
      <c r="I108" s="281" t="e">
        <f>#REF!</f>
        <v>#REF!</v>
      </c>
      <c r="J108" s="912" t="e">
        <f>#REF!</f>
        <v>#REF!</v>
      </c>
      <c r="K108" s="912"/>
      <c r="L108" s="912"/>
      <c r="M108" s="912"/>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8"/>
      <c r="BF108" s="298"/>
      <c r="BG108" s="298"/>
      <c r="BH108" s="298"/>
      <c r="BI108" s="298"/>
      <c r="BJ108" s="298"/>
      <c r="BK108" s="298"/>
      <c r="BL108" s="298"/>
      <c r="BM108" s="298"/>
      <c r="BN108" s="298"/>
      <c r="BO108" s="298"/>
      <c r="BP108" s="298"/>
      <c r="BQ108" s="298"/>
      <c r="BR108" s="298"/>
      <c r="BS108" s="298"/>
      <c r="BT108" s="298"/>
      <c r="BU108" s="298"/>
      <c r="BV108" s="298"/>
      <c r="BW108" s="298"/>
      <c r="BX108" s="298"/>
      <c r="BY108" s="298"/>
      <c r="BZ108" s="298"/>
      <c r="CA108" s="298"/>
      <c r="CB108" s="298"/>
      <c r="CC108" s="298"/>
      <c r="CD108" s="298"/>
      <c r="CE108" s="298"/>
      <c r="CF108" s="298"/>
      <c r="CG108" s="298"/>
      <c r="CH108" s="298"/>
      <c r="CI108" s="298"/>
      <c r="CJ108" s="298"/>
      <c r="CK108" s="298"/>
      <c r="CL108" s="298"/>
      <c r="CM108" s="298"/>
      <c r="CN108" s="298"/>
      <c r="CO108" s="298"/>
      <c r="CP108" s="298"/>
      <c r="CQ108" s="298"/>
      <c r="CR108" s="298"/>
      <c r="CS108" s="298"/>
      <c r="CT108" s="298"/>
      <c r="CU108" s="298"/>
      <c r="CV108" s="298"/>
    </row>
    <row r="109" spans="1:100" s="286" customFormat="1" ht="20.100000000000001" hidden="1" customHeight="1">
      <c r="A109" s="280"/>
      <c r="B109" s="280"/>
      <c r="C109" s="280"/>
      <c r="D109" s="280"/>
      <c r="E109" s="280"/>
      <c r="F109" s="280"/>
      <c r="G109" s="280"/>
      <c r="H109" s="280"/>
      <c r="I109" s="279" t="e">
        <f>#REF!</f>
        <v>#REF!</v>
      </c>
      <c r="J109" s="912" t="e">
        <f>#REF!</f>
        <v>#REF!</v>
      </c>
      <c r="K109" s="912"/>
      <c r="L109" s="912"/>
      <c r="M109" s="912"/>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298"/>
      <c r="BJ109" s="298"/>
      <c r="BK109" s="298"/>
      <c r="BL109" s="298"/>
      <c r="BM109" s="298"/>
      <c r="BN109" s="298"/>
      <c r="BO109" s="298"/>
      <c r="BP109" s="298"/>
      <c r="BQ109" s="298"/>
      <c r="BR109" s="298"/>
      <c r="BS109" s="298"/>
      <c r="BT109" s="298"/>
      <c r="BU109" s="298"/>
      <c r="BV109" s="298"/>
      <c r="BW109" s="298"/>
      <c r="BX109" s="298"/>
      <c r="BY109" s="298"/>
      <c r="BZ109" s="298"/>
      <c r="CA109" s="298"/>
      <c r="CB109" s="298"/>
      <c r="CC109" s="298"/>
      <c r="CD109" s="298"/>
      <c r="CE109" s="298"/>
      <c r="CF109" s="298"/>
      <c r="CG109" s="298"/>
      <c r="CH109" s="298"/>
      <c r="CI109" s="298"/>
      <c r="CJ109" s="298"/>
      <c r="CK109" s="298"/>
      <c r="CL109" s="298"/>
      <c r="CM109" s="298"/>
      <c r="CN109" s="298"/>
      <c r="CO109" s="298"/>
      <c r="CP109" s="298"/>
      <c r="CQ109" s="298"/>
      <c r="CR109" s="298"/>
      <c r="CS109" s="298"/>
      <c r="CT109" s="298"/>
      <c r="CU109" s="298"/>
      <c r="CV109" s="298"/>
    </row>
    <row r="110" spans="1:100" s="268" customFormat="1" ht="20.100000000000001" hidden="1" customHeight="1">
      <c r="A110" s="287"/>
      <c r="B110" s="287"/>
      <c r="C110" s="287"/>
      <c r="D110" s="287"/>
      <c r="E110" s="287"/>
      <c r="F110" s="287"/>
      <c r="G110" s="287"/>
      <c r="H110" s="287"/>
      <c r="I110" s="279" t="e">
        <f>#REF!</f>
        <v>#REF!</v>
      </c>
      <c r="J110" s="912" t="e">
        <f>#REF!</f>
        <v>#REF!</v>
      </c>
      <c r="K110" s="912"/>
      <c r="L110" s="912"/>
      <c r="M110" s="912"/>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c r="AY110" s="298"/>
      <c r="AZ110" s="298"/>
      <c r="BA110" s="298"/>
      <c r="BB110" s="298"/>
      <c r="BC110" s="298"/>
      <c r="BD110" s="298"/>
      <c r="BE110" s="298"/>
      <c r="BF110" s="298"/>
      <c r="BG110" s="298"/>
      <c r="BH110" s="298"/>
      <c r="BI110" s="298"/>
      <c r="BJ110" s="298"/>
      <c r="BK110" s="298"/>
      <c r="BL110" s="298"/>
      <c r="BM110" s="298"/>
      <c r="BN110" s="298"/>
      <c r="BO110" s="298"/>
      <c r="BP110" s="298"/>
      <c r="BQ110" s="298"/>
      <c r="BR110" s="298"/>
      <c r="BS110" s="298"/>
      <c r="BT110" s="298"/>
      <c r="BU110" s="298"/>
      <c r="BV110" s="298"/>
      <c r="BW110" s="298"/>
      <c r="BX110" s="298"/>
      <c r="BY110" s="298"/>
      <c r="BZ110" s="298"/>
      <c r="CA110" s="298"/>
      <c r="CB110" s="298"/>
      <c r="CC110" s="298"/>
      <c r="CD110" s="298"/>
      <c r="CE110" s="298"/>
      <c r="CF110" s="298"/>
      <c r="CG110" s="298"/>
      <c r="CH110" s="298"/>
      <c r="CI110" s="298"/>
      <c r="CJ110" s="298"/>
      <c r="CK110" s="298"/>
      <c r="CL110" s="298"/>
      <c r="CM110" s="298"/>
      <c r="CN110" s="298"/>
      <c r="CO110" s="298"/>
      <c r="CP110" s="298"/>
      <c r="CQ110" s="298"/>
      <c r="CR110" s="298"/>
      <c r="CS110" s="298"/>
      <c r="CT110" s="298"/>
      <c r="CU110" s="298"/>
      <c r="CV110" s="298"/>
    </row>
    <row r="111" spans="1:100" s="268" customFormat="1" ht="16.5" hidden="1" customHeight="1">
      <c r="A111" s="287"/>
      <c r="B111" s="287"/>
      <c r="C111" s="287"/>
      <c r="D111" s="287"/>
      <c r="E111" s="287"/>
      <c r="F111" s="287"/>
      <c r="G111" s="287"/>
      <c r="H111" s="287"/>
      <c r="I111" s="279"/>
      <c r="J111" s="912"/>
      <c r="K111" s="912"/>
      <c r="L111" s="912"/>
      <c r="M111" s="912"/>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298"/>
      <c r="BJ111" s="298"/>
      <c r="BK111" s="298"/>
      <c r="BL111" s="298"/>
      <c r="BM111" s="298"/>
      <c r="BN111" s="298"/>
      <c r="BO111" s="298"/>
      <c r="BP111" s="298"/>
      <c r="BQ111" s="298"/>
      <c r="BR111" s="298"/>
      <c r="BS111" s="298"/>
      <c r="BT111" s="298"/>
      <c r="BU111" s="298"/>
      <c r="BV111" s="298"/>
      <c r="BW111" s="298"/>
      <c r="BX111" s="298"/>
      <c r="BY111" s="298"/>
      <c r="BZ111" s="298"/>
      <c r="CA111" s="298"/>
      <c r="CB111" s="298"/>
      <c r="CC111" s="298"/>
      <c r="CD111" s="298"/>
      <c r="CE111" s="298"/>
      <c r="CF111" s="298"/>
      <c r="CG111" s="298"/>
      <c r="CH111" s="298"/>
      <c r="CI111" s="298"/>
      <c r="CJ111" s="298"/>
      <c r="CK111" s="298"/>
      <c r="CL111" s="298"/>
      <c r="CM111" s="298"/>
      <c r="CN111" s="298"/>
      <c r="CO111" s="298"/>
      <c r="CP111" s="298"/>
      <c r="CQ111" s="298"/>
      <c r="CR111" s="298"/>
      <c r="CS111" s="298"/>
      <c r="CT111" s="298"/>
      <c r="CU111" s="298"/>
      <c r="CV111" s="298"/>
    </row>
    <row r="112" spans="1:100" s="268" customFormat="1" ht="20.100000000000001" hidden="1" customHeight="1">
      <c r="A112" s="283" t="e">
        <f>#REF!</f>
        <v>#REF!</v>
      </c>
      <c r="B112" s="283"/>
      <c r="C112" s="283"/>
      <c r="D112" s="283"/>
      <c r="E112" s="283"/>
      <c r="F112" s="283"/>
      <c r="G112" s="283"/>
      <c r="H112" s="283"/>
      <c r="I112" s="279" t="e">
        <f>#REF!</f>
        <v>#REF!</v>
      </c>
      <c r="J112" s="912"/>
      <c r="K112" s="912"/>
      <c r="L112" s="912"/>
      <c r="M112" s="912"/>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8"/>
      <c r="AS112" s="298"/>
      <c r="AT112" s="298"/>
      <c r="AU112" s="298"/>
      <c r="AV112" s="298"/>
      <c r="AW112" s="298"/>
      <c r="AX112" s="298"/>
      <c r="AY112" s="298"/>
      <c r="AZ112" s="298"/>
      <c r="BA112" s="298"/>
      <c r="BB112" s="298"/>
      <c r="BC112" s="298"/>
      <c r="BD112" s="298"/>
      <c r="BE112" s="298"/>
      <c r="BF112" s="298"/>
      <c r="BG112" s="298"/>
      <c r="BH112" s="298"/>
      <c r="BI112" s="298"/>
      <c r="BJ112" s="298"/>
      <c r="BK112" s="298"/>
      <c r="BL112" s="298"/>
      <c r="BM112" s="298"/>
      <c r="BN112" s="298"/>
      <c r="BO112" s="298"/>
      <c r="BP112" s="298"/>
      <c r="BQ112" s="298"/>
      <c r="BR112" s="298"/>
      <c r="BS112" s="298"/>
      <c r="BT112" s="298"/>
      <c r="BU112" s="298"/>
      <c r="BV112" s="298"/>
      <c r="BW112" s="298"/>
      <c r="BX112" s="298"/>
      <c r="BY112" s="298"/>
      <c r="BZ112" s="298"/>
      <c r="CA112" s="298"/>
      <c r="CB112" s="298"/>
      <c r="CC112" s="298"/>
      <c r="CD112" s="298"/>
      <c r="CE112" s="298"/>
      <c r="CF112" s="298"/>
      <c r="CG112" s="298"/>
      <c r="CH112" s="298"/>
      <c r="CI112" s="298"/>
      <c r="CJ112" s="298"/>
      <c r="CK112" s="298"/>
      <c r="CL112" s="298"/>
      <c r="CM112" s="298"/>
      <c r="CN112" s="298"/>
      <c r="CO112" s="298"/>
      <c r="CP112" s="298"/>
      <c r="CQ112" s="298"/>
      <c r="CR112" s="298"/>
      <c r="CS112" s="298"/>
      <c r="CT112" s="298"/>
      <c r="CU112" s="298"/>
      <c r="CV112" s="298"/>
    </row>
    <row r="113" spans="1:100" s="268" customFormat="1" ht="30" hidden="1" customHeight="1">
      <c r="A113" s="284" t="e">
        <f>#REF!</f>
        <v>#REF!</v>
      </c>
      <c r="B113" s="284"/>
      <c r="C113" s="284"/>
      <c r="D113" s="284"/>
      <c r="E113" s="284"/>
      <c r="F113" s="284"/>
      <c r="G113" s="284"/>
      <c r="H113" s="284"/>
      <c r="I113" s="279" t="e">
        <f>#REF!</f>
        <v>#REF!</v>
      </c>
      <c r="J113" s="912"/>
      <c r="K113" s="912"/>
      <c r="L113" s="912"/>
      <c r="M113" s="912"/>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8"/>
      <c r="AX113" s="298"/>
      <c r="AY113" s="298"/>
      <c r="AZ113" s="298"/>
      <c r="BA113" s="298"/>
      <c r="BB113" s="298"/>
      <c r="BC113" s="298"/>
      <c r="BD113" s="298"/>
      <c r="BE113" s="298"/>
      <c r="BF113" s="298"/>
      <c r="BG113" s="298"/>
      <c r="BH113" s="298"/>
      <c r="BI113" s="298"/>
      <c r="BJ113" s="298"/>
      <c r="BK113" s="298"/>
      <c r="BL113" s="298"/>
      <c r="BM113" s="298"/>
      <c r="BN113" s="298"/>
      <c r="BO113" s="298"/>
      <c r="BP113" s="298"/>
      <c r="BQ113" s="298"/>
      <c r="BR113" s="298"/>
      <c r="BS113" s="298"/>
      <c r="BT113" s="298"/>
      <c r="BU113" s="298"/>
      <c r="BV113" s="298"/>
      <c r="BW113" s="298"/>
      <c r="BX113" s="298"/>
      <c r="BY113" s="298"/>
      <c r="BZ113" s="298"/>
      <c r="CA113" s="298"/>
      <c r="CB113" s="298"/>
      <c r="CC113" s="298"/>
      <c r="CD113" s="298"/>
      <c r="CE113" s="298"/>
      <c r="CF113" s="298"/>
      <c r="CG113" s="298"/>
      <c r="CH113" s="298"/>
      <c r="CI113" s="298"/>
      <c r="CJ113" s="298"/>
      <c r="CK113" s="298"/>
      <c r="CL113" s="298"/>
      <c r="CM113" s="298"/>
      <c r="CN113" s="298"/>
      <c r="CO113" s="298"/>
      <c r="CP113" s="298"/>
      <c r="CQ113" s="298"/>
      <c r="CR113" s="298"/>
      <c r="CS113" s="298"/>
      <c r="CT113" s="298"/>
      <c r="CU113" s="298"/>
      <c r="CV113" s="298"/>
    </row>
    <row r="114" spans="1:100" s="268" customFormat="1" ht="16.5" hidden="1" customHeight="1">
      <c r="A114" s="280" t="e">
        <f>#REF!</f>
        <v>#REF!</v>
      </c>
      <c r="B114" s="280"/>
      <c r="C114" s="280"/>
      <c r="D114" s="280"/>
      <c r="E114" s="280"/>
      <c r="F114" s="280"/>
      <c r="G114" s="280"/>
      <c r="H114" s="280"/>
      <c r="I114" s="281" t="e">
        <f>#REF!</f>
        <v>#REF!</v>
      </c>
      <c r="J114" s="912" t="e">
        <f>#REF!</f>
        <v>#REF!</v>
      </c>
      <c r="K114" s="912"/>
      <c r="L114" s="912"/>
      <c r="M114" s="912"/>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98"/>
      <c r="AP114" s="298"/>
      <c r="AQ114" s="298"/>
      <c r="AR114" s="298"/>
      <c r="AS114" s="298"/>
      <c r="AT114" s="298"/>
      <c r="AU114" s="298"/>
      <c r="AV114" s="298"/>
      <c r="AW114" s="298"/>
      <c r="AX114" s="298"/>
      <c r="AY114" s="298"/>
      <c r="AZ114" s="298"/>
      <c r="BA114" s="298"/>
      <c r="BB114" s="298"/>
      <c r="BC114" s="298"/>
      <c r="BD114" s="298"/>
      <c r="BE114" s="298"/>
      <c r="BF114" s="298"/>
      <c r="BG114" s="298"/>
      <c r="BH114" s="298"/>
      <c r="BI114" s="298"/>
      <c r="BJ114" s="298"/>
      <c r="BK114" s="298"/>
      <c r="BL114" s="298"/>
      <c r="BM114" s="298"/>
      <c r="BN114" s="298"/>
      <c r="BO114" s="298"/>
      <c r="BP114" s="298"/>
      <c r="BQ114" s="298"/>
      <c r="BR114" s="298"/>
      <c r="BS114" s="298"/>
      <c r="BT114" s="298"/>
      <c r="BU114" s="298"/>
      <c r="BV114" s="298"/>
      <c r="BW114" s="298"/>
      <c r="BX114" s="298"/>
      <c r="BY114" s="298"/>
      <c r="BZ114" s="298"/>
      <c r="CA114" s="298"/>
      <c r="CB114" s="298"/>
      <c r="CC114" s="298"/>
      <c r="CD114" s="298"/>
      <c r="CE114" s="298"/>
      <c r="CF114" s="298"/>
      <c r="CG114" s="298"/>
      <c r="CH114" s="298"/>
      <c r="CI114" s="298"/>
      <c r="CJ114" s="298"/>
      <c r="CK114" s="298"/>
      <c r="CL114" s="298"/>
      <c r="CM114" s="298"/>
      <c r="CN114" s="298"/>
      <c r="CO114" s="298"/>
      <c r="CP114" s="298"/>
      <c r="CQ114" s="298"/>
      <c r="CR114" s="298"/>
      <c r="CS114" s="298"/>
      <c r="CT114" s="298"/>
      <c r="CU114" s="298"/>
      <c r="CV114" s="298"/>
    </row>
    <row r="115" spans="1:100" s="268" customFormat="1" ht="16.5" hidden="1" customHeight="1">
      <c r="A115" s="280" t="e">
        <f>#REF!</f>
        <v>#REF!</v>
      </c>
      <c r="B115" s="280"/>
      <c r="C115" s="280"/>
      <c r="D115" s="280"/>
      <c r="E115" s="280"/>
      <c r="F115" s="280"/>
      <c r="G115" s="280"/>
      <c r="H115" s="280"/>
      <c r="I115" s="281" t="e">
        <f>#REF!</f>
        <v>#REF!</v>
      </c>
      <c r="J115" s="912" t="e">
        <f>#REF!</f>
        <v>#REF!</v>
      </c>
      <c r="K115" s="912"/>
      <c r="L115" s="912"/>
      <c r="M115" s="912"/>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c r="AN115" s="298"/>
      <c r="AO115" s="298"/>
      <c r="AP115" s="298"/>
      <c r="AQ115" s="298"/>
      <c r="AR115" s="298"/>
      <c r="AS115" s="298"/>
      <c r="AT115" s="298"/>
      <c r="AU115" s="298"/>
      <c r="AV115" s="298"/>
      <c r="AW115" s="298"/>
      <c r="AX115" s="298"/>
      <c r="AY115" s="298"/>
      <c r="AZ115" s="298"/>
      <c r="BA115" s="298"/>
      <c r="BB115" s="298"/>
      <c r="BC115" s="298"/>
      <c r="BD115" s="298"/>
      <c r="BE115" s="298"/>
      <c r="BF115" s="298"/>
      <c r="BG115" s="298"/>
      <c r="BH115" s="298"/>
      <c r="BI115" s="298"/>
      <c r="BJ115" s="298"/>
      <c r="BK115" s="298"/>
      <c r="BL115" s="298"/>
      <c r="BM115" s="298"/>
      <c r="BN115" s="298"/>
      <c r="BO115" s="298"/>
      <c r="BP115" s="298"/>
      <c r="BQ115" s="298"/>
      <c r="BR115" s="298"/>
      <c r="BS115" s="298"/>
      <c r="BT115" s="298"/>
      <c r="BU115" s="298"/>
      <c r="BV115" s="298"/>
      <c r="BW115" s="298"/>
      <c r="BX115" s="298"/>
      <c r="BY115" s="298"/>
      <c r="BZ115" s="298"/>
      <c r="CA115" s="298"/>
      <c r="CB115" s="298"/>
      <c r="CC115" s="298"/>
      <c r="CD115" s="298"/>
      <c r="CE115" s="298"/>
      <c r="CF115" s="298"/>
      <c r="CG115" s="298"/>
      <c r="CH115" s="298"/>
      <c r="CI115" s="298"/>
      <c r="CJ115" s="298"/>
      <c r="CK115" s="298"/>
      <c r="CL115" s="298"/>
      <c r="CM115" s="298"/>
      <c r="CN115" s="298"/>
      <c r="CO115" s="298"/>
      <c r="CP115" s="298"/>
      <c r="CQ115" s="298"/>
      <c r="CR115" s="298"/>
      <c r="CS115" s="298"/>
      <c r="CT115" s="298"/>
      <c r="CU115" s="298"/>
      <c r="CV115" s="298"/>
    </row>
    <row r="116" spans="1:100" s="268" customFormat="1" ht="16.5" hidden="1" customHeight="1">
      <c r="A116" s="280" t="e">
        <f>#REF!</f>
        <v>#REF!</v>
      </c>
      <c r="B116" s="280"/>
      <c r="C116" s="280"/>
      <c r="D116" s="280"/>
      <c r="E116" s="280"/>
      <c r="F116" s="280"/>
      <c r="G116" s="280"/>
      <c r="H116" s="280"/>
      <c r="I116" s="281" t="e">
        <f>#REF!</f>
        <v>#REF!</v>
      </c>
      <c r="J116" s="912" t="e">
        <f>#REF!</f>
        <v>#REF!</v>
      </c>
      <c r="K116" s="912"/>
      <c r="L116" s="912"/>
      <c r="M116" s="912"/>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c r="AN116" s="298"/>
      <c r="AO116" s="298"/>
      <c r="AP116" s="298"/>
      <c r="AQ116" s="298"/>
      <c r="AR116" s="298"/>
      <c r="AS116" s="298"/>
      <c r="AT116" s="298"/>
      <c r="AU116" s="298"/>
      <c r="AV116" s="298"/>
      <c r="AW116" s="298"/>
      <c r="AX116" s="298"/>
      <c r="AY116" s="298"/>
      <c r="AZ116" s="298"/>
      <c r="BA116" s="298"/>
      <c r="BB116" s="298"/>
      <c r="BC116" s="298"/>
      <c r="BD116" s="298"/>
      <c r="BE116" s="298"/>
      <c r="BF116" s="298"/>
      <c r="BG116" s="298"/>
      <c r="BH116" s="298"/>
      <c r="BI116" s="298"/>
      <c r="BJ116" s="298"/>
      <c r="BK116" s="298"/>
      <c r="BL116" s="298"/>
      <c r="BM116" s="298"/>
      <c r="BN116" s="298"/>
      <c r="BO116" s="298"/>
      <c r="BP116" s="298"/>
      <c r="BQ116" s="298"/>
      <c r="BR116" s="298"/>
      <c r="BS116" s="298"/>
      <c r="BT116" s="298"/>
      <c r="BU116" s="298"/>
      <c r="BV116" s="298"/>
      <c r="BW116" s="298"/>
      <c r="BX116" s="298"/>
      <c r="BY116" s="298"/>
      <c r="BZ116" s="298"/>
      <c r="CA116" s="298"/>
      <c r="CB116" s="298"/>
      <c r="CC116" s="298"/>
      <c r="CD116" s="298"/>
      <c r="CE116" s="298"/>
      <c r="CF116" s="298"/>
      <c r="CG116" s="298"/>
      <c r="CH116" s="298"/>
      <c r="CI116" s="298"/>
      <c r="CJ116" s="298"/>
      <c r="CK116" s="298"/>
      <c r="CL116" s="298"/>
      <c r="CM116" s="298"/>
      <c r="CN116" s="298"/>
      <c r="CO116" s="298"/>
      <c r="CP116" s="298"/>
      <c r="CQ116" s="298"/>
      <c r="CR116" s="298"/>
      <c r="CS116" s="298"/>
      <c r="CT116" s="298"/>
      <c r="CU116" s="298"/>
      <c r="CV116" s="298"/>
    </row>
    <row r="117" spans="1:100" s="268" customFormat="1" ht="20.100000000000001" hidden="1" customHeight="1">
      <c r="A117" s="288"/>
      <c r="B117" s="288"/>
      <c r="C117" s="288"/>
      <c r="D117" s="288"/>
      <c r="E117" s="288"/>
      <c r="F117" s="288"/>
      <c r="G117" s="288"/>
      <c r="H117" s="288"/>
      <c r="I117" s="279" t="e">
        <f>#REF!</f>
        <v>#REF!</v>
      </c>
      <c r="J117" s="912" t="e">
        <f>#REF!</f>
        <v>#REF!</v>
      </c>
      <c r="K117" s="912"/>
      <c r="L117" s="912"/>
      <c r="M117" s="912"/>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c r="AN117" s="298"/>
      <c r="AO117" s="298"/>
      <c r="AP117" s="298"/>
      <c r="AQ117" s="298"/>
      <c r="AR117" s="298"/>
      <c r="AS117" s="298"/>
      <c r="AT117" s="298"/>
      <c r="AU117" s="298"/>
      <c r="AV117" s="298"/>
      <c r="AW117" s="298"/>
      <c r="AX117" s="298"/>
      <c r="AY117" s="298"/>
      <c r="AZ117" s="298"/>
      <c r="BA117" s="298"/>
      <c r="BB117" s="298"/>
      <c r="BC117" s="298"/>
      <c r="BD117" s="298"/>
      <c r="BE117" s="298"/>
      <c r="BF117" s="298"/>
      <c r="BG117" s="298"/>
      <c r="BH117" s="298"/>
      <c r="BI117" s="298"/>
      <c r="BJ117" s="298"/>
      <c r="BK117" s="298"/>
      <c r="BL117" s="298"/>
      <c r="BM117" s="298"/>
      <c r="BN117" s="298"/>
      <c r="BO117" s="298"/>
      <c r="BP117" s="298"/>
      <c r="BQ117" s="298"/>
      <c r="BR117" s="298"/>
      <c r="BS117" s="298"/>
      <c r="BT117" s="298"/>
      <c r="BU117" s="298"/>
      <c r="BV117" s="298"/>
      <c r="BW117" s="298"/>
      <c r="BX117" s="298"/>
      <c r="BY117" s="298"/>
      <c r="BZ117" s="298"/>
      <c r="CA117" s="298"/>
      <c r="CB117" s="298"/>
      <c r="CC117" s="298"/>
      <c r="CD117" s="298"/>
      <c r="CE117" s="298"/>
      <c r="CF117" s="298"/>
      <c r="CG117" s="298"/>
      <c r="CH117" s="298"/>
      <c r="CI117" s="298"/>
      <c r="CJ117" s="298"/>
      <c r="CK117" s="298"/>
      <c r="CL117" s="298"/>
      <c r="CM117" s="298"/>
      <c r="CN117" s="298"/>
      <c r="CO117" s="298"/>
      <c r="CP117" s="298"/>
      <c r="CQ117" s="298"/>
      <c r="CR117" s="298"/>
      <c r="CS117" s="298"/>
      <c r="CT117" s="298"/>
      <c r="CU117" s="298"/>
      <c r="CV117" s="298"/>
    </row>
    <row r="118" spans="1:100" s="268" customFormat="1" ht="20.100000000000001" hidden="1" customHeight="1">
      <c r="A118" s="287"/>
      <c r="B118" s="287"/>
      <c r="C118" s="287"/>
      <c r="D118" s="287"/>
      <c r="E118" s="287"/>
      <c r="F118" s="287"/>
      <c r="G118" s="287"/>
      <c r="H118" s="287"/>
      <c r="I118" s="279" t="e">
        <f>#REF!</f>
        <v>#REF!</v>
      </c>
      <c r="J118" s="912" t="e">
        <f>#REF!</f>
        <v>#REF!</v>
      </c>
      <c r="K118" s="912"/>
      <c r="L118" s="912"/>
      <c r="M118" s="912"/>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c r="AN118" s="298"/>
      <c r="AO118" s="298"/>
      <c r="AP118" s="298"/>
      <c r="AQ118" s="298"/>
      <c r="AR118" s="298"/>
      <c r="AS118" s="298"/>
      <c r="AT118" s="298"/>
      <c r="AU118" s="298"/>
      <c r="AV118" s="298"/>
      <c r="AW118" s="298"/>
      <c r="AX118" s="298"/>
      <c r="AY118" s="298"/>
      <c r="AZ118" s="298"/>
      <c r="BA118" s="298"/>
      <c r="BB118" s="298"/>
      <c r="BC118" s="298"/>
      <c r="BD118" s="298"/>
      <c r="BE118" s="298"/>
      <c r="BF118" s="298"/>
      <c r="BG118" s="298"/>
      <c r="BH118" s="298"/>
      <c r="BI118" s="298"/>
      <c r="BJ118" s="298"/>
      <c r="BK118" s="298"/>
      <c r="BL118" s="298"/>
      <c r="BM118" s="298"/>
      <c r="BN118" s="298"/>
      <c r="BO118" s="298"/>
      <c r="BP118" s="298"/>
      <c r="BQ118" s="298"/>
      <c r="BR118" s="298"/>
      <c r="BS118" s="298"/>
      <c r="BT118" s="298"/>
      <c r="BU118" s="298"/>
      <c r="BV118" s="298"/>
      <c r="BW118" s="298"/>
      <c r="BX118" s="298"/>
      <c r="BY118" s="298"/>
      <c r="BZ118" s="298"/>
      <c r="CA118" s="298"/>
      <c r="CB118" s="298"/>
      <c r="CC118" s="298"/>
      <c r="CD118" s="298"/>
      <c r="CE118" s="298"/>
      <c r="CF118" s="298"/>
      <c r="CG118" s="298"/>
      <c r="CH118" s="298"/>
      <c r="CI118" s="298"/>
      <c r="CJ118" s="298"/>
      <c r="CK118" s="298"/>
      <c r="CL118" s="298"/>
      <c r="CM118" s="298"/>
      <c r="CN118" s="298"/>
      <c r="CO118" s="298"/>
      <c r="CP118" s="298"/>
      <c r="CQ118" s="298"/>
      <c r="CR118" s="298"/>
      <c r="CS118" s="298"/>
      <c r="CT118" s="298"/>
      <c r="CU118" s="298"/>
      <c r="CV118" s="298"/>
    </row>
    <row r="119" spans="1:100" s="268" customFormat="1" ht="20.100000000000001" hidden="1" customHeight="1">
      <c r="A119" s="278" t="e">
        <f>#REF!</f>
        <v>#REF!</v>
      </c>
      <c r="B119" s="278"/>
      <c r="C119" s="278"/>
      <c r="D119" s="278"/>
      <c r="E119" s="278"/>
      <c r="F119" s="278"/>
      <c r="G119" s="278"/>
      <c r="H119" s="278"/>
      <c r="I119" s="279" t="e">
        <f>#REF!</f>
        <v>#REF!</v>
      </c>
      <c r="J119" s="912"/>
      <c r="K119" s="912"/>
      <c r="L119" s="912"/>
      <c r="M119" s="912"/>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8"/>
      <c r="AS119" s="298"/>
      <c r="AT119" s="298"/>
      <c r="AU119" s="298"/>
      <c r="AV119" s="298"/>
      <c r="AW119" s="298"/>
      <c r="AX119" s="298"/>
      <c r="AY119" s="298"/>
      <c r="AZ119" s="298"/>
      <c r="BA119" s="298"/>
      <c r="BB119" s="298"/>
      <c r="BC119" s="298"/>
      <c r="BD119" s="298"/>
      <c r="BE119" s="298"/>
      <c r="BF119" s="298"/>
      <c r="BG119" s="298"/>
      <c r="BH119" s="298"/>
      <c r="BI119" s="298"/>
      <c r="BJ119" s="298"/>
      <c r="BK119" s="298"/>
      <c r="BL119" s="298"/>
      <c r="BM119" s="298"/>
      <c r="BN119" s="298"/>
      <c r="BO119" s="298"/>
      <c r="BP119" s="298"/>
      <c r="BQ119" s="298"/>
      <c r="BR119" s="298"/>
      <c r="BS119" s="298"/>
      <c r="BT119" s="298"/>
      <c r="BU119" s="298"/>
      <c r="BV119" s="298"/>
      <c r="BW119" s="298"/>
      <c r="BX119" s="298"/>
      <c r="BY119" s="298"/>
      <c r="BZ119" s="298"/>
      <c r="CA119" s="298"/>
      <c r="CB119" s="298"/>
      <c r="CC119" s="298"/>
      <c r="CD119" s="298"/>
      <c r="CE119" s="298"/>
      <c r="CF119" s="298"/>
      <c r="CG119" s="298"/>
      <c r="CH119" s="298"/>
      <c r="CI119" s="298"/>
      <c r="CJ119" s="298"/>
      <c r="CK119" s="298"/>
      <c r="CL119" s="298"/>
      <c r="CM119" s="298"/>
      <c r="CN119" s="298"/>
      <c r="CO119" s="298"/>
      <c r="CP119" s="298"/>
      <c r="CQ119" s="298"/>
      <c r="CR119" s="298"/>
      <c r="CS119" s="298"/>
      <c r="CT119" s="298"/>
      <c r="CU119" s="298"/>
      <c r="CV119" s="298"/>
    </row>
    <row r="120" spans="1:100" s="268" customFormat="1" ht="30" hidden="1" customHeight="1">
      <c r="A120" s="283" t="e">
        <f>#REF!</f>
        <v>#REF!</v>
      </c>
      <c r="B120" s="283"/>
      <c r="C120" s="283"/>
      <c r="D120" s="283"/>
      <c r="E120" s="283"/>
      <c r="F120" s="283"/>
      <c r="G120" s="283"/>
      <c r="H120" s="283"/>
      <c r="I120" s="279" t="e">
        <f>#REF!</f>
        <v>#REF!</v>
      </c>
      <c r="J120" s="912"/>
      <c r="K120" s="912"/>
      <c r="L120" s="912"/>
      <c r="M120" s="912"/>
      <c r="N120" s="298"/>
      <c r="O120" s="298"/>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8"/>
      <c r="AK120" s="298"/>
      <c r="AL120" s="298"/>
      <c r="AM120" s="298"/>
      <c r="AN120" s="298"/>
      <c r="AO120" s="298"/>
      <c r="AP120" s="298"/>
      <c r="AQ120" s="298"/>
      <c r="AR120" s="298"/>
      <c r="AS120" s="298"/>
      <c r="AT120" s="298"/>
      <c r="AU120" s="298"/>
      <c r="AV120" s="298"/>
      <c r="AW120" s="298"/>
      <c r="AX120" s="298"/>
      <c r="AY120" s="298"/>
      <c r="AZ120" s="298"/>
      <c r="BA120" s="298"/>
      <c r="BB120" s="298"/>
      <c r="BC120" s="298"/>
      <c r="BD120" s="298"/>
      <c r="BE120" s="298"/>
      <c r="BF120" s="298"/>
      <c r="BG120" s="298"/>
      <c r="BH120" s="298"/>
      <c r="BI120" s="298"/>
      <c r="BJ120" s="298"/>
      <c r="BK120" s="298"/>
      <c r="BL120" s="298"/>
      <c r="BM120" s="298"/>
      <c r="BN120" s="298"/>
      <c r="BO120" s="298"/>
      <c r="BP120" s="298"/>
      <c r="BQ120" s="298"/>
      <c r="BR120" s="298"/>
      <c r="BS120" s="298"/>
      <c r="BT120" s="298"/>
      <c r="BU120" s="298"/>
      <c r="BV120" s="298"/>
      <c r="BW120" s="298"/>
      <c r="BX120" s="298"/>
      <c r="BY120" s="298"/>
      <c r="BZ120" s="298"/>
      <c r="CA120" s="298"/>
      <c r="CB120" s="298"/>
      <c r="CC120" s="298"/>
      <c r="CD120" s="298"/>
      <c r="CE120" s="298"/>
      <c r="CF120" s="298"/>
      <c r="CG120" s="298"/>
      <c r="CH120" s="298"/>
      <c r="CI120" s="298"/>
      <c r="CJ120" s="298"/>
      <c r="CK120" s="298"/>
      <c r="CL120" s="298"/>
      <c r="CM120" s="298"/>
      <c r="CN120" s="298"/>
      <c r="CO120" s="298"/>
      <c r="CP120" s="298"/>
      <c r="CQ120" s="298"/>
      <c r="CR120" s="298"/>
      <c r="CS120" s="298"/>
      <c r="CT120" s="298"/>
      <c r="CU120" s="298"/>
      <c r="CV120" s="298"/>
    </row>
    <row r="121" spans="1:100" s="268" customFormat="1" ht="20.100000000000001" hidden="1" customHeight="1">
      <c r="A121" s="280" t="e">
        <f>#REF!</f>
        <v>#REF!</v>
      </c>
      <c r="B121" s="280"/>
      <c r="C121" s="280"/>
      <c r="D121" s="280"/>
      <c r="E121" s="280"/>
      <c r="F121" s="280"/>
      <c r="G121" s="280"/>
      <c r="H121" s="280"/>
      <c r="I121" s="281" t="e">
        <f>#REF!</f>
        <v>#REF!</v>
      </c>
      <c r="J121" s="912" t="e">
        <f>#REF!</f>
        <v>#REF!</v>
      </c>
      <c r="K121" s="912"/>
      <c r="L121" s="912"/>
      <c r="M121" s="912"/>
      <c r="N121" s="298"/>
      <c r="O121" s="298"/>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c r="AN121" s="298"/>
      <c r="AO121" s="298"/>
      <c r="AP121" s="298"/>
      <c r="AQ121" s="298"/>
      <c r="AR121" s="298"/>
      <c r="AS121" s="298"/>
      <c r="AT121" s="298"/>
      <c r="AU121" s="298"/>
      <c r="AV121" s="298"/>
      <c r="AW121" s="298"/>
      <c r="AX121" s="298"/>
      <c r="AY121" s="298"/>
      <c r="AZ121" s="298"/>
      <c r="BA121" s="298"/>
      <c r="BB121" s="298"/>
      <c r="BC121" s="298"/>
      <c r="BD121" s="298"/>
      <c r="BE121" s="298"/>
      <c r="BF121" s="298"/>
      <c r="BG121" s="298"/>
      <c r="BH121" s="298"/>
      <c r="BI121" s="298"/>
      <c r="BJ121" s="298"/>
      <c r="BK121" s="298"/>
      <c r="BL121" s="298"/>
      <c r="BM121" s="298"/>
      <c r="BN121" s="298"/>
      <c r="BO121" s="298"/>
      <c r="BP121" s="298"/>
      <c r="BQ121" s="298"/>
      <c r="BR121" s="298"/>
      <c r="BS121" s="298"/>
      <c r="BT121" s="298"/>
      <c r="BU121" s="298"/>
      <c r="BV121" s="298"/>
      <c r="BW121" s="298"/>
      <c r="BX121" s="298"/>
      <c r="BY121" s="298"/>
      <c r="BZ121" s="298"/>
      <c r="CA121" s="298"/>
      <c r="CB121" s="298"/>
      <c r="CC121" s="298"/>
      <c r="CD121" s="298"/>
      <c r="CE121" s="298"/>
      <c r="CF121" s="298"/>
      <c r="CG121" s="298"/>
      <c r="CH121" s="298"/>
      <c r="CI121" s="298"/>
      <c r="CJ121" s="298"/>
      <c r="CK121" s="298"/>
      <c r="CL121" s="298"/>
      <c r="CM121" s="298"/>
      <c r="CN121" s="298"/>
      <c r="CO121" s="298"/>
      <c r="CP121" s="298"/>
      <c r="CQ121" s="298"/>
      <c r="CR121" s="298"/>
      <c r="CS121" s="298"/>
      <c r="CT121" s="298"/>
      <c r="CU121" s="298"/>
      <c r="CV121" s="298"/>
    </row>
    <row r="122" spans="1:100" s="268" customFormat="1" ht="20.100000000000001" hidden="1" customHeight="1">
      <c r="A122" s="280" t="e">
        <f>#REF!</f>
        <v>#REF!</v>
      </c>
      <c r="B122" s="280"/>
      <c r="C122" s="280"/>
      <c r="D122" s="280"/>
      <c r="E122" s="280"/>
      <c r="F122" s="280"/>
      <c r="G122" s="280"/>
      <c r="H122" s="280"/>
      <c r="I122" s="281" t="e">
        <f>#REF!</f>
        <v>#REF!</v>
      </c>
      <c r="J122" s="912" t="e">
        <f>#REF!</f>
        <v>#REF!</v>
      </c>
      <c r="K122" s="912"/>
      <c r="L122" s="912"/>
      <c r="M122" s="912"/>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298"/>
      <c r="AO122" s="298"/>
      <c r="AP122" s="298"/>
      <c r="AQ122" s="298"/>
      <c r="AR122" s="298"/>
      <c r="AS122" s="298"/>
      <c r="AT122" s="298"/>
      <c r="AU122" s="298"/>
      <c r="AV122" s="298"/>
      <c r="AW122" s="298"/>
      <c r="AX122" s="298"/>
      <c r="AY122" s="298"/>
      <c r="AZ122" s="298"/>
      <c r="BA122" s="298"/>
      <c r="BB122" s="298"/>
      <c r="BC122" s="298"/>
      <c r="BD122" s="298"/>
      <c r="BE122" s="298"/>
      <c r="BF122" s="298"/>
      <c r="BG122" s="298"/>
      <c r="BH122" s="298"/>
      <c r="BI122" s="298"/>
      <c r="BJ122" s="298"/>
      <c r="BK122" s="298"/>
      <c r="BL122" s="298"/>
      <c r="BM122" s="298"/>
      <c r="BN122" s="298"/>
      <c r="BO122" s="298"/>
      <c r="BP122" s="298"/>
      <c r="BQ122" s="298"/>
      <c r="BR122" s="298"/>
      <c r="BS122" s="298"/>
      <c r="BT122" s="298"/>
      <c r="BU122" s="298"/>
      <c r="BV122" s="298"/>
      <c r="BW122" s="298"/>
      <c r="BX122" s="298"/>
      <c r="BY122" s="298"/>
      <c r="BZ122" s="298"/>
      <c r="CA122" s="298"/>
      <c r="CB122" s="298"/>
      <c r="CC122" s="298"/>
      <c r="CD122" s="298"/>
      <c r="CE122" s="298"/>
      <c r="CF122" s="298"/>
      <c r="CG122" s="298"/>
      <c r="CH122" s="298"/>
      <c r="CI122" s="298"/>
      <c r="CJ122" s="298"/>
      <c r="CK122" s="298"/>
      <c r="CL122" s="298"/>
      <c r="CM122" s="298"/>
      <c r="CN122" s="298"/>
      <c r="CO122" s="298"/>
      <c r="CP122" s="298"/>
      <c r="CQ122" s="298"/>
      <c r="CR122" s="298"/>
      <c r="CS122" s="298"/>
      <c r="CT122" s="298"/>
      <c r="CU122" s="298"/>
      <c r="CV122" s="298"/>
    </row>
    <row r="123" spans="1:100" s="268" customFormat="1" ht="20.100000000000001" hidden="1" customHeight="1">
      <c r="A123" s="280" t="e">
        <f>#REF!</f>
        <v>#REF!</v>
      </c>
      <c r="B123" s="280"/>
      <c r="C123" s="280"/>
      <c r="D123" s="280"/>
      <c r="E123" s="280"/>
      <c r="F123" s="280"/>
      <c r="G123" s="280"/>
      <c r="H123" s="280"/>
      <c r="I123" s="281" t="e">
        <f>#REF!</f>
        <v>#REF!</v>
      </c>
      <c r="J123" s="912" t="e">
        <f>#REF!</f>
        <v>#REF!</v>
      </c>
      <c r="K123" s="912"/>
      <c r="L123" s="912"/>
      <c r="M123" s="912"/>
      <c r="N123" s="298"/>
      <c r="O123" s="298"/>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298"/>
      <c r="AM123" s="298"/>
      <c r="AN123" s="298"/>
      <c r="AO123" s="298"/>
      <c r="AP123" s="298"/>
      <c r="AQ123" s="298"/>
      <c r="AR123" s="298"/>
      <c r="AS123" s="298"/>
      <c r="AT123" s="298"/>
      <c r="AU123" s="298"/>
      <c r="AV123" s="298"/>
      <c r="AW123" s="298"/>
      <c r="AX123" s="298"/>
      <c r="AY123" s="298"/>
      <c r="AZ123" s="298"/>
      <c r="BA123" s="298"/>
      <c r="BB123" s="298"/>
      <c r="BC123" s="298"/>
      <c r="BD123" s="298"/>
      <c r="BE123" s="298"/>
      <c r="BF123" s="298"/>
      <c r="BG123" s="298"/>
      <c r="BH123" s="298"/>
      <c r="BI123" s="298"/>
      <c r="BJ123" s="298"/>
      <c r="BK123" s="298"/>
      <c r="BL123" s="298"/>
      <c r="BM123" s="298"/>
      <c r="BN123" s="298"/>
      <c r="BO123" s="298"/>
      <c r="BP123" s="298"/>
      <c r="BQ123" s="298"/>
      <c r="BR123" s="298"/>
      <c r="BS123" s="298"/>
      <c r="BT123" s="298"/>
      <c r="BU123" s="298"/>
      <c r="BV123" s="298"/>
      <c r="BW123" s="298"/>
      <c r="BX123" s="298"/>
      <c r="BY123" s="298"/>
      <c r="BZ123" s="298"/>
      <c r="CA123" s="298"/>
      <c r="CB123" s="298"/>
      <c r="CC123" s="298"/>
      <c r="CD123" s="298"/>
      <c r="CE123" s="298"/>
      <c r="CF123" s="298"/>
      <c r="CG123" s="298"/>
      <c r="CH123" s="298"/>
      <c r="CI123" s="298"/>
      <c r="CJ123" s="298"/>
      <c r="CK123" s="298"/>
      <c r="CL123" s="298"/>
      <c r="CM123" s="298"/>
      <c r="CN123" s="298"/>
      <c r="CO123" s="298"/>
      <c r="CP123" s="298"/>
      <c r="CQ123" s="298"/>
      <c r="CR123" s="298"/>
      <c r="CS123" s="298"/>
      <c r="CT123" s="298"/>
      <c r="CU123" s="298"/>
      <c r="CV123" s="298"/>
    </row>
    <row r="124" spans="1:100" s="268" customFormat="1" ht="20.100000000000001" hidden="1" customHeight="1">
      <c r="A124" s="280" t="e">
        <f>#REF!</f>
        <v>#REF!</v>
      </c>
      <c r="B124" s="280"/>
      <c r="C124" s="280"/>
      <c r="D124" s="280"/>
      <c r="E124" s="280"/>
      <c r="F124" s="280"/>
      <c r="G124" s="280"/>
      <c r="H124" s="280"/>
      <c r="I124" s="281" t="e">
        <f>#REF!</f>
        <v>#REF!</v>
      </c>
      <c r="J124" s="912" t="e">
        <f>#REF!</f>
        <v>#REF!</v>
      </c>
      <c r="K124" s="912"/>
      <c r="L124" s="912"/>
      <c r="M124" s="912"/>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c r="AN124" s="298"/>
      <c r="AO124" s="298"/>
      <c r="AP124" s="298"/>
      <c r="AQ124" s="298"/>
      <c r="AR124" s="298"/>
      <c r="AS124" s="298"/>
      <c r="AT124" s="298"/>
      <c r="AU124" s="298"/>
      <c r="AV124" s="298"/>
      <c r="AW124" s="298"/>
      <c r="AX124" s="298"/>
      <c r="AY124" s="298"/>
      <c r="AZ124" s="298"/>
      <c r="BA124" s="298"/>
      <c r="BB124" s="298"/>
      <c r="BC124" s="298"/>
      <c r="BD124" s="298"/>
      <c r="BE124" s="298"/>
      <c r="BF124" s="298"/>
      <c r="BG124" s="298"/>
      <c r="BH124" s="298"/>
      <c r="BI124" s="298"/>
      <c r="BJ124" s="298"/>
      <c r="BK124" s="298"/>
      <c r="BL124" s="298"/>
      <c r="BM124" s="298"/>
      <c r="BN124" s="298"/>
      <c r="BO124" s="298"/>
      <c r="BP124" s="298"/>
      <c r="BQ124" s="298"/>
      <c r="BR124" s="298"/>
      <c r="BS124" s="298"/>
      <c r="BT124" s="298"/>
      <c r="BU124" s="298"/>
      <c r="BV124" s="298"/>
      <c r="BW124" s="298"/>
      <c r="BX124" s="298"/>
      <c r="BY124" s="298"/>
      <c r="BZ124" s="298"/>
      <c r="CA124" s="298"/>
      <c r="CB124" s="298"/>
      <c r="CC124" s="298"/>
      <c r="CD124" s="298"/>
      <c r="CE124" s="298"/>
      <c r="CF124" s="298"/>
      <c r="CG124" s="298"/>
      <c r="CH124" s="298"/>
      <c r="CI124" s="298"/>
      <c r="CJ124" s="298"/>
      <c r="CK124" s="298"/>
      <c r="CL124" s="298"/>
      <c r="CM124" s="298"/>
      <c r="CN124" s="298"/>
      <c r="CO124" s="298"/>
      <c r="CP124" s="298"/>
      <c r="CQ124" s="298"/>
      <c r="CR124" s="298"/>
      <c r="CS124" s="298"/>
      <c r="CT124" s="298"/>
      <c r="CU124" s="298"/>
      <c r="CV124" s="298"/>
    </row>
    <row r="125" spans="1:100" s="268" customFormat="1" ht="20.100000000000001" hidden="1" customHeight="1">
      <c r="A125" s="280" t="e">
        <f>#REF!</f>
        <v>#REF!</v>
      </c>
      <c r="B125" s="280"/>
      <c r="C125" s="280"/>
      <c r="D125" s="280"/>
      <c r="E125" s="280"/>
      <c r="F125" s="280"/>
      <c r="G125" s="280"/>
      <c r="H125" s="280"/>
      <c r="I125" s="281" t="e">
        <f>#REF!</f>
        <v>#REF!</v>
      </c>
      <c r="J125" s="912" t="e">
        <f>#REF!</f>
        <v>#REF!</v>
      </c>
      <c r="K125" s="912"/>
      <c r="L125" s="912"/>
      <c r="M125" s="912"/>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8"/>
      <c r="AS125" s="298"/>
      <c r="AT125" s="298"/>
      <c r="AU125" s="298"/>
      <c r="AV125" s="298"/>
      <c r="AW125" s="298"/>
      <c r="AX125" s="298"/>
      <c r="AY125" s="298"/>
      <c r="AZ125" s="298"/>
      <c r="BA125" s="298"/>
      <c r="BB125" s="298"/>
      <c r="BC125" s="298"/>
      <c r="BD125" s="298"/>
      <c r="BE125" s="298"/>
      <c r="BF125" s="298"/>
      <c r="BG125" s="298"/>
      <c r="BH125" s="298"/>
      <c r="BI125" s="298"/>
      <c r="BJ125" s="298"/>
      <c r="BK125" s="298"/>
      <c r="BL125" s="298"/>
      <c r="BM125" s="298"/>
      <c r="BN125" s="298"/>
      <c r="BO125" s="298"/>
      <c r="BP125" s="298"/>
      <c r="BQ125" s="298"/>
      <c r="BR125" s="298"/>
      <c r="BS125" s="298"/>
      <c r="BT125" s="298"/>
      <c r="BU125" s="298"/>
      <c r="BV125" s="298"/>
      <c r="BW125" s="298"/>
      <c r="BX125" s="298"/>
      <c r="BY125" s="298"/>
      <c r="BZ125" s="298"/>
      <c r="CA125" s="298"/>
      <c r="CB125" s="298"/>
      <c r="CC125" s="298"/>
      <c r="CD125" s="298"/>
      <c r="CE125" s="298"/>
      <c r="CF125" s="298"/>
      <c r="CG125" s="298"/>
      <c r="CH125" s="298"/>
      <c r="CI125" s="298"/>
      <c r="CJ125" s="298"/>
      <c r="CK125" s="298"/>
      <c r="CL125" s="298"/>
      <c r="CM125" s="298"/>
      <c r="CN125" s="298"/>
      <c r="CO125" s="298"/>
      <c r="CP125" s="298"/>
      <c r="CQ125" s="298"/>
      <c r="CR125" s="298"/>
      <c r="CS125" s="298"/>
      <c r="CT125" s="298"/>
      <c r="CU125" s="298"/>
      <c r="CV125" s="298"/>
    </row>
    <row r="126" spans="1:100" s="268" customFormat="1" ht="20.100000000000001" hidden="1" customHeight="1">
      <c r="A126" s="282"/>
      <c r="B126" s="282"/>
      <c r="C126" s="282"/>
      <c r="D126" s="282"/>
      <c r="E126" s="282"/>
      <c r="F126" s="282"/>
      <c r="G126" s="282"/>
      <c r="H126" s="282"/>
      <c r="I126" s="279" t="e">
        <f>#REF!</f>
        <v>#REF!</v>
      </c>
      <c r="J126" s="912" t="e">
        <f>#REF!</f>
        <v>#REF!</v>
      </c>
      <c r="K126" s="912"/>
      <c r="L126" s="912"/>
      <c r="M126" s="912"/>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298"/>
      <c r="AJ126" s="298"/>
      <c r="AK126" s="298"/>
      <c r="AL126" s="298"/>
      <c r="AM126" s="298"/>
      <c r="AN126" s="298"/>
      <c r="AO126" s="298"/>
      <c r="AP126" s="298"/>
      <c r="AQ126" s="298"/>
      <c r="AR126" s="298"/>
      <c r="AS126" s="298"/>
      <c r="AT126" s="298"/>
      <c r="AU126" s="298"/>
      <c r="AV126" s="298"/>
      <c r="AW126" s="298"/>
      <c r="AX126" s="298"/>
      <c r="AY126" s="298"/>
      <c r="AZ126" s="298"/>
      <c r="BA126" s="298"/>
      <c r="BB126" s="298"/>
      <c r="BC126" s="298"/>
      <c r="BD126" s="298"/>
      <c r="BE126" s="298"/>
      <c r="BF126" s="298"/>
      <c r="BG126" s="298"/>
      <c r="BH126" s="298"/>
      <c r="BI126" s="298"/>
      <c r="BJ126" s="298"/>
      <c r="BK126" s="298"/>
      <c r="BL126" s="298"/>
      <c r="BM126" s="298"/>
      <c r="BN126" s="298"/>
      <c r="BO126" s="298"/>
      <c r="BP126" s="298"/>
      <c r="BQ126" s="298"/>
      <c r="BR126" s="298"/>
      <c r="BS126" s="298"/>
      <c r="BT126" s="298"/>
      <c r="BU126" s="298"/>
      <c r="BV126" s="298"/>
      <c r="BW126" s="298"/>
      <c r="BX126" s="298"/>
      <c r="BY126" s="298"/>
      <c r="BZ126" s="298"/>
      <c r="CA126" s="298"/>
      <c r="CB126" s="298"/>
      <c r="CC126" s="298"/>
      <c r="CD126" s="298"/>
      <c r="CE126" s="298"/>
      <c r="CF126" s="298"/>
      <c r="CG126" s="298"/>
      <c r="CH126" s="298"/>
      <c r="CI126" s="298"/>
      <c r="CJ126" s="298"/>
      <c r="CK126" s="298"/>
      <c r="CL126" s="298"/>
      <c r="CM126" s="298"/>
      <c r="CN126" s="298"/>
      <c r="CO126" s="298"/>
      <c r="CP126" s="298"/>
      <c r="CQ126" s="298"/>
      <c r="CR126" s="298"/>
      <c r="CS126" s="298"/>
      <c r="CT126" s="298"/>
      <c r="CU126" s="298"/>
      <c r="CV126" s="298"/>
    </row>
    <row r="127" spans="1:100" s="268" customFormat="1" ht="20.100000000000001" hidden="1" customHeight="1">
      <c r="A127" s="283" t="e">
        <f>#REF!</f>
        <v>#REF!</v>
      </c>
      <c r="B127" s="283"/>
      <c r="C127" s="283"/>
      <c r="D127" s="283"/>
      <c r="E127" s="283"/>
      <c r="F127" s="283"/>
      <c r="G127" s="283"/>
      <c r="H127" s="283"/>
      <c r="I127" s="279" t="e">
        <f>#REF!</f>
        <v>#REF!</v>
      </c>
      <c r="J127" s="912"/>
      <c r="K127" s="912"/>
      <c r="L127" s="912"/>
      <c r="M127" s="912"/>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c r="AK127" s="298"/>
      <c r="AL127" s="298"/>
      <c r="AM127" s="298"/>
      <c r="AN127" s="298"/>
      <c r="AO127" s="298"/>
      <c r="AP127" s="298"/>
      <c r="AQ127" s="298"/>
      <c r="AR127" s="298"/>
      <c r="AS127" s="298"/>
      <c r="AT127" s="298"/>
      <c r="AU127" s="298"/>
      <c r="AV127" s="298"/>
      <c r="AW127" s="298"/>
      <c r="AX127" s="298"/>
      <c r="AY127" s="298"/>
      <c r="AZ127" s="298"/>
      <c r="BA127" s="298"/>
      <c r="BB127" s="298"/>
      <c r="BC127" s="298"/>
      <c r="BD127" s="298"/>
      <c r="BE127" s="298"/>
      <c r="BF127" s="298"/>
      <c r="BG127" s="298"/>
      <c r="BH127" s="298"/>
      <c r="BI127" s="298"/>
      <c r="BJ127" s="298"/>
      <c r="BK127" s="298"/>
      <c r="BL127" s="298"/>
      <c r="BM127" s="298"/>
      <c r="BN127" s="298"/>
      <c r="BO127" s="298"/>
      <c r="BP127" s="298"/>
      <c r="BQ127" s="298"/>
      <c r="BR127" s="298"/>
      <c r="BS127" s="298"/>
      <c r="BT127" s="298"/>
      <c r="BU127" s="298"/>
      <c r="BV127" s="298"/>
      <c r="BW127" s="298"/>
      <c r="BX127" s="298"/>
      <c r="BY127" s="298"/>
      <c r="BZ127" s="298"/>
      <c r="CA127" s="298"/>
      <c r="CB127" s="298"/>
      <c r="CC127" s="298"/>
      <c r="CD127" s="298"/>
      <c r="CE127" s="298"/>
      <c r="CF127" s="298"/>
      <c r="CG127" s="298"/>
      <c r="CH127" s="298"/>
      <c r="CI127" s="298"/>
      <c r="CJ127" s="298"/>
      <c r="CK127" s="298"/>
      <c r="CL127" s="298"/>
      <c r="CM127" s="298"/>
      <c r="CN127" s="298"/>
      <c r="CO127" s="298"/>
      <c r="CP127" s="298"/>
      <c r="CQ127" s="298"/>
      <c r="CR127" s="298"/>
      <c r="CS127" s="298"/>
      <c r="CT127" s="298"/>
      <c r="CU127" s="298"/>
      <c r="CV127" s="298"/>
    </row>
    <row r="128" spans="1:100" s="268" customFormat="1" ht="20.100000000000001" hidden="1" customHeight="1">
      <c r="A128" s="280" t="e">
        <f>#REF!</f>
        <v>#REF!</v>
      </c>
      <c r="B128" s="280"/>
      <c r="C128" s="280"/>
      <c r="D128" s="280"/>
      <c r="E128" s="280"/>
      <c r="F128" s="280"/>
      <c r="G128" s="280"/>
      <c r="H128" s="280"/>
      <c r="I128" s="289" t="e">
        <f>#REF!</f>
        <v>#REF!</v>
      </c>
      <c r="J128" s="912" t="e">
        <f>#REF!</f>
        <v>#REF!</v>
      </c>
      <c r="K128" s="912"/>
      <c r="L128" s="912"/>
      <c r="M128" s="912"/>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c r="AK128" s="298"/>
      <c r="AL128" s="298"/>
      <c r="AM128" s="298"/>
      <c r="AN128" s="298"/>
      <c r="AO128" s="298"/>
      <c r="AP128" s="298"/>
      <c r="AQ128" s="298"/>
      <c r="AR128" s="298"/>
      <c r="AS128" s="298"/>
      <c r="AT128" s="298"/>
      <c r="AU128" s="298"/>
      <c r="AV128" s="298"/>
      <c r="AW128" s="298"/>
      <c r="AX128" s="298"/>
      <c r="AY128" s="298"/>
      <c r="AZ128" s="298"/>
      <c r="BA128" s="298"/>
      <c r="BB128" s="298"/>
      <c r="BC128" s="298"/>
      <c r="BD128" s="298"/>
      <c r="BE128" s="298"/>
      <c r="BF128" s="298"/>
      <c r="BG128" s="298"/>
      <c r="BH128" s="298"/>
      <c r="BI128" s="298"/>
      <c r="BJ128" s="298"/>
      <c r="BK128" s="298"/>
      <c r="BL128" s="298"/>
      <c r="BM128" s="298"/>
      <c r="BN128" s="298"/>
      <c r="BO128" s="298"/>
      <c r="BP128" s="298"/>
      <c r="BQ128" s="298"/>
      <c r="BR128" s="298"/>
      <c r="BS128" s="298"/>
      <c r="BT128" s="298"/>
      <c r="BU128" s="298"/>
      <c r="BV128" s="298"/>
      <c r="BW128" s="298"/>
      <c r="BX128" s="298"/>
      <c r="BY128" s="298"/>
      <c r="BZ128" s="298"/>
      <c r="CA128" s="298"/>
      <c r="CB128" s="298"/>
      <c r="CC128" s="298"/>
      <c r="CD128" s="298"/>
      <c r="CE128" s="298"/>
      <c r="CF128" s="298"/>
      <c r="CG128" s="298"/>
      <c r="CH128" s="298"/>
      <c r="CI128" s="298"/>
      <c r="CJ128" s="298"/>
      <c r="CK128" s="298"/>
      <c r="CL128" s="298"/>
      <c r="CM128" s="298"/>
      <c r="CN128" s="298"/>
      <c r="CO128" s="298"/>
      <c r="CP128" s="298"/>
      <c r="CQ128" s="298"/>
      <c r="CR128" s="298"/>
      <c r="CS128" s="298"/>
      <c r="CT128" s="298"/>
      <c r="CU128" s="298"/>
      <c r="CV128" s="298"/>
    </row>
    <row r="129" spans="1:100" s="268" customFormat="1" ht="20.100000000000001" hidden="1" customHeight="1">
      <c r="A129" s="280" t="e">
        <f>#REF!</f>
        <v>#REF!</v>
      </c>
      <c r="B129" s="280"/>
      <c r="C129" s="280"/>
      <c r="D129" s="280"/>
      <c r="E129" s="280"/>
      <c r="F129" s="280"/>
      <c r="G129" s="280"/>
      <c r="H129" s="280"/>
      <c r="I129" s="289" t="e">
        <f>#REF!</f>
        <v>#REF!</v>
      </c>
      <c r="J129" s="912" t="e">
        <f>#REF!</f>
        <v>#REF!</v>
      </c>
      <c r="K129" s="912"/>
      <c r="L129" s="912"/>
      <c r="M129" s="912"/>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298"/>
      <c r="AM129" s="298"/>
      <c r="AN129" s="298"/>
      <c r="AO129" s="298"/>
      <c r="AP129" s="298"/>
      <c r="AQ129" s="298"/>
      <c r="AR129" s="298"/>
      <c r="AS129" s="298"/>
      <c r="AT129" s="298"/>
      <c r="AU129" s="298"/>
      <c r="AV129" s="298"/>
      <c r="AW129" s="298"/>
      <c r="AX129" s="298"/>
      <c r="AY129" s="298"/>
      <c r="AZ129" s="298"/>
      <c r="BA129" s="298"/>
      <c r="BB129" s="298"/>
      <c r="BC129" s="298"/>
      <c r="BD129" s="298"/>
      <c r="BE129" s="298"/>
      <c r="BF129" s="298"/>
      <c r="BG129" s="298"/>
      <c r="BH129" s="298"/>
      <c r="BI129" s="298"/>
      <c r="BJ129" s="298"/>
      <c r="BK129" s="298"/>
      <c r="BL129" s="298"/>
      <c r="BM129" s="298"/>
      <c r="BN129" s="298"/>
      <c r="BO129" s="298"/>
      <c r="BP129" s="298"/>
      <c r="BQ129" s="298"/>
      <c r="BR129" s="298"/>
      <c r="BS129" s="298"/>
      <c r="BT129" s="298"/>
      <c r="BU129" s="298"/>
      <c r="BV129" s="298"/>
      <c r="BW129" s="298"/>
      <c r="BX129" s="298"/>
      <c r="BY129" s="298"/>
      <c r="BZ129" s="298"/>
      <c r="CA129" s="298"/>
      <c r="CB129" s="298"/>
      <c r="CC129" s="298"/>
      <c r="CD129" s="298"/>
      <c r="CE129" s="298"/>
      <c r="CF129" s="298"/>
      <c r="CG129" s="298"/>
      <c r="CH129" s="298"/>
      <c r="CI129" s="298"/>
      <c r="CJ129" s="298"/>
      <c r="CK129" s="298"/>
      <c r="CL129" s="298"/>
      <c r="CM129" s="298"/>
      <c r="CN129" s="298"/>
      <c r="CO129" s="298"/>
      <c r="CP129" s="298"/>
      <c r="CQ129" s="298"/>
      <c r="CR129" s="298"/>
      <c r="CS129" s="298"/>
      <c r="CT129" s="298"/>
      <c r="CU129" s="298"/>
      <c r="CV129" s="298"/>
    </row>
    <row r="130" spans="1:100" s="268" customFormat="1" ht="20.100000000000001" hidden="1" customHeight="1">
      <c r="A130" s="280" t="e">
        <f>#REF!</f>
        <v>#REF!</v>
      </c>
      <c r="B130" s="280"/>
      <c r="C130" s="280"/>
      <c r="D130" s="280"/>
      <c r="E130" s="280"/>
      <c r="F130" s="280"/>
      <c r="G130" s="280"/>
      <c r="H130" s="280"/>
      <c r="I130" s="289" t="e">
        <f>#REF!</f>
        <v>#REF!</v>
      </c>
      <c r="J130" s="912" t="e">
        <f>#REF!</f>
        <v>#REF!</v>
      </c>
      <c r="K130" s="912"/>
      <c r="L130" s="912"/>
      <c r="M130" s="912"/>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298"/>
      <c r="AJ130" s="298"/>
      <c r="AK130" s="298"/>
      <c r="AL130" s="298"/>
      <c r="AM130" s="298"/>
      <c r="AN130" s="298"/>
      <c r="AO130" s="298"/>
      <c r="AP130" s="298"/>
      <c r="AQ130" s="298"/>
      <c r="AR130" s="298"/>
      <c r="AS130" s="298"/>
      <c r="AT130" s="298"/>
      <c r="AU130" s="298"/>
      <c r="AV130" s="298"/>
      <c r="AW130" s="298"/>
      <c r="AX130" s="298"/>
      <c r="AY130" s="298"/>
      <c r="AZ130" s="298"/>
      <c r="BA130" s="298"/>
      <c r="BB130" s="298"/>
      <c r="BC130" s="298"/>
      <c r="BD130" s="298"/>
      <c r="BE130" s="298"/>
      <c r="BF130" s="298"/>
      <c r="BG130" s="298"/>
      <c r="BH130" s="298"/>
      <c r="BI130" s="298"/>
      <c r="BJ130" s="298"/>
      <c r="BK130" s="298"/>
      <c r="BL130" s="298"/>
      <c r="BM130" s="298"/>
      <c r="BN130" s="298"/>
      <c r="BO130" s="298"/>
      <c r="BP130" s="298"/>
      <c r="BQ130" s="298"/>
      <c r="BR130" s="298"/>
      <c r="BS130" s="298"/>
      <c r="BT130" s="298"/>
      <c r="BU130" s="298"/>
      <c r="BV130" s="298"/>
      <c r="BW130" s="298"/>
      <c r="BX130" s="298"/>
      <c r="BY130" s="298"/>
      <c r="BZ130" s="298"/>
      <c r="CA130" s="298"/>
      <c r="CB130" s="298"/>
      <c r="CC130" s="298"/>
      <c r="CD130" s="298"/>
      <c r="CE130" s="298"/>
      <c r="CF130" s="298"/>
      <c r="CG130" s="298"/>
      <c r="CH130" s="298"/>
      <c r="CI130" s="298"/>
      <c r="CJ130" s="298"/>
      <c r="CK130" s="298"/>
      <c r="CL130" s="298"/>
      <c r="CM130" s="298"/>
      <c r="CN130" s="298"/>
      <c r="CO130" s="298"/>
      <c r="CP130" s="298"/>
      <c r="CQ130" s="298"/>
      <c r="CR130" s="298"/>
      <c r="CS130" s="298"/>
      <c r="CT130" s="298"/>
      <c r="CU130" s="298"/>
      <c r="CV130" s="298"/>
    </row>
    <row r="131" spans="1:100" s="268" customFormat="1" ht="20.100000000000001" hidden="1" customHeight="1">
      <c r="A131" s="280" t="e">
        <f>#REF!</f>
        <v>#REF!</v>
      </c>
      <c r="B131" s="280"/>
      <c r="C131" s="280"/>
      <c r="D131" s="280"/>
      <c r="E131" s="280"/>
      <c r="F131" s="280"/>
      <c r="G131" s="280"/>
      <c r="H131" s="280"/>
      <c r="I131" s="289" t="e">
        <f>#REF!</f>
        <v>#REF!</v>
      </c>
      <c r="J131" s="912" t="e">
        <f>#REF!</f>
        <v>#REF!</v>
      </c>
      <c r="K131" s="912"/>
      <c r="L131" s="912"/>
      <c r="M131" s="912"/>
      <c r="N131" s="298"/>
      <c r="O131" s="298"/>
      <c r="P131" s="298"/>
      <c r="Q131" s="298"/>
      <c r="R131" s="298"/>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8"/>
      <c r="AS131" s="298"/>
      <c r="AT131" s="298"/>
      <c r="AU131" s="298"/>
      <c r="AV131" s="298"/>
      <c r="AW131" s="298"/>
      <c r="AX131" s="298"/>
      <c r="AY131" s="298"/>
      <c r="AZ131" s="298"/>
      <c r="BA131" s="298"/>
      <c r="BB131" s="298"/>
      <c r="BC131" s="298"/>
      <c r="BD131" s="298"/>
      <c r="BE131" s="298"/>
      <c r="BF131" s="298"/>
      <c r="BG131" s="298"/>
      <c r="BH131" s="298"/>
      <c r="BI131" s="298"/>
      <c r="BJ131" s="298"/>
      <c r="BK131" s="298"/>
      <c r="BL131" s="298"/>
      <c r="BM131" s="298"/>
      <c r="BN131" s="298"/>
      <c r="BO131" s="298"/>
      <c r="BP131" s="298"/>
      <c r="BQ131" s="298"/>
      <c r="BR131" s="298"/>
      <c r="BS131" s="298"/>
      <c r="BT131" s="298"/>
      <c r="BU131" s="298"/>
      <c r="BV131" s="298"/>
      <c r="BW131" s="298"/>
      <c r="BX131" s="298"/>
      <c r="BY131" s="298"/>
      <c r="BZ131" s="298"/>
      <c r="CA131" s="298"/>
      <c r="CB131" s="298"/>
      <c r="CC131" s="298"/>
      <c r="CD131" s="298"/>
      <c r="CE131" s="298"/>
      <c r="CF131" s="298"/>
      <c r="CG131" s="298"/>
      <c r="CH131" s="298"/>
      <c r="CI131" s="298"/>
      <c r="CJ131" s="298"/>
      <c r="CK131" s="298"/>
      <c r="CL131" s="298"/>
      <c r="CM131" s="298"/>
      <c r="CN131" s="298"/>
      <c r="CO131" s="298"/>
      <c r="CP131" s="298"/>
      <c r="CQ131" s="298"/>
      <c r="CR131" s="298"/>
      <c r="CS131" s="298"/>
      <c r="CT131" s="298"/>
      <c r="CU131" s="298"/>
      <c r="CV131" s="298"/>
    </row>
    <row r="132" spans="1:100" s="268" customFormat="1" ht="20.100000000000001" hidden="1" customHeight="1">
      <c r="A132" s="280" t="e">
        <f>#REF!</f>
        <v>#REF!</v>
      </c>
      <c r="B132" s="280"/>
      <c r="C132" s="280"/>
      <c r="D132" s="280"/>
      <c r="E132" s="280"/>
      <c r="F132" s="280"/>
      <c r="G132" s="280"/>
      <c r="H132" s="280"/>
      <c r="I132" s="289" t="e">
        <f>#REF!</f>
        <v>#REF!</v>
      </c>
      <c r="J132" s="912" t="e">
        <f>#REF!</f>
        <v>#REF!</v>
      </c>
      <c r="K132" s="912"/>
      <c r="L132" s="912"/>
      <c r="M132" s="912"/>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8"/>
      <c r="BC132" s="298"/>
      <c r="BD132" s="298"/>
      <c r="BE132" s="298"/>
      <c r="BF132" s="298"/>
      <c r="BG132" s="298"/>
      <c r="BH132" s="298"/>
      <c r="BI132" s="298"/>
      <c r="BJ132" s="298"/>
      <c r="BK132" s="298"/>
      <c r="BL132" s="298"/>
      <c r="BM132" s="298"/>
      <c r="BN132" s="298"/>
      <c r="BO132" s="298"/>
      <c r="BP132" s="298"/>
      <c r="BQ132" s="298"/>
      <c r="BR132" s="298"/>
      <c r="BS132" s="298"/>
      <c r="BT132" s="298"/>
      <c r="BU132" s="298"/>
      <c r="BV132" s="298"/>
      <c r="BW132" s="298"/>
      <c r="BX132" s="298"/>
      <c r="BY132" s="298"/>
      <c r="BZ132" s="298"/>
      <c r="CA132" s="298"/>
      <c r="CB132" s="298"/>
      <c r="CC132" s="298"/>
      <c r="CD132" s="298"/>
      <c r="CE132" s="298"/>
      <c r="CF132" s="298"/>
      <c r="CG132" s="298"/>
      <c r="CH132" s="298"/>
      <c r="CI132" s="298"/>
      <c r="CJ132" s="298"/>
      <c r="CK132" s="298"/>
      <c r="CL132" s="298"/>
      <c r="CM132" s="298"/>
      <c r="CN132" s="298"/>
      <c r="CO132" s="298"/>
      <c r="CP132" s="298"/>
      <c r="CQ132" s="298"/>
      <c r="CR132" s="298"/>
      <c r="CS132" s="298"/>
      <c r="CT132" s="298"/>
      <c r="CU132" s="298"/>
      <c r="CV132" s="298"/>
    </row>
    <row r="133" spans="1:100" s="268" customFormat="1" ht="20.100000000000001" hidden="1" customHeight="1">
      <c r="A133" s="280" t="e">
        <f>#REF!</f>
        <v>#REF!</v>
      </c>
      <c r="B133" s="280"/>
      <c r="C133" s="280"/>
      <c r="D133" s="280"/>
      <c r="E133" s="280"/>
      <c r="F133" s="280"/>
      <c r="G133" s="280"/>
      <c r="H133" s="280"/>
      <c r="I133" s="289" t="e">
        <f>#REF!</f>
        <v>#REF!</v>
      </c>
      <c r="J133" s="912" t="e">
        <f>#REF!</f>
        <v>#REF!</v>
      </c>
      <c r="K133" s="912"/>
      <c r="L133" s="912"/>
      <c r="M133" s="912"/>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8"/>
      <c r="AN133" s="298"/>
      <c r="AO133" s="298"/>
      <c r="AP133" s="298"/>
      <c r="AQ133" s="298"/>
      <c r="AR133" s="298"/>
      <c r="AS133" s="298"/>
      <c r="AT133" s="298"/>
      <c r="AU133" s="298"/>
      <c r="AV133" s="298"/>
      <c r="AW133" s="298"/>
      <c r="AX133" s="298"/>
      <c r="AY133" s="298"/>
      <c r="AZ133" s="298"/>
      <c r="BA133" s="298"/>
      <c r="BB133" s="298"/>
      <c r="BC133" s="298"/>
      <c r="BD133" s="298"/>
      <c r="BE133" s="298"/>
      <c r="BF133" s="298"/>
      <c r="BG133" s="298"/>
      <c r="BH133" s="298"/>
      <c r="BI133" s="298"/>
      <c r="BJ133" s="298"/>
      <c r="BK133" s="298"/>
      <c r="BL133" s="298"/>
      <c r="BM133" s="298"/>
      <c r="BN133" s="298"/>
      <c r="BO133" s="298"/>
      <c r="BP133" s="298"/>
      <c r="BQ133" s="298"/>
      <c r="BR133" s="298"/>
      <c r="BS133" s="298"/>
      <c r="BT133" s="298"/>
      <c r="BU133" s="298"/>
      <c r="BV133" s="298"/>
      <c r="BW133" s="298"/>
      <c r="BX133" s="298"/>
      <c r="BY133" s="298"/>
      <c r="BZ133" s="298"/>
      <c r="CA133" s="298"/>
      <c r="CB133" s="298"/>
      <c r="CC133" s="298"/>
      <c r="CD133" s="298"/>
      <c r="CE133" s="298"/>
      <c r="CF133" s="298"/>
      <c r="CG133" s="298"/>
      <c r="CH133" s="298"/>
      <c r="CI133" s="298"/>
      <c r="CJ133" s="298"/>
      <c r="CK133" s="298"/>
      <c r="CL133" s="298"/>
      <c r="CM133" s="298"/>
      <c r="CN133" s="298"/>
      <c r="CO133" s="298"/>
      <c r="CP133" s="298"/>
      <c r="CQ133" s="298"/>
      <c r="CR133" s="298"/>
      <c r="CS133" s="298"/>
      <c r="CT133" s="298"/>
      <c r="CU133" s="298"/>
      <c r="CV133" s="298"/>
    </row>
    <row r="134" spans="1:100" s="268" customFormat="1" ht="20.100000000000001" hidden="1" customHeight="1">
      <c r="A134" s="290"/>
      <c r="B134" s="290"/>
      <c r="C134" s="290"/>
      <c r="D134" s="290"/>
      <c r="E134" s="290"/>
      <c r="F134" s="290"/>
      <c r="G134" s="290"/>
      <c r="H134" s="290"/>
      <c r="I134" s="279" t="e">
        <f>#REF!</f>
        <v>#REF!</v>
      </c>
      <c r="J134" s="912" t="e">
        <f>#REF!</f>
        <v>#REF!</v>
      </c>
      <c r="K134" s="912"/>
      <c r="L134" s="912"/>
      <c r="M134" s="912"/>
      <c r="N134" s="298"/>
      <c r="O134" s="298"/>
      <c r="P134" s="298"/>
      <c r="Q134" s="298"/>
      <c r="R134" s="298"/>
      <c r="S134" s="298"/>
      <c r="T134" s="298"/>
      <c r="U134" s="298"/>
      <c r="V134" s="298"/>
      <c r="W134" s="298"/>
      <c r="X134" s="298"/>
      <c r="Y134" s="298"/>
      <c r="Z134" s="298"/>
      <c r="AA134" s="298"/>
      <c r="AB134" s="298"/>
      <c r="AC134" s="298"/>
      <c r="AD134" s="298"/>
      <c r="AE134" s="298"/>
      <c r="AF134" s="298"/>
      <c r="AG134" s="298"/>
      <c r="AH134" s="298"/>
      <c r="AI134" s="298"/>
      <c r="AJ134" s="298"/>
      <c r="AK134" s="298"/>
      <c r="AL134" s="298"/>
      <c r="AM134" s="298"/>
      <c r="AN134" s="298"/>
      <c r="AO134" s="298"/>
      <c r="AP134" s="298"/>
      <c r="AQ134" s="298"/>
      <c r="AR134" s="298"/>
      <c r="AS134" s="298"/>
      <c r="AT134" s="298"/>
      <c r="AU134" s="298"/>
      <c r="AV134" s="298"/>
      <c r="AW134" s="298"/>
      <c r="AX134" s="298"/>
      <c r="AY134" s="298"/>
      <c r="AZ134" s="298"/>
      <c r="BA134" s="298"/>
      <c r="BB134" s="298"/>
      <c r="BC134" s="298"/>
      <c r="BD134" s="298"/>
      <c r="BE134" s="298"/>
      <c r="BF134" s="298"/>
      <c r="BG134" s="298"/>
      <c r="BH134" s="298"/>
      <c r="BI134" s="298"/>
      <c r="BJ134" s="298"/>
      <c r="BK134" s="298"/>
      <c r="BL134" s="298"/>
      <c r="BM134" s="298"/>
      <c r="BN134" s="298"/>
      <c r="BO134" s="298"/>
      <c r="BP134" s="298"/>
      <c r="BQ134" s="298"/>
      <c r="BR134" s="298"/>
      <c r="BS134" s="298"/>
      <c r="BT134" s="298"/>
      <c r="BU134" s="298"/>
      <c r="BV134" s="298"/>
      <c r="BW134" s="298"/>
      <c r="BX134" s="298"/>
      <c r="BY134" s="298"/>
      <c r="BZ134" s="298"/>
      <c r="CA134" s="298"/>
      <c r="CB134" s="298"/>
      <c r="CC134" s="298"/>
      <c r="CD134" s="298"/>
      <c r="CE134" s="298"/>
      <c r="CF134" s="298"/>
      <c r="CG134" s="298"/>
      <c r="CH134" s="298"/>
      <c r="CI134" s="298"/>
      <c r="CJ134" s="298"/>
      <c r="CK134" s="298"/>
      <c r="CL134" s="298"/>
      <c r="CM134" s="298"/>
      <c r="CN134" s="298"/>
      <c r="CO134" s="298"/>
      <c r="CP134" s="298"/>
      <c r="CQ134" s="298"/>
      <c r="CR134" s="298"/>
      <c r="CS134" s="298"/>
      <c r="CT134" s="298"/>
      <c r="CU134" s="298"/>
      <c r="CV134" s="298"/>
    </row>
    <row r="135" spans="1:100" s="268" customFormat="1" ht="35.25" hidden="1" customHeight="1">
      <c r="A135" s="283" t="e">
        <f>#REF!</f>
        <v>#REF!</v>
      </c>
      <c r="B135" s="283"/>
      <c r="C135" s="283"/>
      <c r="D135" s="283"/>
      <c r="E135" s="283"/>
      <c r="F135" s="283"/>
      <c r="G135" s="283"/>
      <c r="H135" s="283"/>
      <c r="I135" s="279" t="e">
        <f>#REF!</f>
        <v>#REF!</v>
      </c>
      <c r="J135" s="912"/>
      <c r="K135" s="912"/>
      <c r="L135" s="912"/>
      <c r="M135" s="912"/>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8"/>
      <c r="AN135" s="298"/>
      <c r="AO135" s="298"/>
      <c r="AP135" s="298"/>
      <c r="AQ135" s="298"/>
      <c r="AR135" s="298"/>
      <c r="AS135" s="298"/>
      <c r="AT135" s="298"/>
      <c r="AU135" s="298"/>
      <c r="AV135" s="298"/>
      <c r="AW135" s="298"/>
      <c r="AX135" s="298"/>
      <c r="AY135" s="298"/>
      <c r="AZ135" s="298"/>
      <c r="BA135" s="298"/>
      <c r="BB135" s="298"/>
      <c r="BC135" s="298"/>
      <c r="BD135" s="298"/>
      <c r="BE135" s="298"/>
      <c r="BF135" s="298"/>
      <c r="BG135" s="298"/>
      <c r="BH135" s="298"/>
      <c r="BI135" s="298"/>
      <c r="BJ135" s="298"/>
      <c r="BK135" s="298"/>
      <c r="BL135" s="298"/>
      <c r="BM135" s="298"/>
      <c r="BN135" s="298"/>
      <c r="BO135" s="298"/>
      <c r="BP135" s="298"/>
      <c r="BQ135" s="298"/>
      <c r="BR135" s="298"/>
      <c r="BS135" s="298"/>
      <c r="BT135" s="298"/>
      <c r="BU135" s="298"/>
      <c r="BV135" s="298"/>
      <c r="BW135" s="298"/>
      <c r="BX135" s="298"/>
      <c r="BY135" s="298"/>
      <c r="BZ135" s="298"/>
      <c r="CA135" s="298"/>
      <c r="CB135" s="298"/>
      <c r="CC135" s="298"/>
      <c r="CD135" s="298"/>
      <c r="CE135" s="298"/>
      <c r="CF135" s="298"/>
      <c r="CG135" s="298"/>
      <c r="CH135" s="298"/>
      <c r="CI135" s="298"/>
      <c r="CJ135" s="298"/>
      <c r="CK135" s="298"/>
      <c r="CL135" s="298"/>
      <c r="CM135" s="298"/>
      <c r="CN135" s="298"/>
      <c r="CO135" s="298"/>
      <c r="CP135" s="298"/>
      <c r="CQ135" s="298"/>
      <c r="CR135" s="298"/>
      <c r="CS135" s="298"/>
      <c r="CT135" s="298"/>
      <c r="CU135" s="298"/>
      <c r="CV135" s="298"/>
    </row>
    <row r="136" spans="1:100" s="268" customFormat="1" ht="19.5" hidden="1" customHeight="1">
      <c r="A136" s="280" t="e">
        <f>#REF!</f>
        <v>#REF!</v>
      </c>
      <c r="B136" s="280"/>
      <c r="C136" s="280"/>
      <c r="D136" s="280"/>
      <c r="E136" s="280"/>
      <c r="F136" s="280"/>
      <c r="G136" s="280"/>
      <c r="H136" s="280"/>
      <c r="I136" s="289" t="e">
        <f>#REF!</f>
        <v>#REF!</v>
      </c>
      <c r="J136" s="912" t="e">
        <f>#REF!</f>
        <v>#REF!</v>
      </c>
      <c r="K136" s="912"/>
      <c r="L136" s="912"/>
      <c r="M136" s="912"/>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8"/>
      <c r="AS136" s="298"/>
      <c r="AT136" s="298"/>
      <c r="AU136" s="298"/>
      <c r="AV136" s="298"/>
      <c r="AW136" s="298"/>
      <c r="AX136" s="298"/>
      <c r="AY136" s="298"/>
      <c r="AZ136" s="298"/>
      <c r="BA136" s="298"/>
      <c r="BB136" s="298"/>
      <c r="BC136" s="298"/>
      <c r="BD136" s="298"/>
      <c r="BE136" s="298"/>
      <c r="BF136" s="298"/>
      <c r="BG136" s="298"/>
      <c r="BH136" s="298"/>
      <c r="BI136" s="298"/>
      <c r="BJ136" s="298"/>
      <c r="BK136" s="298"/>
      <c r="BL136" s="298"/>
      <c r="BM136" s="298"/>
      <c r="BN136" s="298"/>
      <c r="BO136" s="298"/>
      <c r="BP136" s="298"/>
      <c r="BQ136" s="298"/>
      <c r="BR136" s="298"/>
      <c r="BS136" s="298"/>
      <c r="BT136" s="298"/>
      <c r="BU136" s="298"/>
      <c r="BV136" s="298"/>
      <c r="BW136" s="298"/>
      <c r="BX136" s="298"/>
      <c r="BY136" s="298"/>
      <c r="BZ136" s="298"/>
      <c r="CA136" s="298"/>
      <c r="CB136" s="298"/>
      <c r="CC136" s="298"/>
      <c r="CD136" s="298"/>
      <c r="CE136" s="298"/>
      <c r="CF136" s="298"/>
      <c r="CG136" s="298"/>
      <c r="CH136" s="298"/>
      <c r="CI136" s="298"/>
      <c r="CJ136" s="298"/>
      <c r="CK136" s="298"/>
      <c r="CL136" s="298"/>
      <c r="CM136" s="298"/>
      <c r="CN136" s="298"/>
      <c r="CO136" s="298"/>
      <c r="CP136" s="298"/>
      <c r="CQ136" s="298"/>
      <c r="CR136" s="298"/>
      <c r="CS136" s="298"/>
      <c r="CT136" s="298"/>
      <c r="CU136" s="298"/>
      <c r="CV136" s="298"/>
    </row>
    <row r="137" spans="1:100" s="268" customFormat="1" ht="19.5" hidden="1" customHeight="1">
      <c r="A137" s="280" t="e">
        <f>#REF!</f>
        <v>#REF!</v>
      </c>
      <c r="B137" s="280"/>
      <c r="C137" s="280"/>
      <c r="D137" s="280"/>
      <c r="E137" s="280"/>
      <c r="F137" s="280"/>
      <c r="G137" s="280"/>
      <c r="H137" s="280"/>
      <c r="I137" s="289" t="e">
        <f>#REF!</f>
        <v>#REF!</v>
      </c>
      <c r="J137" s="912" t="e">
        <f>#REF!</f>
        <v>#REF!</v>
      </c>
      <c r="K137" s="912"/>
      <c r="L137" s="912"/>
      <c r="M137" s="912"/>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298"/>
      <c r="AJ137" s="298"/>
      <c r="AK137" s="298"/>
      <c r="AL137" s="298"/>
      <c r="AM137" s="298"/>
      <c r="AN137" s="298"/>
      <c r="AO137" s="298"/>
      <c r="AP137" s="298"/>
      <c r="AQ137" s="298"/>
      <c r="AR137" s="298"/>
      <c r="AS137" s="298"/>
      <c r="AT137" s="298"/>
      <c r="AU137" s="298"/>
      <c r="AV137" s="298"/>
      <c r="AW137" s="298"/>
      <c r="AX137" s="298"/>
      <c r="AY137" s="298"/>
      <c r="AZ137" s="298"/>
      <c r="BA137" s="298"/>
      <c r="BB137" s="298"/>
      <c r="BC137" s="298"/>
      <c r="BD137" s="298"/>
      <c r="BE137" s="298"/>
      <c r="BF137" s="298"/>
      <c r="BG137" s="298"/>
      <c r="BH137" s="298"/>
      <c r="BI137" s="298"/>
      <c r="BJ137" s="298"/>
      <c r="BK137" s="298"/>
      <c r="BL137" s="298"/>
      <c r="BM137" s="298"/>
      <c r="BN137" s="298"/>
      <c r="BO137" s="298"/>
      <c r="BP137" s="298"/>
      <c r="BQ137" s="298"/>
      <c r="BR137" s="298"/>
      <c r="BS137" s="298"/>
      <c r="BT137" s="298"/>
      <c r="BU137" s="298"/>
      <c r="BV137" s="298"/>
      <c r="BW137" s="298"/>
      <c r="BX137" s="298"/>
      <c r="BY137" s="298"/>
      <c r="BZ137" s="298"/>
      <c r="CA137" s="298"/>
      <c r="CB137" s="298"/>
      <c r="CC137" s="298"/>
      <c r="CD137" s="298"/>
      <c r="CE137" s="298"/>
      <c r="CF137" s="298"/>
      <c r="CG137" s="298"/>
      <c r="CH137" s="298"/>
      <c r="CI137" s="298"/>
      <c r="CJ137" s="298"/>
      <c r="CK137" s="298"/>
      <c r="CL137" s="298"/>
      <c r="CM137" s="298"/>
      <c r="CN137" s="298"/>
      <c r="CO137" s="298"/>
      <c r="CP137" s="298"/>
      <c r="CQ137" s="298"/>
      <c r="CR137" s="298"/>
      <c r="CS137" s="298"/>
      <c r="CT137" s="298"/>
      <c r="CU137" s="298"/>
      <c r="CV137" s="298"/>
    </row>
    <row r="138" spans="1:100" s="268" customFormat="1" ht="19.5" hidden="1" customHeight="1">
      <c r="A138" s="280" t="e">
        <f>#REF!</f>
        <v>#REF!</v>
      </c>
      <c r="B138" s="280"/>
      <c r="C138" s="280"/>
      <c r="D138" s="280"/>
      <c r="E138" s="280"/>
      <c r="F138" s="280"/>
      <c r="G138" s="280"/>
      <c r="H138" s="280"/>
      <c r="I138" s="289" t="e">
        <f>#REF!</f>
        <v>#REF!</v>
      </c>
      <c r="J138" s="912" t="e">
        <f>#REF!</f>
        <v>#REF!</v>
      </c>
      <c r="K138" s="912"/>
      <c r="L138" s="912"/>
      <c r="M138" s="912"/>
      <c r="N138" s="298"/>
      <c r="O138" s="298"/>
      <c r="P138" s="298"/>
      <c r="Q138" s="298"/>
      <c r="R138" s="298"/>
      <c r="S138" s="298"/>
      <c r="T138" s="298"/>
      <c r="U138" s="298"/>
      <c r="V138" s="298"/>
      <c r="W138" s="298"/>
      <c r="X138" s="298"/>
      <c r="Y138" s="298"/>
      <c r="Z138" s="298"/>
      <c r="AA138" s="298"/>
      <c r="AB138" s="298"/>
      <c r="AC138" s="298"/>
      <c r="AD138" s="298"/>
      <c r="AE138" s="298"/>
      <c r="AF138" s="298"/>
      <c r="AG138" s="298"/>
      <c r="AH138" s="298"/>
      <c r="AI138" s="298"/>
      <c r="AJ138" s="298"/>
      <c r="AK138" s="298"/>
      <c r="AL138" s="298"/>
      <c r="AM138" s="298"/>
      <c r="AN138" s="298"/>
      <c r="AO138" s="298"/>
      <c r="AP138" s="298"/>
      <c r="AQ138" s="298"/>
      <c r="AR138" s="298"/>
      <c r="AS138" s="298"/>
      <c r="AT138" s="298"/>
      <c r="AU138" s="298"/>
      <c r="AV138" s="298"/>
      <c r="AW138" s="298"/>
      <c r="AX138" s="298"/>
      <c r="AY138" s="298"/>
      <c r="AZ138" s="298"/>
      <c r="BA138" s="298"/>
      <c r="BB138" s="298"/>
      <c r="BC138" s="298"/>
      <c r="BD138" s="298"/>
      <c r="BE138" s="298"/>
      <c r="BF138" s="298"/>
      <c r="BG138" s="298"/>
      <c r="BH138" s="298"/>
      <c r="BI138" s="298"/>
      <c r="BJ138" s="298"/>
      <c r="BK138" s="298"/>
      <c r="BL138" s="298"/>
      <c r="BM138" s="298"/>
      <c r="BN138" s="298"/>
      <c r="BO138" s="298"/>
      <c r="BP138" s="298"/>
      <c r="BQ138" s="298"/>
      <c r="BR138" s="298"/>
      <c r="BS138" s="298"/>
      <c r="BT138" s="298"/>
      <c r="BU138" s="298"/>
      <c r="BV138" s="298"/>
      <c r="BW138" s="298"/>
      <c r="BX138" s="298"/>
      <c r="BY138" s="298"/>
      <c r="BZ138" s="298"/>
      <c r="CA138" s="298"/>
      <c r="CB138" s="298"/>
      <c r="CC138" s="298"/>
      <c r="CD138" s="298"/>
      <c r="CE138" s="298"/>
      <c r="CF138" s="298"/>
      <c r="CG138" s="298"/>
      <c r="CH138" s="298"/>
      <c r="CI138" s="298"/>
      <c r="CJ138" s="298"/>
      <c r="CK138" s="298"/>
      <c r="CL138" s="298"/>
      <c r="CM138" s="298"/>
      <c r="CN138" s="298"/>
      <c r="CO138" s="298"/>
      <c r="CP138" s="298"/>
      <c r="CQ138" s="298"/>
      <c r="CR138" s="298"/>
      <c r="CS138" s="298"/>
      <c r="CT138" s="298"/>
      <c r="CU138" s="298"/>
      <c r="CV138" s="298"/>
    </row>
    <row r="139" spans="1:100" s="268" customFormat="1" ht="19.5" hidden="1" customHeight="1">
      <c r="A139" s="280" t="e">
        <f>#REF!</f>
        <v>#REF!</v>
      </c>
      <c r="B139" s="280"/>
      <c r="C139" s="280"/>
      <c r="D139" s="280"/>
      <c r="E139" s="280"/>
      <c r="F139" s="280"/>
      <c r="G139" s="280"/>
      <c r="H139" s="280"/>
      <c r="I139" s="289" t="e">
        <f>#REF!</f>
        <v>#REF!</v>
      </c>
      <c r="J139" s="912" t="e">
        <f>#REF!</f>
        <v>#REF!</v>
      </c>
      <c r="K139" s="912"/>
      <c r="L139" s="912"/>
      <c r="M139" s="912"/>
      <c r="N139" s="298"/>
      <c r="O139" s="298"/>
      <c r="P139" s="298"/>
      <c r="Q139" s="298"/>
      <c r="R139" s="298"/>
      <c r="S139" s="298"/>
      <c r="T139" s="298"/>
      <c r="U139" s="298"/>
      <c r="V139" s="298"/>
      <c r="W139" s="298"/>
      <c r="X139" s="298"/>
      <c r="Y139" s="298"/>
      <c r="Z139" s="298"/>
      <c r="AA139" s="298"/>
      <c r="AB139" s="298"/>
      <c r="AC139" s="298"/>
      <c r="AD139" s="298"/>
      <c r="AE139" s="298"/>
      <c r="AF139" s="298"/>
      <c r="AG139" s="298"/>
      <c r="AH139" s="298"/>
      <c r="AI139" s="298"/>
      <c r="AJ139" s="298"/>
      <c r="AK139" s="298"/>
      <c r="AL139" s="298"/>
      <c r="AM139" s="298"/>
      <c r="AN139" s="298"/>
      <c r="AO139" s="298"/>
      <c r="AP139" s="298"/>
      <c r="AQ139" s="298"/>
      <c r="AR139" s="298"/>
      <c r="AS139" s="298"/>
      <c r="AT139" s="298"/>
      <c r="AU139" s="298"/>
      <c r="AV139" s="298"/>
      <c r="AW139" s="298"/>
      <c r="AX139" s="298"/>
      <c r="AY139" s="298"/>
      <c r="AZ139" s="298"/>
      <c r="BA139" s="298"/>
      <c r="BB139" s="298"/>
      <c r="BC139" s="298"/>
      <c r="BD139" s="298"/>
      <c r="BE139" s="298"/>
      <c r="BF139" s="298"/>
      <c r="BG139" s="298"/>
      <c r="BH139" s="298"/>
      <c r="BI139" s="298"/>
      <c r="BJ139" s="298"/>
      <c r="BK139" s="298"/>
      <c r="BL139" s="298"/>
      <c r="BM139" s="298"/>
      <c r="BN139" s="298"/>
      <c r="BO139" s="298"/>
      <c r="BP139" s="298"/>
      <c r="BQ139" s="298"/>
      <c r="BR139" s="298"/>
      <c r="BS139" s="298"/>
      <c r="BT139" s="298"/>
      <c r="BU139" s="298"/>
      <c r="BV139" s="298"/>
      <c r="BW139" s="298"/>
      <c r="BX139" s="298"/>
      <c r="BY139" s="298"/>
      <c r="BZ139" s="298"/>
      <c r="CA139" s="298"/>
      <c r="CB139" s="298"/>
      <c r="CC139" s="298"/>
      <c r="CD139" s="298"/>
      <c r="CE139" s="298"/>
      <c r="CF139" s="298"/>
      <c r="CG139" s="298"/>
      <c r="CH139" s="298"/>
      <c r="CI139" s="298"/>
      <c r="CJ139" s="298"/>
      <c r="CK139" s="298"/>
      <c r="CL139" s="298"/>
      <c r="CM139" s="298"/>
      <c r="CN139" s="298"/>
      <c r="CO139" s="298"/>
      <c r="CP139" s="298"/>
      <c r="CQ139" s="298"/>
      <c r="CR139" s="298"/>
      <c r="CS139" s="298"/>
      <c r="CT139" s="298"/>
      <c r="CU139" s="298"/>
      <c r="CV139" s="298"/>
    </row>
    <row r="140" spans="1:100" s="268" customFormat="1" ht="33" hidden="1" customHeight="1">
      <c r="A140" s="280" t="e">
        <f>#REF!</f>
        <v>#REF!</v>
      </c>
      <c r="B140" s="280"/>
      <c r="C140" s="280"/>
      <c r="D140" s="280"/>
      <c r="E140" s="280"/>
      <c r="F140" s="280"/>
      <c r="G140" s="280"/>
      <c r="H140" s="280"/>
      <c r="I140" s="289" t="e">
        <f>#REF!</f>
        <v>#REF!</v>
      </c>
      <c r="J140" s="912" t="e">
        <f>#REF!</f>
        <v>#REF!</v>
      </c>
      <c r="K140" s="912"/>
      <c r="L140" s="912"/>
      <c r="M140" s="912"/>
      <c r="N140" s="298"/>
      <c r="O140" s="298"/>
      <c r="P140" s="298"/>
      <c r="Q140" s="298"/>
      <c r="R140" s="298"/>
      <c r="S140" s="298"/>
      <c r="T140" s="298"/>
      <c r="U140" s="298"/>
      <c r="V140" s="298"/>
      <c r="W140" s="298"/>
      <c r="X140" s="298"/>
      <c r="Y140" s="298"/>
      <c r="Z140" s="298"/>
      <c r="AA140" s="298"/>
      <c r="AB140" s="298"/>
      <c r="AC140" s="298"/>
      <c r="AD140" s="298"/>
      <c r="AE140" s="298"/>
      <c r="AF140" s="298"/>
      <c r="AG140" s="298"/>
      <c r="AH140" s="298"/>
      <c r="AI140" s="298"/>
      <c r="AJ140" s="298"/>
      <c r="AK140" s="298"/>
      <c r="AL140" s="298"/>
      <c r="AM140" s="298"/>
      <c r="AN140" s="298"/>
      <c r="AO140" s="298"/>
      <c r="AP140" s="298"/>
      <c r="AQ140" s="298"/>
      <c r="AR140" s="298"/>
      <c r="AS140" s="298"/>
      <c r="AT140" s="298"/>
      <c r="AU140" s="298"/>
      <c r="AV140" s="298"/>
      <c r="AW140" s="298"/>
      <c r="AX140" s="298"/>
      <c r="AY140" s="298"/>
      <c r="AZ140" s="298"/>
      <c r="BA140" s="298"/>
      <c r="BB140" s="298"/>
      <c r="BC140" s="298"/>
      <c r="BD140" s="298"/>
      <c r="BE140" s="298"/>
      <c r="BF140" s="298"/>
      <c r="BG140" s="298"/>
      <c r="BH140" s="298"/>
      <c r="BI140" s="298"/>
      <c r="BJ140" s="298"/>
      <c r="BK140" s="298"/>
      <c r="BL140" s="298"/>
      <c r="BM140" s="298"/>
      <c r="BN140" s="298"/>
      <c r="BO140" s="298"/>
      <c r="BP140" s="298"/>
      <c r="BQ140" s="298"/>
      <c r="BR140" s="298"/>
      <c r="BS140" s="298"/>
      <c r="BT140" s="298"/>
      <c r="BU140" s="298"/>
      <c r="BV140" s="298"/>
      <c r="BW140" s="298"/>
      <c r="BX140" s="298"/>
      <c r="BY140" s="298"/>
      <c r="BZ140" s="298"/>
      <c r="CA140" s="298"/>
      <c r="CB140" s="298"/>
      <c r="CC140" s="298"/>
      <c r="CD140" s="298"/>
      <c r="CE140" s="298"/>
      <c r="CF140" s="298"/>
      <c r="CG140" s="298"/>
      <c r="CH140" s="298"/>
      <c r="CI140" s="298"/>
      <c r="CJ140" s="298"/>
      <c r="CK140" s="298"/>
      <c r="CL140" s="298"/>
      <c r="CM140" s="298"/>
      <c r="CN140" s="298"/>
      <c r="CO140" s="298"/>
      <c r="CP140" s="298"/>
      <c r="CQ140" s="298"/>
      <c r="CR140" s="298"/>
      <c r="CS140" s="298"/>
      <c r="CT140" s="298"/>
      <c r="CU140" s="298"/>
      <c r="CV140" s="298"/>
    </row>
    <row r="141" spans="1:100" s="268" customFormat="1" ht="19.5" hidden="1" customHeight="1">
      <c r="A141" s="280" t="e">
        <f>#REF!</f>
        <v>#REF!</v>
      </c>
      <c r="B141" s="280"/>
      <c r="C141" s="280"/>
      <c r="D141" s="280"/>
      <c r="E141" s="280"/>
      <c r="F141" s="280"/>
      <c r="G141" s="280"/>
      <c r="H141" s="280"/>
      <c r="I141" s="289" t="e">
        <f>#REF!</f>
        <v>#REF!</v>
      </c>
      <c r="J141" s="912" t="e">
        <f>#REF!</f>
        <v>#REF!</v>
      </c>
      <c r="K141" s="912"/>
      <c r="L141" s="912"/>
      <c r="M141" s="912"/>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c r="AK141" s="298"/>
      <c r="AL141" s="298"/>
      <c r="AM141" s="298"/>
      <c r="AN141" s="298"/>
      <c r="AO141" s="298"/>
      <c r="AP141" s="298"/>
      <c r="AQ141" s="298"/>
      <c r="AR141" s="298"/>
      <c r="AS141" s="298"/>
      <c r="AT141" s="298"/>
      <c r="AU141" s="298"/>
      <c r="AV141" s="298"/>
      <c r="AW141" s="298"/>
      <c r="AX141" s="298"/>
      <c r="AY141" s="298"/>
      <c r="AZ141" s="298"/>
      <c r="BA141" s="298"/>
      <c r="BB141" s="298"/>
      <c r="BC141" s="298"/>
      <c r="BD141" s="298"/>
      <c r="BE141" s="298"/>
      <c r="BF141" s="298"/>
      <c r="BG141" s="298"/>
      <c r="BH141" s="298"/>
      <c r="BI141" s="298"/>
      <c r="BJ141" s="298"/>
      <c r="BK141" s="298"/>
      <c r="BL141" s="298"/>
      <c r="BM141" s="298"/>
      <c r="BN141" s="298"/>
      <c r="BO141" s="298"/>
      <c r="BP141" s="298"/>
      <c r="BQ141" s="298"/>
      <c r="BR141" s="298"/>
      <c r="BS141" s="298"/>
      <c r="BT141" s="298"/>
      <c r="BU141" s="298"/>
      <c r="BV141" s="298"/>
      <c r="BW141" s="298"/>
      <c r="BX141" s="298"/>
      <c r="BY141" s="298"/>
      <c r="BZ141" s="298"/>
      <c r="CA141" s="298"/>
      <c r="CB141" s="298"/>
      <c r="CC141" s="298"/>
      <c r="CD141" s="298"/>
      <c r="CE141" s="298"/>
      <c r="CF141" s="298"/>
      <c r="CG141" s="298"/>
      <c r="CH141" s="298"/>
      <c r="CI141" s="298"/>
      <c r="CJ141" s="298"/>
      <c r="CK141" s="298"/>
      <c r="CL141" s="298"/>
      <c r="CM141" s="298"/>
      <c r="CN141" s="298"/>
      <c r="CO141" s="298"/>
      <c r="CP141" s="298"/>
      <c r="CQ141" s="298"/>
      <c r="CR141" s="298"/>
      <c r="CS141" s="298"/>
      <c r="CT141" s="298"/>
      <c r="CU141" s="298"/>
      <c r="CV141" s="298"/>
    </row>
    <row r="142" spans="1:100" s="268" customFormat="1" ht="19.5" hidden="1" customHeight="1">
      <c r="A142" s="280" t="e">
        <f>#REF!</f>
        <v>#REF!</v>
      </c>
      <c r="B142" s="280"/>
      <c r="C142" s="280"/>
      <c r="D142" s="280"/>
      <c r="E142" s="280"/>
      <c r="F142" s="280"/>
      <c r="G142" s="280"/>
      <c r="H142" s="280"/>
      <c r="I142" s="289" t="e">
        <f>#REF!</f>
        <v>#REF!</v>
      </c>
      <c r="J142" s="912" t="e">
        <f>#REF!</f>
        <v>#REF!</v>
      </c>
      <c r="K142" s="912"/>
      <c r="L142" s="912"/>
      <c r="M142" s="912"/>
      <c r="N142" s="298"/>
      <c r="O142" s="298"/>
      <c r="P142" s="298"/>
      <c r="Q142" s="298"/>
      <c r="R142" s="298"/>
      <c r="S142" s="298"/>
      <c r="T142" s="298"/>
      <c r="U142" s="298"/>
      <c r="V142" s="298"/>
      <c r="W142" s="298"/>
      <c r="X142" s="298"/>
      <c r="Y142" s="298"/>
      <c r="Z142" s="298"/>
      <c r="AA142" s="298"/>
      <c r="AB142" s="298"/>
      <c r="AC142" s="298"/>
      <c r="AD142" s="298"/>
      <c r="AE142" s="298"/>
      <c r="AF142" s="298"/>
      <c r="AG142" s="298"/>
      <c r="AH142" s="298"/>
      <c r="AI142" s="298"/>
      <c r="AJ142" s="298"/>
      <c r="AK142" s="298"/>
      <c r="AL142" s="298"/>
      <c r="AM142" s="298"/>
      <c r="AN142" s="298"/>
      <c r="AO142" s="298"/>
      <c r="AP142" s="298"/>
      <c r="AQ142" s="298"/>
      <c r="AR142" s="298"/>
      <c r="AS142" s="298"/>
      <c r="AT142" s="298"/>
      <c r="AU142" s="298"/>
      <c r="AV142" s="298"/>
      <c r="AW142" s="298"/>
      <c r="AX142" s="298"/>
      <c r="AY142" s="298"/>
      <c r="AZ142" s="298"/>
      <c r="BA142" s="298"/>
      <c r="BB142" s="298"/>
      <c r="BC142" s="298"/>
      <c r="BD142" s="298"/>
      <c r="BE142" s="298"/>
      <c r="BF142" s="298"/>
      <c r="BG142" s="298"/>
      <c r="BH142" s="298"/>
      <c r="BI142" s="298"/>
      <c r="BJ142" s="298"/>
      <c r="BK142" s="298"/>
      <c r="BL142" s="298"/>
      <c r="BM142" s="298"/>
      <c r="BN142" s="298"/>
      <c r="BO142" s="298"/>
      <c r="BP142" s="298"/>
      <c r="BQ142" s="298"/>
      <c r="BR142" s="298"/>
      <c r="BS142" s="298"/>
      <c r="BT142" s="298"/>
      <c r="BU142" s="298"/>
      <c r="BV142" s="298"/>
      <c r="BW142" s="298"/>
      <c r="BX142" s="298"/>
      <c r="BY142" s="298"/>
      <c r="BZ142" s="298"/>
      <c r="CA142" s="298"/>
      <c r="CB142" s="298"/>
      <c r="CC142" s="298"/>
      <c r="CD142" s="298"/>
      <c r="CE142" s="298"/>
      <c r="CF142" s="298"/>
      <c r="CG142" s="298"/>
      <c r="CH142" s="298"/>
      <c r="CI142" s="298"/>
      <c r="CJ142" s="298"/>
      <c r="CK142" s="298"/>
      <c r="CL142" s="298"/>
      <c r="CM142" s="298"/>
      <c r="CN142" s="298"/>
      <c r="CO142" s="298"/>
      <c r="CP142" s="298"/>
      <c r="CQ142" s="298"/>
      <c r="CR142" s="298"/>
      <c r="CS142" s="298"/>
      <c r="CT142" s="298"/>
      <c r="CU142" s="298"/>
      <c r="CV142" s="298"/>
    </row>
    <row r="143" spans="1:100" s="268" customFormat="1" ht="19.5" hidden="1" customHeight="1">
      <c r="A143" s="280" t="e">
        <f>#REF!</f>
        <v>#REF!</v>
      </c>
      <c r="B143" s="280"/>
      <c r="C143" s="280"/>
      <c r="D143" s="280"/>
      <c r="E143" s="280"/>
      <c r="F143" s="280"/>
      <c r="G143" s="280"/>
      <c r="H143" s="280"/>
      <c r="I143" s="289" t="e">
        <f>#REF!</f>
        <v>#REF!</v>
      </c>
      <c r="J143" s="912" t="e">
        <f>#REF!</f>
        <v>#REF!</v>
      </c>
      <c r="K143" s="912"/>
      <c r="L143" s="912"/>
      <c r="M143" s="912"/>
      <c r="N143" s="298"/>
      <c r="O143" s="298"/>
      <c r="P143" s="298"/>
      <c r="Q143" s="298"/>
      <c r="R143" s="298"/>
      <c r="S143" s="298"/>
      <c r="T143" s="298"/>
      <c r="U143" s="298"/>
      <c r="V143" s="298"/>
      <c r="W143" s="298"/>
      <c r="X143" s="298"/>
      <c r="Y143" s="298"/>
      <c r="Z143" s="298"/>
      <c r="AA143" s="298"/>
      <c r="AB143" s="298"/>
      <c r="AC143" s="298"/>
      <c r="AD143" s="298"/>
      <c r="AE143" s="298"/>
      <c r="AF143" s="298"/>
      <c r="AG143" s="298"/>
      <c r="AH143" s="298"/>
      <c r="AI143" s="298"/>
      <c r="AJ143" s="298"/>
      <c r="AK143" s="298"/>
      <c r="AL143" s="298"/>
      <c r="AM143" s="298"/>
      <c r="AN143" s="298"/>
      <c r="AO143" s="298"/>
      <c r="AP143" s="298"/>
      <c r="AQ143" s="298"/>
      <c r="AR143" s="298"/>
      <c r="AS143" s="298"/>
      <c r="AT143" s="298"/>
      <c r="AU143" s="298"/>
      <c r="AV143" s="298"/>
      <c r="AW143" s="298"/>
      <c r="AX143" s="298"/>
      <c r="AY143" s="298"/>
      <c r="AZ143" s="298"/>
      <c r="BA143" s="298"/>
      <c r="BB143" s="298"/>
      <c r="BC143" s="298"/>
      <c r="BD143" s="298"/>
      <c r="BE143" s="298"/>
      <c r="BF143" s="298"/>
      <c r="BG143" s="298"/>
      <c r="BH143" s="298"/>
      <c r="BI143" s="298"/>
      <c r="BJ143" s="298"/>
      <c r="BK143" s="298"/>
      <c r="BL143" s="298"/>
      <c r="BM143" s="298"/>
      <c r="BN143" s="298"/>
      <c r="BO143" s="298"/>
      <c r="BP143" s="298"/>
      <c r="BQ143" s="298"/>
      <c r="BR143" s="298"/>
      <c r="BS143" s="298"/>
      <c r="BT143" s="298"/>
      <c r="BU143" s="298"/>
      <c r="BV143" s="298"/>
      <c r="BW143" s="298"/>
      <c r="BX143" s="298"/>
      <c r="BY143" s="298"/>
      <c r="BZ143" s="298"/>
      <c r="CA143" s="298"/>
      <c r="CB143" s="298"/>
      <c r="CC143" s="298"/>
      <c r="CD143" s="298"/>
      <c r="CE143" s="298"/>
      <c r="CF143" s="298"/>
      <c r="CG143" s="298"/>
      <c r="CH143" s="298"/>
      <c r="CI143" s="298"/>
      <c r="CJ143" s="298"/>
      <c r="CK143" s="298"/>
      <c r="CL143" s="298"/>
      <c r="CM143" s="298"/>
      <c r="CN143" s="298"/>
      <c r="CO143" s="298"/>
      <c r="CP143" s="298"/>
      <c r="CQ143" s="298"/>
      <c r="CR143" s="298"/>
      <c r="CS143" s="298"/>
      <c r="CT143" s="298"/>
      <c r="CU143" s="298"/>
      <c r="CV143" s="298"/>
    </row>
    <row r="144" spans="1:100" s="268" customFormat="1" ht="19.5" hidden="1" customHeight="1">
      <c r="A144" s="280" t="e">
        <f>#REF!</f>
        <v>#REF!</v>
      </c>
      <c r="B144" s="280"/>
      <c r="C144" s="280"/>
      <c r="D144" s="280"/>
      <c r="E144" s="280"/>
      <c r="F144" s="280"/>
      <c r="G144" s="280"/>
      <c r="H144" s="280"/>
      <c r="I144" s="289" t="e">
        <f>#REF!</f>
        <v>#REF!</v>
      </c>
      <c r="J144" s="912" t="e">
        <f>#REF!</f>
        <v>#REF!</v>
      </c>
      <c r="K144" s="912"/>
      <c r="L144" s="912"/>
      <c r="M144" s="912"/>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8"/>
      <c r="BC144" s="298"/>
      <c r="BD144" s="298"/>
      <c r="BE144" s="298"/>
      <c r="BF144" s="298"/>
      <c r="BG144" s="298"/>
      <c r="BH144" s="298"/>
      <c r="BI144" s="298"/>
      <c r="BJ144" s="298"/>
      <c r="BK144" s="298"/>
      <c r="BL144" s="298"/>
      <c r="BM144" s="298"/>
      <c r="BN144" s="298"/>
      <c r="BO144" s="298"/>
      <c r="BP144" s="298"/>
      <c r="BQ144" s="298"/>
      <c r="BR144" s="298"/>
      <c r="BS144" s="298"/>
      <c r="BT144" s="298"/>
      <c r="BU144" s="298"/>
      <c r="BV144" s="298"/>
      <c r="BW144" s="298"/>
      <c r="BX144" s="298"/>
      <c r="BY144" s="298"/>
      <c r="BZ144" s="298"/>
      <c r="CA144" s="298"/>
      <c r="CB144" s="298"/>
      <c r="CC144" s="298"/>
      <c r="CD144" s="298"/>
      <c r="CE144" s="298"/>
      <c r="CF144" s="298"/>
      <c r="CG144" s="298"/>
      <c r="CH144" s="298"/>
      <c r="CI144" s="298"/>
      <c r="CJ144" s="298"/>
      <c r="CK144" s="298"/>
      <c r="CL144" s="298"/>
      <c r="CM144" s="298"/>
      <c r="CN144" s="298"/>
      <c r="CO144" s="298"/>
      <c r="CP144" s="298"/>
      <c r="CQ144" s="298"/>
      <c r="CR144" s="298"/>
      <c r="CS144" s="298"/>
      <c r="CT144" s="298"/>
      <c r="CU144" s="298"/>
      <c r="CV144" s="298"/>
    </row>
    <row r="145" spans="1:100" s="268" customFormat="1" ht="19.5" hidden="1" customHeight="1">
      <c r="A145" s="290"/>
      <c r="B145" s="290"/>
      <c r="C145" s="290"/>
      <c r="D145" s="290"/>
      <c r="E145" s="290"/>
      <c r="F145" s="290"/>
      <c r="G145" s="290"/>
      <c r="H145" s="290"/>
      <c r="I145" s="279" t="e">
        <f>#REF!</f>
        <v>#REF!</v>
      </c>
      <c r="J145" s="912" t="e">
        <f>#REF!</f>
        <v>#REF!</v>
      </c>
      <c r="K145" s="912"/>
      <c r="L145" s="912"/>
      <c r="M145" s="912"/>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298"/>
      <c r="AL145" s="298"/>
      <c r="AM145" s="298"/>
      <c r="AN145" s="298"/>
      <c r="AO145" s="298"/>
      <c r="AP145" s="298"/>
      <c r="AQ145" s="298"/>
      <c r="AR145" s="298"/>
      <c r="AS145" s="298"/>
      <c r="AT145" s="298"/>
      <c r="AU145" s="298"/>
      <c r="AV145" s="298"/>
      <c r="AW145" s="298"/>
      <c r="AX145" s="298"/>
      <c r="AY145" s="298"/>
      <c r="AZ145" s="298"/>
      <c r="BA145" s="298"/>
      <c r="BB145" s="298"/>
      <c r="BC145" s="298"/>
      <c r="BD145" s="298"/>
      <c r="BE145" s="298"/>
      <c r="BF145" s="298"/>
      <c r="BG145" s="298"/>
      <c r="BH145" s="298"/>
      <c r="BI145" s="298"/>
      <c r="BJ145" s="298"/>
      <c r="BK145" s="298"/>
      <c r="BL145" s="298"/>
      <c r="BM145" s="298"/>
      <c r="BN145" s="298"/>
      <c r="BO145" s="298"/>
      <c r="BP145" s="298"/>
      <c r="BQ145" s="298"/>
      <c r="BR145" s="298"/>
      <c r="BS145" s="298"/>
      <c r="BT145" s="298"/>
      <c r="BU145" s="298"/>
      <c r="BV145" s="298"/>
      <c r="BW145" s="298"/>
      <c r="BX145" s="298"/>
      <c r="BY145" s="298"/>
      <c r="BZ145" s="298"/>
      <c r="CA145" s="298"/>
      <c r="CB145" s="298"/>
      <c r="CC145" s="298"/>
      <c r="CD145" s="298"/>
      <c r="CE145" s="298"/>
      <c r="CF145" s="298"/>
      <c r="CG145" s="298"/>
      <c r="CH145" s="298"/>
      <c r="CI145" s="298"/>
      <c r="CJ145" s="298"/>
      <c r="CK145" s="298"/>
      <c r="CL145" s="298"/>
      <c r="CM145" s="298"/>
      <c r="CN145" s="298"/>
      <c r="CO145" s="298"/>
      <c r="CP145" s="298"/>
      <c r="CQ145" s="298"/>
      <c r="CR145" s="298"/>
      <c r="CS145" s="298"/>
      <c r="CT145" s="298"/>
      <c r="CU145" s="298"/>
      <c r="CV145" s="298"/>
    </row>
    <row r="146" spans="1:100" s="268" customFormat="1" ht="19.5" hidden="1" customHeight="1">
      <c r="A146" s="283" t="e">
        <f>#REF!</f>
        <v>#REF!</v>
      </c>
      <c r="B146" s="283"/>
      <c r="C146" s="283"/>
      <c r="D146" s="283"/>
      <c r="E146" s="283"/>
      <c r="F146" s="283"/>
      <c r="G146" s="283"/>
      <c r="H146" s="283"/>
      <c r="I146" s="279" t="e">
        <f>#REF!</f>
        <v>#REF!</v>
      </c>
      <c r="J146" s="912"/>
      <c r="K146" s="912"/>
      <c r="L146" s="912"/>
      <c r="M146" s="912"/>
      <c r="N146" s="298"/>
      <c r="O146" s="298"/>
      <c r="P146" s="298"/>
      <c r="Q146" s="298"/>
      <c r="R146" s="298"/>
      <c r="S146" s="298"/>
      <c r="T146" s="298"/>
      <c r="U146" s="298"/>
      <c r="V146" s="298"/>
      <c r="W146" s="298"/>
      <c r="X146" s="298"/>
      <c r="Y146" s="298"/>
      <c r="Z146" s="298"/>
      <c r="AA146" s="298"/>
      <c r="AB146" s="298"/>
      <c r="AC146" s="298"/>
      <c r="AD146" s="298"/>
      <c r="AE146" s="298"/>
      <c r="AF146" s="298"/>
      <c r="AG146" s="298"/>
      <c r="AH146" s="298"/>
      <c r="AI146" s="298"/>
      <c r="AJ146" s="298"/>
      <c r="AK146" s="298"/>
      <c r="AL146" s="298"/>
      <c r="AM146" s="298"/>
      <c r="AN146" s="298"/>
      <c r="AO146" s="298"/>
      <c r="AP146" s="298"/>
      <c r="AQ146" s="298"/>
      <c r="AR146" s="298"/>
      <c r="AS146" s="298"/>
      <c r="AT146" s="298"/>
      <c r="AU146" s="298"/>
      <c r="AV146" s="298"/>
      <c r="AW146" s="298"/>
      <c r="AX146" s="298"/>
      <c r="AY146" s="298"/>
      <c r="AZ146" s="298"/>
      <c r="BA146" s="298"/>
      <c r="BB146" s="298"/>
      <c r="BC146" s="298"/>
      <c r="BD146" s="298"/>
      <c r="BE146" s="298"/>
      <c r="BF146" s="298"/>
      <c r="BG146" s="298"/>
      <c r="BH146" s="298"/>
      <c r="BI146" s="298"/>
      <c r="BJ146" s="298"/>
      <c r="BK146" s="298"/>
      <c r="BL146" s="298"/>
      <c r="BM146" s="298"/>
      <c r="BN146" s="298"/>
      <c r="BO146" s="298"/>
      <c r="BP146" s="298"/>
      <c r="BQ146" s="298"/>
      <c r="BR146" s="298"/>
      <c r="BS146" s="298"/>
      <c r="BT146" s="298"/>
      <c r="BU146" s="298"/>
      <c r="BV146" s="298"/>
      <c r="BW146" s="298"/>
      <c r="BX146" s="298"/>
      <c r="BY146" s="298"/>
      <c r="BZ146" s="298"/>
      <c r="CA146" s="298"/>
      <c r="CB146" s="298"/>
      <c r="CC146" s="298"/>
      <c r="CD146" s="298"/>
      <c r="CE146" s="298"/>
      <c r="CF146" s="298"/>
      <c r="CG146" s="298"/>
      <c r="CH146" s="298"/>
      <c r="CI146" s="298"/>
      <c r="CJ146" s="298"/>
      <c r="CK146" s="298"/>
      <c r="CL146" s="298"/>
      <c r="CM146" s="298"/>
      <c r="CN146" s="298"/>
      <c r="CO146" s="298"/>
      <c r="CP146" s="298"/>
      <c r="CQ146" s="298"/>
      <c r="CR146" s="298"/>
      <c r="CS146" s="298"/>
      <c r="CT146" s="298"/>
      <c r="CU146" s="298"/>
      <c r="CV146" s="298"/>
    </row>
    <row r="147" spans="1:100" s="268" customFormat="1" ht="19.5" hidden="1" customHeight="1">
      <c r="A147" s="280" t="e">
        <f>#REF!</f>
        <v>#REF!</v>
      </c>
      <c r="B147" s="280"/>
      <c r="C147" s="280"/>
      <c r="D147" s="280"/>
      <c r="E147" s="280"/>
      <c r="F147" s="280"/>
      <c r="G147" s="280"/>
      <c r="H147" s="280"/>
      <c r="I147" s="281" t="e">
        <f>#REF!</f>
        <v>#REF!</v>
      </c>
      <c r="J147" s="912" t="e">
        <f>#REF!</f>
        <v>#REF!</v>
      </c>
      <c r="K147" s="912"/>
      <c r="L147" s="912"/>
      <c r="M147" s="912"/>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E147" s="298"/>
      <c r="BF147" s="298"/>
      <c r="BG147" s="298"/>
      <c r="BH147" s="298"/>
      <c r="BI147" s="298"/>
      <c r="BJ147" s="298"/>
      <c r="BK147" s="298"/>
      <c r="BL147" s="298"/>
      <c r="BM147" s="298"/>
      <c r="BN147" s="298"/>
      <c r="BO147" s="298"/>
      <c r="BP147" s="298"/>
      <c r="BQ147" s="298"/>
      <c r="BR147" s="298"/>
      <c r="BS147" s="298"/>
      <c r="BT147" s="298"/>
      <c r="BU147" s="298"/>
      <c r="BV147" s="298"/>
      <c r="BW147" s="298"/>
      <c r="BX147" s="298"/>
      <c r="BY147" s="298"/>
      <c r="BZ147" s="298"/>
      <c r="CA147" s="298"/>
      <c r="CB147" s="298"/>
      <c r="CC147" s="298"/>
      <c r="CD147" s="298"/>
      <c r="CE147" s="298"/>
      <c r="CF147" s="298"/>
      <c r="CG147" s="298"/>
      <c r="CH147" s="298"/>
      <c r="CI147" s="298"/>
      <c r="CJ147" s="298"/>
      <c r="CK147" s="298"/>
      <c r="CL147" s="298"/>
      <c r="CM147" s="298"/>
      <c r="CN147" s="298"/>
      <c r="CO147" s="298"/>
      <c r="CP147" s="298"/>
      <c r="CQ147" s="298"/>
      <c r="CR147" s="298"/>
      <c r="CS147" s="298"/>
      <c r="CT147" s="298"/>
      <c r="CU147" s="298"/>
      <c r="CV147" s="298"/>
    </row>
    <row r="148" spans="1:100" s="268" customFormat="1" ht="19.5" hidden="1" customHeight="1">
      <c r="A148" s="280" t="e">
        <f>#REF!</f>
        <v>#REF!</v>
      </c>
      <c r="B148" s="280"/>
      <c r="C148" s="280"/>
      <c r="D148" s="280"/>
      <c r="E148" s="280"/>
      <c r="F148" s="280"/>
      <c r="G148" s="280"/>
      <c r="H148" s="280"/>
      <c r="I148" s="281" t="e">
        <f>#REF!</f>
        <v>#REF!</v>
      </c>
      <c r="J148" s="912" t="e">
        <f>#REF!</f>
        <v>#REF!</v>
      </c>
      <c r="K148" s="912"/>
      <c r="L148" s="912"/>
      <c r="M148" s="912"/>
      <c r="N148" s="298"/>
      <c r="O148" s="298"/>
      <c r="P148" s="298"/>
      <c r="Q148" s="298"/>
      <c r="R148" s="298"/>
      <c r="S148" s="298"/>
      <c r="T148" s="298"/>
      <c r="U148" s="298"/>
      <c r="V148" s="298"/>
      <c r="W148" s="298"/>
      <c r="X148" s="298"/>
      <c r="Y148" s="298"/>
      <c r="Z148" s="298"/>
      <c r="AA148" s="298"/>
      <c r="AB148" s="298"/>
      <c r="AC148" s="298"/>
      <c r="AD148" s="298"/>
      <c r="AE148" s="298"/>
      <c r="AF148" s="298"/>
      <c r="AG148" s="298"/>
      <c r="AH148" s="298"/>
      <c r="AI148" s="298"/>
      <c r="AJ148" s="298"/>
      <c r="AK148" s="298"/>
      <c r="AL148" s="298"/>
      <c r="AM148" s="298"/>
      <c r="AN148" s="298"/>
      <c r="AO148" s="298"/>
      <c r="AP148" s="298"/>
      <c r="AQ148" s="298"/>
      <c r="AR148" s="298"/>
      <c r="AS148" s="298"/>
      <c r="AT148" s="298"/>
      <c r="AU148" s="298"/>
      <c r="AV148" s="298"/>
      <c r="AW148" s="298"/>
      <c r="AX148" s="298"/>
      <c r="AY148" s="298"/>
      <c r="AZ148" s="298"/>
      <c r="BA148" s="298"/>
      <c r="BB148" s="298"/>
      <c r="BC148" s="298"/>
      <c r="BD148" s="298"/>
      <c r="BE148" s="298"/>
      <c r="BF148" s="298"/>
      <c r="BG148" s="298"/>
      <c r="BH148" s="298"/>
      <c r="BI148" s="298"/>
      <c r="BJ148" s="298"/>
      <c r="BK148" s="298"/>
      <c r="BL148" s="298"/>
      <c r="BM148" s="298"/>
      <c r="BN148" s="298"/>
      <c r="BO148" s="298"/>
      <c r="BP148" s="298"/>
      <c r="BQ148" s="298"/>
      <c r="BR148" s="298"/>
      <c r="BS148" s="298"/>
      <c r="BT148" s="298"/>
      <c r="BU148" s="298"/>
      <c r="BV148" s="298"/>
      <c r="BW148" s="298"/>
      <c r="BX148" s="298"/>
      <c r="BY148" s="298"/>
      <c r="BZ148" s="298"/>
      <c r="CA148" s="298"/>
      <c r="CB148" s="298"/>
      <c r="CC148" s="298"/>
      <c r="CD148" s="298"/>
      <c r="CE148" s="298"/>
      <c r="CF148" s="298"/>
      <c r="CG148" s="298"/>
      <c r="CH148" s="298"/>
      <c r="CI148" s="298"/>
      <c r="CJ148" s="298"/>
      <c r="CK148" s="298"/>
      <c r="CL148" s="298"/>
      <c r="CM148" s="298"/>
      <c r="CN148" s="298"/>
      <c r="CO148" s="298"/>
      <c r="CP148" s="298"/>
      <c r="CQ148" s="298"/>
      <c r="CR148" s="298"/>
      <c r="CS148" s="298"/>
      <c r="CT148" s="298"/>
      <c r="CU148" s="298"/>
      <c r="CV148" s="298"/>
    </row>
    <row r="149" spans="1:100" s="268" customFormat="1" ht="19.5" hidden="1" customHeight="1">
      <c r="A149" s="280" t="e">
        <f>#REF!</f>
        <v>#REF!</v>
      </c>
      <c r="B149" s="280"/>
      <c r="C149" s="280"/>
      <c r="D149" s="280"/>
      <c r="E149" s="280"/>
      <c r="F149" s="280"/>
      <c r="G149" s="280"/>
      <c r="H149" s="280"/>
      <c r="I149" s="281" t="e">
        <f>#REF!</f>
        <v>#REF!</v>
      </c>
      <c r="J149" s="912" t="e">
        <f>#REF!</f>
        <v>#REF!</v>
      </c>
      <c r="K149" s="912"/>
      <c r="L149" s="912"/>
      <c r="M149" s="912"/>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298"/>
      <c r="AP149" s="298"/>
      <c r="AQ149" s="298"/>
      <c r="AR149" s="298"/>
      <c r="AS149" s="298"/>
      <c r="AT149" s="298"/>
      <c r="AU149" s="298"/>
      <c r="AV149" s="298"/>
      <c r="AW149" s="298"/>
      <c r="AX149" s="298"/>
      <c r="AY149" s="298"/>
      <c r="AZ149" s="298"/>
      <c r="BA149" s="298"/>
      <c r="BB149" s="298"/>
      <c r="BC149" s="298"/>
      <c r="BD149" s="298"/>
      <c r="BE149" s="298"/>
      <c r="BF149" s="298"/>
      <c r="BG149" s="298"/>
      <c r="BH149" s="298"/>
      <c r="BI149" s="298"/>
      <c r="BJ149" s="298"/>
      <c r="BK149" s="298"/>
      <c r="BL149" s="298"/>
      <c r="BM149" s="298"/>
      <c r="BN149" s="298"/>
      <c r="BO149" s="298"/>
      <c r="BP149" s="298"/>
      <c r="BQ149" s="298"/>
      <c r="BR149" s="298"/>
      <c r="BS149" s="298"/>
      <c r="BT149" s="298"/>
      <c r="BU149" s="298"/>
      <c r="BV149" s="298"/>
      <c r="BW149" s="298"/>
      <c r="BX149" s="298"/>
      <c r="BY149" s="298"/>
      <c r="BZ149" s="298"/>
      <c r="CA149" s="298"/>
      <c r="CB149" s="298"/>
      <c r="CC149" s="298"/>
      <c r="CD149" s="298"/>
      <c r="CE149" s="298"/>
      <c r="CF149" s="298"/>
      <c r="CG149" s="298"/>
      <c r="CH149" s="298"/>
      <c r="CI149" s="298"/>
      <c r="CJ149" s="298"/>
      <c r="CK149" s="298"/>
      <c r="CL149" s="298"/>
      <c r="CM149" s="298"/>
      <c r="CN149" s="298"/>
      <c r="CO149" s="298"/>
      <c r="CP149" s="298"/>
      <c r="CQ149" s="298"/>
      <c r="CR149" s="298"/>
      <c r="CS149" s="298"/>
      <c r="CT149" s="298"/>
      <c r="CU149" s="298"/>
      <c r="CV149" s="298"/>
    </row>
    <row r="150" spans="1:100" s="268" customFormat="1" ht="19.5" hidden="1" customHeight="1">
      <c r="A150" s="290"/>
      <c r="B150" s="290"/>
      <c r="C150" s="290"/>
      <c r="D150" s="290"/>
      <c r="E150" s="290"/>
      <c r="F150" s="290"/>
      <c r="G150" s="290"/>
      <c r="H150" s="290"/>
      <c r="I150" s="279" t="e">
        <f>#REF!</f>
        <v>#REF!</v>
      </c>
      <c r="J150" s="912" t="e">
        <f>#REF!</f>
        <v>#REF!</v>
      </c>
      <c r="K150" s="912"/>
      <c r="L150" s="912"/>
      <c r="M150" s="912"/>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c r="AL150" s="298"/>
      <c r="AM150" s="298"/>
      <c r="AN150" s="298"/>
      <c r="AO150" s="298"/>
      <c r="AP150" s="298"/>
      <c r="AQ150" s="298"/>
      <c r="AR150" s="298"/>
      <c r="AS150" s="298"/>
      <c r="AT150" s="298"/>
      <c r="AU150" s="298"/>
      <c r="AV150" s="298"/>
      <c r="AW150" s="298"/>
      <c r="AX150" s="298"/>
      <c r="AY150" s="298"/>
      <c r="AZ150" s="298"/>
      <c r="BA150" s="298"/>
      <c r="BB150" s="298"/>
      <c r="BC150" s="298"/>
      <c r="BD150" s="298"/>
      <c r="BE150" s="298"/>
      <c r="BF150" s="298"/>
      <c r="BG150" s="298"/>
      <c r="BH150" s="298"/>
      <c r="BI150" s="298"/>
      <c r="BJ150" s="298"/>
      <c r="BK150" s="298"/>
      <c r="BL150" s="298"/>
      <c r="BM150" s="298"/>
      <c r="BN150" s="298"/>
      <c r="BO150" s="298"/>
      <c r="BP150" s="298"/>
      <c r="BQ150" s="298"/>
      <c r="BR150" s="298"/>
      <c r="BS150" s="298"/>
      <c r="BT150" s="298"/>
      <c r="BU150" s="298"/>
      <c r="BV150" s="298"/>
      <c r="BW150" s="298"/>
      <c r="BX150" s="298"/>
      <c r="BY150" s="298"/>
      <c r="BZ150" s="298"/>
      <c r="CA150" s="298"/>
      <c r="CB150" s="298"/>
      <c r="CC150" s="298"/>
      <c r="CD150" s="298"/>
      <c r="CE150" s="298"/>
      <c r="CF150" s="298"/>
      <c r="CG150" s="298"/>
      <c r="CH150" s="298"/>
      <c r="CI150" s="298"/>
      <c r="CJ150" s="298"/>
      <c r="CK150" s="298"/>
      <c r="CL150" s="298"/>
      <c r="CM150" s="298"/>
      <c r="CN150" s="298"/>
      <c r="CO150" s="298"/>
      <c r="CP150" s="298"/>
      <c r="CQ150" s="298"/>
      <c r="CR150" s="298"/>
      <c r="CS150" s="298"/>
      <c r="CT150" s="298"/>
      <c r="CU150" s="298"/>
      <c r="CV150" s="298"/>
    </row>
    <row r="151" spans="1:100" s="268" customFormat="1" ht="33" hidden="1" customHeight="1">
      <c r="A151" s="283" t="e">
        <f>#REF!</f>
        <v>#REF!</v>
      </c>
      <c r="B151" s="283"/>
      <c r="C151" s="283"/>
      <c r="D151" s="283"/>
      <c r="E151" s="283"/>
      <c r="F151" s="283"/>
      <c r="G151" s="283"/>
      <c r="H151" s="283"/>
      <c r="I151" s="279" t="e">
        <f>#REF!</f>
        <v>#REF!</v>
      </c>
      <c r="J151" s="912"/>
      <c r="K151" s="912"/>
      <c r="L151" s="912"/>
      <c r="M151" s="912"/>
      <c r="N151" s="298"/>
      <c r="O151" s="298"/>
      <c r="P151" s="298"/>
      <c r="Q151" s="298"/>
      <c r="R151" s="298"/>
      <c r="S151" s="298"/>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298"/>
      <c r="AP151" s="298"/>
      <c r="AQ151" s="298"/>
      <c r="AR151" s="298"/>
      <c r="AS151" s="298"/>
      <c r="AT151" s="298"/>
      <c r="AU151" s="298"/>
      <c r="AV151" s="298"/>
      <c r="AW151" s="298"/>
      <c r="AX151" s="298"/>
      <c r="AY151" s="298"/>
      <c r="AZ151" s="298"/>
      <c r="BA151" s="298"/>
      <c r="BB151" s="298"/>
      <c r="BC151" s="298"/>
      <c r="BD151" s="298"/>
      <c r="BE151" s="298"/>
      <c r="BF151" s="298"/>
      <c r="BG151" s="298"/>
      <c r="BH151" s="298"/>
      <c r="BI151" s="298"/>
      <c r="BJ151" s="298"/>
      <c r="BK151" s="298"/>
      <c r="BL151" s="298"/>
      <c r="BM151" s="298"/>
      <c r="BN151" s="298"/>
      <c r="BO151" s="298"/>
      <c r="BP151" s="298"/>
      <c r="BQ151" s="298"/>
      <c r="BR151" s="298"/>
      <c r="BS151" s="298"/>
      <c r="BT151" s="298"/>
      <c r="BU151" s="298"/>
      <c r="BV151" s="298"/>
      <c r="BW151" s="298"/>
      <c r="BX151" s="298"/>
      <c r="BY151" s="298"/>
      <c r="BZ151" s="298"/>
      <c r="CA151" s="298"/>
      <c r="CB151" s="298"/>
      <c r="CC151" s="298"/>
      <c r="CD151" s="298"/>
      <c r="CE151" s="298"/>
      <c r="CF151" s="298"/>
      <c r="CG151" s="298"/>
      <c r="CH151" s="298"/>
      <c r="CI151" s="298"/>
      <c r="CJ151" s="298"/>
      <c r="CK151" s="298"/>
      <c r="CL151" s="298"/>
      <c r="CM151" s="298"/>
      <c r="CN151" s="298"/>
      <c r="CO151" s="298"/>
      <c r="CP151" s="298"/>
      <c r="CQ151" s="298"/>
      <c r="CR151" s="298"/>
      <c r="CS151" s="298"/>
      <c r="CT151" s="298"/>
      <c r="CU151" s="298"/>
      <c r="CV151" s="298"/>
    </row>
    <row r="152" spans="1:100" s="268" customFormat="1" ht="19.5" hidden="1" customHeight="1">
      <c r="A152" s="290" t="e">
        <f>#REF!</f>
        <v>#REF!</v>
      </c>
      <c r="B152" s="290"/>
      <c r="C152" s="290"/>
      <c r="D152" s="290"/>
      <c r="E152" s="290"/>
      <c r="F152" s="290"/>
      <c r="G152" s="290"/>
      <c r="H152" s="290"/>
      <c r="I152" s="281" t="e">
        <f>#REF!</f>
        <v>#REF!</v>
      </c>
      <c r="J152" s="912" t="e">
        <f>#REF!</f>
        <v>#REF!</v>
      </c>
      <c r="K152" s="912"/>
      <c r="L152" s="912"/>
      <c r="M152" s="912"/>
      <c r="N152" s="298"/>
      <c r="O152" s="298"/>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298"/>
      <c r="AK152" s="298"/>
      <c r="AL152" s="298"/>
      <c r="AM152" s="298"/>
      <c r="AN152" s="298"/>
      <c r="AO152" s="298"/>
      <c r="AP152" s="298"/>
      <c r="AQ152" s="298"/>
      <c r="AR152" s="298"/>
      <c r="AS152" s="298"/>
      <c r="AT152" s="298"/>
      <c r="AU152" s="298"/>
      <c r="AV152" s="298"/>
      <c r="AW152" s="298"/>
      <c r="AX152" s="298"/>
      <c r="AY152" s="298"/>
      <c r="AZ152" s="298"/>
      <c r="BA152" s="298"/>
      <c r="BB152" s="298"/>
      <c r="BC152" s="298"/>
      <c r="BD152" s="298"/>
      <c r="BE152" s="298"/>
      <c r="BF152" s="298"/>
      <c r="BG152" s="298"/>
      <c r="BH152" s="298"/>
      <c r="BI152" s="298"/>
      <c r="BJ152" s="298"/>
      <c r="BK152" s="298"/>
      <c r="BL152" s="298"/>
      <c r="BM152" s="298"/>
      <c r="BN152" s="298"/>
      <c r="BO152" s="298"/>
      <c r="BP152" s="298"/>
      <c r="BQ152" s="298"/>
      <c r="BR152" s="298"/>
      <c r="BS152" s="298"/>
      <c r="BT152" s="298"/>
      <c r="BU152" s="298"/>
      <c r="BV152" s="298"/>
      <c r="BW152" s="298"/>
      <c r="BX152" s="298"/>
      <c r="BY152" s="298"/>
      <c r="BZ152" s="298"/>
      <c r="CA152" s="298"/>
      <c r="CB152" s="298"/>
      <c r="CC152" s="298"/>
      <c r="CD152" s="298"/>
      <c r="CE152" s="298"/>
      <c r="CF152" s="298"/>
      <c r="CG152" s="298"/>
      <c r="CH152" s="298"/>
      <c r="CI152" s="298"/>
      <c r="CJ152" s="298"/>
      <c r="CK152" s="298"/>
      <c r="CL152" s="298"/>
      <c r="CM152" s="298"/>
      <c r="CN152" s="298"/>
      <c r="CO152" s="298"/>
      <c r="CP152" s="298"/>
      <c r="CQ152" s="298"/>
      <c r="CR152" s="298"/>
      <c r="CS152" s="298"/>
      <c r="CT152" s="298"/>
      <c r="CU152" s="298"/>
      <c r="CV152" s="298"/>
    </row>
    <row r="153" spans="1:100" s="268" customFormat="1" ht="19.5" hidden="1" customHeight="1">
      <c r="A153" s="290" t="e">
        <f>#REF!</f>
        <v>#REF!</v>
      </c>
      <c r="B153" s="290"/>
      <c r="C153" s="290"/>
      <c r="D153" s="290"/>
      <c r="E153" s="290"/>
      <c r="F153" s="290"/>
      <c r="G153" s="290"/>
      <c r="H153" s="290"/>
      <c r="I153" s="281" t="e">
        <f>#REF!</f>
        <v>#REF!</v>
      </c>
      <c r="J153" s="912" t="e">
        <f>#REF!</f>
        <v>#REF!</v>
      </c>
      <c r="K153" s="912"/>
      <c r="L153" s="912"/>
      <c r="M153" s="912"/>
      <c r="N153" s="298"/>
      <c r="O153" s="298"/>
      <c r="P153" s="298"/>
      <c r="Q153" s="298"/>
      <c r="R153" s="298"/>
      <c r="S153" s="298"/>
      <c r="T153" s="298"/>
      <c r="U153" s="298"/>
      <c r="V153" s="298"/>
      <c r="W153" s="298"/>
      <c r="X153" s="298"/>
      <c r="Y153" s="298"/>
      <c r="Z153" s="298"/>
      <c r="AA153" s="298"/>
      <c r="AB153" s="298"/>
      <c r="AC153" s="298"/>
      <c r="AD153" s="298"/>
      <c r="AE153" s="298"/>
      <c r="AF153" s="298"/>
      <c r="AG153" s="298"/>
      <c r="AH153" s="298"/>
      <c r="AI153" s="298"/>
      <c r="AJ153" s="298"/>
      <c r="AK153" s="298"/>
      <c r="AL153" s="298"/>
      <c r="AM153" s="298"/>
      <c r="AN153" s="298"/>
      <c r="AO153" s="298"/>
      <c r="AP153" s="298"/>
      <c r="AQ153" s="298"/>
      <c r="AR153" s="298"/>
      <c r="AS153" s="298"/>
      <c r="AT153" s="298"/>
      <c r="AU153" s="298"/>
      <c r="AV153" s="298"/>
      <c r="AW153" s="298"/>
      <c r="AX153" s="298"/>
      <c r="AY153" s="298"/>
      <c r="AZ153" s="298"/>
      <c r="BA153" s="298"/>
      <c r="BB153" s="298"/>
      <c r="BC153" s="298"/>
      <c r="BD153" s="298"/>
      <c r="BE153" s="298"/>
      <c r="BF153" s="298"/>
      <c r="BG153" s="298"/>
      <c r="BH153" s="298"/>
      <c r="BI153" s="298"/>
      <c r="BJ153" s="298"/>
      <c r="BK153" s="298"/>
      <c r="BL153" s="298"/>
      <c r="BM153" s="298"/>
      <c r="BN153" s="298"/>
      <c r="BO153" s="298"/>
      <c r="BP153" s="298"/>
      <c r="BQ153" s="298"/>
      <c r="BR153" s="298"/>
      <c r="BS153" s="298"/>
      <c r="BT153" s="298"/>
      <c r="BU153" s="298"/>
      <c r="BV153" s="298"/>
      <c r="BW153" s="298"/>
      <c r="BX153" s="298"/>
      <c r="BY153" s="298"/>
      <c r="BZ153" s="298"/>
      <c r="CA153" s="298"/>
      <c r="CB153" s="298"/>
      <c r="CC153" s="298"/>
      <c r="CD153" s="298"/>
      <c r="CE153" s="298"/>
      <c r="CF153" s="298"/>
      <c r="CG153" s="298"/>
      <c r="CH153" s="298"/>
      <c r="CI153" s="298"/>
      <c r="CJ153" s="298"/>
      <c r="CK153" s="298"/>
      <c r="CL153" s="298"/>
      <c r="CM153" s="298"/>
      <c r="CN153" s="298"/>
      <c r="CO153" s="298"/>
      <c r="CP153" s="298"/>
      <c r="CQ153" s="298"/>
      <c r="CR153" s="298"/>
      <c r="CS153" s="298"/>
      <c r="CT153" s="298"/>
      <c r="CU153" s="298"/>
      <c r="CV153" s="298"/>
    </row>
    <row r="154" spans="1:100" s="268" customFormat="1" ht="19.5" hidden="1" customHeight="1">
      <c r="A154" s="290" t="e">
        <f>#REF!</f>
        <v>#REF!</v>
      </c>
      <c r="B154" s="290"/>
      <c r="C154" s="290"/>
      <c r="D154" s="290"/>
      <c r="E154" s="290"/>
      <c r="F154" s="290"/>
      <c r="G154" s="290"/>
      <c r="H154" s="290"/>
      <c r="I154" s="281" t="e">
        <f>#REF!</f>
        <v>#REF!</v>
      </c>
      <c r="J154" s="912" t="e">
        <f>#REF!</f>
        <v>#REF!</v>
      </c>
      <c r="K154" s="912"/>
      <c r="L154" s="912"/>
      <c r="M154" s="912"/>
      <c r="N154" s="298"/>
      <c r="O154" s="298"/>
      <c r="P154" s="298"/>
      <c r="Q154" s="298"/>
      <c r="R154" s="298"/>
      <c r="S154" s="298"/>
      <c r="T154" s="298"/>
      <c r="U154" s="298"/>
      <c r="V154" s="298"/>
      <c r="W154" s="298"/>
      <c r="X154" s="298"/>
      <c r="Y154" s="298"/>
      <c r="Z154" s="298"/>
      <c r="AA154" s="298"/>
      <c r="AB154" s="298"/>
      <c r="AC154" s="298"/>
      <c r="AD154" s="298"/>
      <c r="AE154" s="298"/>
      <c r="AF154" s="298"/>
      <c r="AG154" s="298"/>
      <c r="AH154" s="298"/>
      <c r="AI154" s="298"/>
      <c r="AJ154" s="298"/>
      <c r="AK154" s="298"/>
      <c r="AL154" s="298"/>
      <c r="AM154" s="298"/>
      <c r="AN154" s="298"/>
      <c r="AO154" s="298"/>
      <c r="AP154" s="298"/>
      <c r="AQ154" s="298"/>
      <c r="AR154" s="298"/>
      <c r="AS154" s="298"/>
      <c r="AT154" s="298"/>
      <c r="AU154" s="298"/>
      <c r="AV154" s="298"/>
      <c r="AW154" s="298"/>
      <c r="AX154" s="298"/>
      <c r="AY154" s="298"/>
      <c r="AZ154" s="298"/>
      <c r="BA154" s="298"/>
      <c r="BB154" s="298"/>
      <c r="BC154" s="298"/>
      <c r="BD154" s="298"/>
      <c r="BE154" s="298"/>
      <c r="BF154" s="298"/>
      <c r="BG154" s="298"/>
      <c r="BH154" s="298"/>
      <c r="BI154" s="298"/>
      <c r="BJ154" s="298"/>
      <c r="BK154" s="298"/>
      <c r="BL154" s="298"/>
      <c r="BM154" s="298"/>
      <c r="BN154" s="298"/>
      <c r="BO154" s="298"/>
      <c r="BP154" s="298"/>
      <c r="BQ154" s="298"/>
      <c r="BR154" s="298"/>
      <c r="BS154" s="298"/>
      <c r="BT154" s="298"/>
      <c r="BU154" s="298"/>
      <c r="BV154" s="298"/>
      <c r="BW154" s="298"/>
      <c r="BX154" s="298"/>
      <c r="BY154" s="298"/>
      <c r="BZ154" s="298"/>
      <c r="CA154" s="298"/>
      <c r="CB154" s="298"/>
      <c r="CC154" s="298"/>
      <c r="CD154" s="298"/>
      <c r="CE154" s="298"/>
      <c r="CF154" s="298"/>
      <c r="CG154" s="298"/>
      <c r="CH154" s="298"/>
      <c r="CI154" s="298"/>
      <c r="CJ154" s="298"/>
      <c r="CK154" s="298"/>
      <c r="CL154" s="298"/>
      <c r="CM154" s="298"/>
      <c r="CN154" s="298"/>
      <c r="CO154" s="298"/>
      <c r="CP154" s="298"/>
      <c r="CQ154" s="298"/>
      <c r="CR154" s="298"/>
      <c r="CS154" s="298"/>
      <c r="CT154" s="298"/>
      <c r="CU154" s="298"/>
      <c r="CV154" s="298"/>
    </row>
    <row r="155" spans="1:100" s="268" customFormat="1" ht="19.5" hidden="1" customHeight="1">
      <c r="A155" s="290"/>
      <c r="B155" s="290"/>
      <c r="C155" s="290"/>
      <c r="D155" s="290"/>
      <c r="E155" s="290"/>
      <c r="F155" s="290"/>
      <c r="G155" s="290"/>
      <c r="H155" s="290"/>
      <c r="I155" s="279" t="e">
        <f>#REF!</f>
        <v>#REF!</v>
      </c>
      <c r="J155" s="912" t="e">
        <f>#REF!</f>
        <v>#REF!</v>
      </c>
      <c r="K155" s="912"/>
      <c r="L155" s="912"/>
      <c r="M155" s="912"/>
      <c r="N155" s="298"/>
      <c r="O155" s="298"/>
      <c r="P155" s="298"/>
      <c r="Q155" s="298"/>
      <c r="R155" s="298"/>
      <c r="S155" s="298"/>
      <c r="T155" s="298"/>
      <c r="U155" s="298"/>
      <c r="V155" s="298"/>
      <c r="W155" s="298"/>
      <c r="X155" s="298"/>
      <c r="Y155" s="298"/>
      <c r="Z155" s="298"/>
      <c r="AA155" s="298"/>
      <c r="AB155" s="298"/>
      <c r="AC155" s="298"/>
      <c r="AD155" s="298"/>
      <c r="AE155" s="298"/>
      <c r="AF155" s="298"/>
      <c r="AG155" s="298"/>
      <c r="AH155" s="298"/>
      <c r="AI155" s="298"/>
      <c r="AJ155" s="298"/>
      <c r="AK155" s="298"/>
      <c r="AL155" s="298"/>
      <c r="AM155" s="298"/>
      <c r="AN155" s="298"/>
      <c r="AO155" s="298"/>
      <c r="AP155" s="298"/>
      <c r="AQ155" s="298"/>
      <c r="AR155" s="298"/>
      <c r="AS155" s="298"/>
      <c r="AT155" s="298"/>
      <c r="AU155" s="298"/>
      <c r="AV155" s="298"/>
      <c r="AW155" s="298"/>
      <c r="AX155" s="298"/>
      <c r="AY155" s="298"/>
      <c r="AZ155" s="298"/>
      <c r="BA155" s="298"/>
      <c r="BB155" s="298"/>
      <c r="BC155" s="298"/>
      <c r="BD155" s="298"/>
      <c r="BE155" s="298"/>
      <c r="BF155" s="298"/>
      <c r="BG155" s="298"/>
      <c r="BH155" s="298"/>
      <c r="BI155" s="298"/>
      <c r="BJ155" s="298"/>
      <c r="BK155" s="298"/>
      <c r="BL155" s="298"/>
      <c r="BM155" s="298"/>
      <c r="BN155" s="298"/>
      <c r="BO155" s="298"/>
      <c r="BP155" s="298"/>
      <c r="BQ155" s="298"/>
      <c r="BR155" s="298"/>
      <c r="BS155" s="298"/>
      <c r="BT155" s="298"/>
      <c r="BU155" s="298"/>
      <c r="BV155" s="298"/>
      <c r="BW155" s="298"/>
      <c r="BX155" s="298"/>
      <c r="BY155" s="298"/>
      <c r="BZ155" s="298"/>
      <c r="CA155" s="298"/>
      <c r="CB155" s="298"/>
      <c r="CC155" s="298"/>
      <c r="CD155" s="298"/>
      <c r="CE155" s="298"/>
      <c r="CF155" s="298"/>
      <c r="CG155" s="298"/>
      <c r="CH155" s="298"/>
      <c r="CI155" s="298"/>
      <c r="CJ155" s="298"/>
      <c r="CK155" s="298"/>
      <c r="CL155" s="298"/>
      <c r="CM155" s="298"/>
      <c r="CN155" s="298"/>
      <c r="CO155" s="298"/>
      <c r="CP155" s="298"/>
      <c r="CQ155" s="298"/>
      <c r="CR155" s="298"/>
      <c r="CS155" s="298"/>
      <c r="CT155" s="298"/>
      <c r="CU155" s="298"/>
      <c r="CV155" s="298"/>
    </row>
    <row r="156" spans="1:100" s="268" customFormat="1" ht="19.5" hidden="1" customHeight="1">
      <c r="A156" s="283" t="e">
        <f>#REF!</f>
        <v>#REF!</v>
      </c>
      <c r="B156" s="283"/>
      <c r="C156" s="283"/>
      <c r="D156" s="283"/>
      <c r="E156" s="283"/>
      <c r="F156" s="283"/>
      <c r="G156" s="283"/>
      <c r="H156" s="283"/>
      <c r="I156" s="279" t="e">
        <f>#REF!</f>
        <v>#REF!</v>
      </c>
      <c r="J156" s="912"/>
      <c r="K156" s="912"/>
      <c r="L156" s="912"/>
      <c r="M156" s="912"/>
      <c r="N156" s="298"/>
      <c r="O156" s="298"/>
      <c r="P156" s="298"/>
      <c r="Q156" s="298"/>
      <c r="R156" s="298"/>
      <c r="S156" s="298"/>
      <c r="T156" s="298"/>
      <c r="U156" s="298"/>
      <c r="V156" s="298"/>
      <c r="W156" s="298"/>
      <c r="X156" s="298"/>
      <c r="Y156" s="298"/>
      <c r="Z156" s="298"/>
      <c r="AA156" s="298"/>
      <c r="AB156" s="298"/>
      <c r="AC156" s="298"/>
      <c r="AD156" s="298"/>
      <c r="AE156" s="298"/>
      <c r="AF156" s="298"/>
      <c r="AG156" s="298"/>
      <c r="AH156" s="298"/>
      <c r="AI156" s="298"/>
      <c r="AJ156" s="298"/>
      <c r="AK156" s="298"/>
      <c r="AL156" s="298"/>
      <c r="AM156" s="298"/>
      <c r="AN156" s="298"/>
      <c r="AO156" s="298"/>
      <c r="AP156" s="298"/>
      <c r="AQ156" s="298"/>
      <c r="AR156" s="298"/>
      <c r="AS156" s="298"/>
      <c r="AT156" s="298"/>
      <c r="AU156" s="298"/>
      <c r="AV156" s="298"/>
      <c r="AW156" s="298"/>
      <c r="AX156" s="298"/>
      <c r="AY156" s="298"/>
      <c r="AZ156" s="298"/>
      <c r="BA156" s="298"/>
      <c r="BB156" s="298"/>
      <c r="BC156" s="298"/>
      <c r="BD156" s="298"/>
      <c r="BE156" s="298"/>
      <c r="BF156" s="298"/>
      <c r="BG156" s="298"/>
      <c r="BH156" s="298"/>
      <c r="BI156" s="298"/>
      <c r="BJ156" s="298"/>
      <c r="BK156" s="298"/>
      <c r="BL156" s="298"/>
      <c r="BM156" s="298"/>
      <c r="BN156" s="298"/>
      <c r="BO156" s="298"/>
      <c r="BP156" s="298"/>
      <c r="BQ156" s="298"/>
      <c r="BR156" s="298"/>
      <c r="BS156" s="298"/>
      <c r="BT156" s="298"/>
      <c r="BU156" s="298"/>
      <c r="BV156" s="298"/>
      <c r="BW156" s="298"/>
      <c r="BX156" s="298"/>
      <c r="BY156" s="298"/>
      <c r="BZ156" s="298"/>
      <c r="CA156" s="298"/>
      <c r="CB156" s="298"/>
      <c r="CC156" s="298"/>
      <c r="CD156" s="298"/>
      <c r="CE156" s="298"/>
      <c r="CF156" s="298"/>
      <c r="CG156" s="298"/>
      <c r="CH156" s="298"/>
      <c r="CI156" s="298"/>
      <c r="CJ156" s="298"/>
      <c r="CK156" s="298"/>
      <c r="CL156" s="298"/>
      <c r="CM156" s="298"/>
      <c r="CN156" s="298"/>
      <c r="CO156" s="298"/>
      <c r="CP156" s="298"/>
      <c r="CQ156" s="298"/>
      <c r="CR156" s="298"/>
      <c r="CS156" s="298"/>
      <c r="CT156" s="298"/>
      <c r="CU156" s="298"/>
      <c r="CV156" s="298"/>
    </row>
    <row r="157" spans="1:100" s="268" customFormat="1" ht="19.5" hidden="1" customHeight="1">
      <c r="A157" s="280" t="e">
        <f>#REF!</f>
        <v>#REF!</v>
      </c>
      <c r="B157" s="280"/>
      <c r="C157" s="280"/>
      <c r="D157" s="280"/>
      <c r="E157" s="280"/>
      <c r="F157" s="280"/>
      <c r="G157" s="280"/>
      <c r="H157" s="280"/>
      <c r="I157" s="281" t="e">
        <f>#REF!</f>
        <v>#REF!</v>
      </c>
      <c r="J157" s="912" t="e">
        <f>#REF!</f>
        <v>#REF!</v>
      </c>
      <c r="K157" s="912"/>
      <c r="L157" s="912"/>
      <c r="M157" s="912"/>
      <c r="N157" s="298"/>
      <c r="O157" s="298"/>
      <c r="P157" s="298"/>
      <c r="Q157" s="298"/>
      <c r="R157" s="298"/>
      <c r="S157" s="298"/>
      <c r="T157" s="298"/>
      <c r="U157" s="298"/>
      <c r="V157" s="298"/>
      <c r="W157" s="298"/>
      <c r="X157" s="298"/>
      <c r="Y157" s="298"/>
      <c r="Z157" s="298"/>
      <c r="AA157" s="298"/>
      <c r="AB157" s="298"/>
      <c r="AC157" s="298"/>
      <c r="AD157" s="298"/>
      <c r="AE157" s="298"/>
      <c r="AF157" s="298"/>
      <c r="AG157" s="298"/>
      <c r="AH157" s="298"/>
      <c r="AI157" s="298"/>
      <c r="AJ157" s="298"/>
      <c r="AK157" s="298"/>
      <c r="AL157" s="298"/>
      <c r="AM157" s="298"/>
      <c r="AN157" s="298"/>
      <c r="AO157" s="298"/>
      <c r="AP157" s="298"/>
      <c r="AQ157" s="298"/>
      <c r="AR157" s="298"/>
      <c r="AS157" s="298"/>
      <c r="AT157" s="298"/>
      <c r="AU157" s="298"/>
      <c r="AV157" s="298"/>
      <c r="AW157" s="298"/>
      <c r="AX157" s="298"/>
      <c r="AY157" s="298"/>
      <c r="AZ157" s="298"/>
      <c r="BA157" s="298"/>
      <c r="BB157" s="298"/>
      <c r="BC157" s="298"/>
      <c r="BD157" s="298"/>
      <c r="BE157" s="298"/>
      <c r="BF157" s="298"/>
      <c r="BG157" s="298"/>
      <c r="BH157" s="298"/>
      <c r="BI157" s="298"/>
      <c r="BJ157" s="298"/>
      <c r="BK157" s="298"/>
      <c r="BL157" s="298"/>
      <c r="BM157" s="298"/>
      <c r="BN157" s="298"/>
      <c r="BO157" s="298"/>
      <c r="BP157" s="298"/>
      <c r="BQ157" s="298"/>
      <c r="BR157" s="298"/>
      <c r="BS157" s="298"/>
      <c r="BT157" s="298"/>
      <c r="BU157" s="298"/>
      <c r="BV157" s="298"/>
      <c r="BW157" s="298"/>
      <c r="BX157" s="298"/>
      <c r="BY157" s="298"/>
      <c r="BZ157" s="298"/>
      <c r="CA157" s="298"/>
      <c r="CB157" s="298"/>
      <c r="CC157" s="298"/>
      <c r="CD157" s="298"/>
      <c r="CE157" s="298"/>
      <c r="CF157" s="298"/>
      <c r="CG157" s="298"/>
      <c r="CH157" s="298"/>
      <c r="CI157" s="298"/>
      <c r="CJ157" s="298"/>
      <c r="CK157" s="298"/>
      <c r="CL157" s="298"/>
      <c r="CM157" s="298"/>
      <c r="CN157" s="298"/>
      <c r="CO157" s="298"/>
      <c r="CP157" s="298"/>
      <c r="CQ157" s="298"/>
      <c r="CR157" s="298"/>
      <c r="CS157" s="298"/>
      <c r="CT157" s="298"/>
      <c r="CU157" s="298"/>
      <c r="CV157" s="298"/>
    </row>
    <row r="158" spans="1:100" s="268" customFormat="1" ht="19.5" hidden="1" customHeight="1">
      <c r="A158" s="280" t="e">
        <f>#REF!</f>
        <v>#REF!</v>
      </c>
      <c r="B158" s="280"/>
      <c r="C158" s="280"/>
      <c r="D158" s="280"/>
      <c r="E158" s="280"/>
      <c r="F158" s="280"/>
      <c r="G158" s="280"/>
      <c r="H158" s="280"/>
      <c r="I158" s="281" t="e">
        <f>#REF!</f>
        <v>#REF!</v>
      </c>
      <c r="J158" s="912" t="e">
        <f>#REF!</f>
        <v>#REF!</v>
      </c>
      <c r="K158" s="912"/>
      <c r="L158" s="912"/>
      <c r="M158" s="912"/>
      <c r="N158" s="298"/>
      <c r="O158" s="298"/>
      <c r="P158" s="298"/>
      <c r="Q158" s="298"/>
      <c r="R158" s="298"/>
      <c r="S158" s="298"/>
      <c r="T158" s="298"/>
      <c r="U158" s="298"/>
      <c r="V158" s="298"/>
      <c r="W158" s="298"/>
      <c r="X158" s="298"/>
      <c r="Y158" s="298"/>
      <c r="Z158" s="298"/>
      <c r="AA158" s="298"/>
      <c r="AB158" s="298"/>
      <c r="AC158" s="298"/>
      <c r="AD158" s="298"/>
      <c r="AE158" s="298"/>
      <c r="AF158" s="298"/>
      <c r="AG158" s="298"/>
      <c r="AH158" s="298"/>
      <c r="AI158" s="298"/>
      <c r="AJ158" s="298"/>
      <c r="AK158" s="298"/>
      <c r="AL158" s="298"/>
      <c r="AM158" s="298"/>
      <c r="AN158" s="298"/>
      <c r="AO158" s="298"/>
      <c r="AP158" s="298"/>
      <c r="AQ158" s="298"/>
      <c r="AR158" s="298"/>
      <c r="AS158" s="298"/>
      <c r="AT158" s="298"/>
      <c r="AU158" s="298"/>
      <c r="AV158" s="298"/>
      <c r="AW158" s="298"/>
      <c r="AX158" s="298"/>
      <c r="AY158" s="298"/>
      <c r="AZ158" s="298"/>
      <c r="BA158" s="298"/>
      <c r="BB158" s="298"/>
      <c r="BC158" s="298"/>
      <c r="BD158" s="298"/>
      <c r="BE158" s="298"/>
      <c r="BF158" s="298"/>
      <c r="BG158" s="298"/>
      <c r="BH158" s="298"/>
      <c r="BI158" s="298"/>
      <c r="BJ158" s="298"/>
      <c r="BK158" s="298"/>
      <c r="BL158" s="298"/>
      <c r="BM158" s="298"/>
      <c r="BN158" s="298"/>
      <c r="BO158" s="298"/>
      <c r="BP158" s="298"/>
      <c r="BQ158" s="298"/>
      <c r="BR158" s="298"/>
      <c r="BS158" s="298"/>
      <c r="BT158" s="298"/>
      <c r="BU158" s="298"/>
      <c r="BV158" s="298"/>
      <c r="BW158" s="298"/>
      <c r="BX158" s="298"/>
      <c r="BY158" s="298"/>
      <c r="BZ158" s="298"/>
      <c r="CA158" s="298"/>
      <c r="CB158" s="298"/>
      <c r="CC158" s="298"/>
      <c r="CD158" s="298"/>
      <c r="CE158" s="298"/>
      <c r="CF158" s="298"/>
      <c r="CG158" s="298"/>
      <c r="CH158" s="298"/>
      <c r="CI158" s="298"/>
      <c r="CJ158" s="298"/>
      <c r="CK158" s="298"/>
      <c r="CL158" s="298"/>
      <c r="CM158" s="298"/>
      <c r="CN158" s="298"/>
      <c r="CO158" s="298"/>
      <c r="CP158" s="298"/>
      <c r="CQ158" s="298"/>
      <c r="CR158" s="298"/>
      <c r="CS158" s="298"/>
      <c r="CT158" s="298"/>
      <c r="CU158" s="298"/>
      <c r="CV158" s="298"/>
    </row>
    <row r="159" spans="1:100" s="268" customFormat="1" ht="19.5" hidden="1" customHeight="1">
      <c r="A159" s="290"/>
      <c r="B159" s="290"/>
      <c r="C159" s="290"/>
      <c r="D159" s="290"/>
      <c r="E159" s="290"/>
      <c r="F159" s="290"/>
      <c r="G159" s="290"/>
      <c r="H159" s="290"/>
      <c r="I159" s="279" t="e">
        <f>#REF!</f>
        <v>#REF!</v>
      </c>
      <c r="J159" s="912" t="e">
        <f>#REF!</f>
        <v>#REF!</v>
      </c>
      <c r="K159" s="912"/>
      <c r="L159" s="912"/>
      <c r="M159" s="912"/>
      <c r="N159" s="298"/>
      <c r="O159" s="298"/>
      <c r="P159" s="298"/>
      <c r="Q159" s="298"/>
      <c r="R159" s="298"/>
      <c r="S159" s="298"/>
      <c r="T159" s="298"/>
      <c r="U159" s="298"/>
      <c r="V159" s="298"/>
      <c r="W159" s="298"/>
      <c r="X159" s="298"/>
      <c r="Y159" s="298"/>
      <c r="Z159" s="298"/>
      <c r="AA159" s="298"/>
      <c r="AB159" s="298"/>
      <c r="AC159" s="298"/>
      <c r="AD159" s="298"/>
      <c r="AE159" s="298"/>
      <c r="AF159" s="298"/>
      <c r="AG159" s="298"/>
      <c r="AH159" s="298"/>
      <c r="AI159" s="298"/>
      <c r="AJ159" s="298"/>
      <c r="AK159" s="298"/>
      <c r="AL159" s="298"/>
      <c r="AM159" s="298"/>
      <c r="AN159" s="298"/>
      <c r="AO159" s="298"/>
      <c r="AP159" s="298"/>
      <c r="AQ159" s="298"/>
      <c r="AR159" s="298"/>
      <c r="AS159" s="298"/>
      <c r="AT159" s="298"/>
      <c r="AU159" s="298"/>
      <c r="AV159" s="298"/>
      <c r="AW159" s="298"/>
      <c r="AX159" s="298"/>
      <c r="AY159" s="298"/>
      <c r="AZ159" s="298"/>
      <c r="BA159" s="298"/>
      <c r="BB159" s="298"/>
      <c r="BC159" s="298"/>
      <c r="BD159" s="298"/>
      <c r="BE159" s="298"/>
      <c r="BF159" s="298"/>
      <c r="BG159" s="298"/>
      <c r="BH159" s="298"/>
      <c r="BI159" s="298"/>
      <c r="BJ159" s="298"/>
      <c r="BK159" s="298"/>
      <c r="BL159" s="298"/>
      <c r="BM159" s="298"/>
      <c r="BN159" s="298"/>
      <c r="BO159" s="298"/>
      <c r="BP159" s="298"/>
      <c r="BQ159" s="298"/>
      <c r="BR159" s="298"/>
      <c r="BS159" s="298"/>
      <c r="BT159" s="298"/>
      <c r="BU159" s="298"/>
      <c r="BV159" s="298"/>
      <c r="BW159" s="298"/>
      <c r="BX159" s="298"/>
      <c r="BY159" s="298"/>
      <c r="BZ159" s="298"/>
      <c r="CA159" s="298"/>
      <c r="CB159" s="298"/>
      <c r="CC159" s="298"/>
      <c r="CD159" s="298"/>
      <c r="CE159" s="298"/>
      <c r="CF159" s="298"/>
      <c r="CG159" s="298"/>
      <c r="CH159" s="298"/>
      <c r="CI159" s="298"/>
      <c r="CJ159" s="298"/>
      <c r="CK159" s="298"/>
      <c r="CL159" s="298"/>
      <c r="CM159" s="298"/>
      <c r="CN159" s="298"/>
      <c r="CO159" s="298"/>
      <c r="CP159" s="298"/>
      <c r="CQ159" s="298"/>
      <c r="CR159" s="298"/>
      <c r="CS159" s="298"/>
      <c r="CT159" s="298"/>
      <c r="CU159" s="298"/>
      <c r="CV159" s="298"/>
    </row>
    <row r="160" spans="1:100" s="268" customFormat="1" ht="33" hidden="1" customHeight="1">
      <c r="A160" s="283" t="e">
        <f>#REF!</f>
        <v>#REF!</v>
      </c>
      <c r="B160" s="283"/>
      <c r="C160" s="283"/>
      <c r="D160" s="283"/>
      <c r="E160" s="283"/>
      <c r="F160" s="283"/>
      <c r="G160" s="283"/>
      <c r="H160" s="283"/>
      <c r="I160" s="279" t="e">
        <f>#REF!</f>
        <v>#REF!</v>
      </c>
      <c r="J160" s="912"/>
      <c r="K160" s="912"/>
      <c r="L160" s="912"/>
      <c r="M160" s="912"/>
      <c r="N160" s="298"/>
      <c r="O160" s="298"/>
      <c r="P160" s="298"/>
      <c r="Q160" s="298"/>
      <c r="R160" s="298"/>
      <c r="S160" s="298"/>
      <c r="T160" s="298"/>
      <c r="U160" s="298"/>
      <c r="V160" s="298"/>
      <c r="W160" s="298"/>
      <c r="X160" s="298"/>
      <c r="Y160" s="298"/>
      <c r="Z160" s="298"/>
      <c r="AA160" s="298"/>
      <c r="AB160" s="298"/>
      <c r="AC160" s="298"/>
      <c r="AD160" s="298"/>
      <c r="AE160" s="298"/>
      <c r="AF160" s="298"/>
      <c r="AG160" s="298"/>
      <c r="AH160" s="298"/>
      <c r="AI160" s="298"/>
      <c r="AJ160" s="298"/>
      <c r="AK160" s="298"/>
      <c r="AL160" s="298"/>
      <c r="AM160" s="298"/>
      <c r="AN160" s="298"/>
      <c r="AO160" s="298"/>
      <c r="AP160" s="298"/>
      <c r="AQ160" s="298"/>
      <c r="AR160" s="298"/>
      <c r="AS160" s="298"/>
      <c r="AT160" s="298"/>
      <c r="AU160" s="298"/>
      <c r="AV160" s="298"/>
      <c r="AW160" s="298"/>
      <c r="AX160" s="298"/>
      <c r="AY160" s="298"/>
      <c r="AZ160" s="298"/>
      <c r="BA160" s="298"/>
      <c r="BB160" s="298"/>
      <c r="BC160" s="298"/>
      <c r="BD160" s="298"/>
      <c r="BE160" s="298"/>
      <c r="BF160" s="298"/>
      <c r="BG160" s="298"/>
      <c r="BH160" s="298"/>
      <c r="BI160" s="298"/>
      <c r="BJ160" s="298"/>
      <c r="BK160" s="298"/>
      <c r="BL160" s="298"/>
      <c r="BM160" s="298"/>
      <c r="BN160" s="298"/>
      <c r="BO160" s="298"/>
      <c r="BP160" s="298"/>
      <c r="BQ160" s="298"/>
      <c r="BR160" s="298"/>
      <c r="BS160" s="298"/>
      <c r="BT160" s="298"/>
      <c r="BU160" s="298"/>
      <c r="BV160" s="298"/>
      <c r="BW160" s="298"/>
      <c r="BX160" s="298"/>
      <c r="BY160" s="298"/>
      <c r="BZ160" s="298"/>
      <c r="CA160" s="298"/>
      <c r="CB160" s="298"/>
      <c r="CC160" s="298"/>
      <c r="CD160" s="298"/>
      <c r="CE160" s="298"/>
      <c r="CF160" s="298"/>
      <c r="CG160" s="298"/>
      <c r="CH160" s="298"/>
      <c r="CI160" s="298"/>
      <c r="CJ160" s="298"/>
      <c r="CK160" s="298"/>
      <c r="CL160" s="298"/>
      <c r="CM160" s="298"/>
      <c r="CN160" s="298"/>
      <c r="CO160" s="298"/>
      <c r="CP160" s="298"/>
      <c r="CQ160" s="298"/>
      <c r="CR160" s="298"/>
      <c r="CS160" s="298"/>
      <c r="CT160" s="298"/>
      <c r="CU160" s="298"/>
      <c r="CV160" s="298"/>
    </row>
    <row r="161" spans="1:100" s="268" customFormat="1" ht="19.5" hidden="1" customHeight="1">
      <c r="A161" s="280" t="e">
        <f>#REF!</f>
        <v>#REF!</v>
      </c>
      <c r="B161" s="280"/>
      <c r="C161" s="280"/>
      <c r="D161" s="280"/>
      <c r="E161" s="280"/>
      <c r="F161" s="280"/>
      <c r="G161" s="280"/>
      <c r="H161" s="280"/>
      <c r="I161" s="281" t="e">
        <f>#REF!</f>
        <v>#REF!</v>
      </c>
      <c r="J161" s="912" t="e">
        <f>#REF!</f>
        <v>#REF!</v>
      </c>
      <c r="K161" s="912"/>
      <c r="L161" s="912"/>
      <c r="M161" s="912"/>
      <c r="N161" s="298"/>
      <c r="O161" s="298"/>
      <c r="P161" s="298"/>
      <c r="Q161" s="298"/>
      <c r="R161" s="298"/>
      <c r="S161" s="298"/>
      <c r="T161" s="298"/>
      <c r="U161" s="298"/>
      <c r="V161" s="298"/>
      <c r="W161" s="298"/>
      <c r="X161" s="298"/>
      <c r="Y161" s="298"/>
      <c r="Z161" s="298"/>
      <c r="AA161" s="298"/>
      <c r="AB161" s="298"/>
      <c r="AC161" s="298"/>
      <c r="AD161" s="298"/>
      <c r="AE161" s="298"/>
      <c r="AF161" s="298"/>
      <c r="AG161" s="298"/>
      <c r="AH161" s="298"/>
      <c r="AI161" s="298"/>
      <c r="AJ161" s="298"/>
      <c r="AK161" s="298"/>
      <c r="AL161" s="298"/>
      <c r="AM161" s="298"/>
      <c r="AN161" s="298"/>
      <c r="AO161" s="298"/>
      <c r="AP161" s="298"/>
      <c r="AQ161" s="298"/>
      <c r="AR161" s="298"/>
      <c r="AS161" s="298"/>
      <c r="AT161" s="298"/>
      <c r="AU161" s="298"/>
      <c r="AV161" s="298"/>
      <c r="AW161" s="298"/>
      <c r="AX161" s="298"/>
      <c r="AY161" s="298"/>
      <c r="AZ161" s="298"/>
      <c r="BA161" s="298"/>
      <c r="BB161" s="298"/>
      <c r="BC161" s="298"/>
      <c r="BD161" s="298"/>
      <c r="BE161" s="298"/>
      <c r="BF161" s="298"/>
      <c r="BG161" s="298"/>
      <c r="BH161" s="298"/>
      <c r="BI161" s="298"/>
      <c r="BJ161" s="298"/>
      <c r="BK161" s="298"/>
      <c r="BL161" s="298"/>
      <c r="BM161" s="298"/>
      <c r="BN161" s="298"/>
      <c r="BO161" s="298"/>
      <c r="BP161" s="298"/>
      <c r="BQ161" s="298"/>
      <c r="BR161" s="298"/>
      <c r="BS161" s="298"/>
      <c r="BT161" s="298"/>
      <c r="BU161" s="298"/>
      <c r="BV161" s="298"/>
      <c r="BW161" s="298"/>
      <c r="BX161" s="298"/>
      <c r="BY161" s="298"/>
      <c r="BZ161" s="298"/>
      <c r="CA161" s="298"/>
      <c r="CB161" s="298"/>
      <c r="CC161" s="298"/>
      <c r="CD161" s="298"/>
      <c r="CE161" s="298"/>
      <c r="CF161" s="298"/>
      <c r="CG161" s="298"/>
      <c r="CH161" s="298"/>
      <c r="CI161" s="298"/>
      <c r="CJ161" s="298"/>
      <c r="CK161" s="298"/>
      <c r="CL161" s="298"/>
      <c r="CM161" s="298"/>
      <c r="CN161" s="298"/>
      <c r="CO161" s="298"/>
      <c r="CP161" s="298"/>
      <c r="CQ161" s="298"/>
      <c r="CR161" s="298"/>
      <c r="CS161" s="298"/>
      <c r="CT161" s="298"/>
      <c r="CU161" s="298"/>
      <c r="CV161" s="298"/>
    </row>
    <row r="162" spans="1:100" s="268" customFormat="1" ht="19.5" hidden="1" customHeight="1">
      <c r="A162" s="280" t="e">
        <f>#REF!</f>
        <v>#REF!</v>
      </c>
      <c r="B162" s="280"/>
      <c r="C162" s="280"/>
      <c r="D162" s="280"/>
      <c r="E162" s="280"/>
      <c r="F162" s="280"/>
      <c r="G162" s="280"/>
      <c r="H162" s="280"/>
      <c r="I162" s="281" t="e">
        <f>#REF!</f>
        <v>#REF!</v>
      </c>
      <c r="J162" s="912" t="e">
        <f>#REF!</f>
        <v>#REF!</v>
      </c>
      <c r="K162" s="912"/>
      <c r="L162" s="912"/>
      <c r="M162" s="912"/>
      <c r="N162" s="298"/>
      <c r="O162" s="298"/>
      <c r="P162" s="298"/>
      <c r="Q162" s="298"/>
      <c r="R162" s="298"/>
      <c r="S162" s="298"/>
      <c r="T162" s="298"/>
      <c r="U162" s="298"/>
      <c r="V162" s="298"/>
      <c r="W162" s="298"/>
      <c r="X162" s="298"/>
      <c r="Y162" s="298"/>
      <c r="Z162" s="298"/>
      <c r="AA162" s="298"/>
      <c r="AB162" s="298"/>
      <c r="AC162" s="298"/>
      <c r="AD162" s="298"/>
      <c r="AE162" s="298"/>
      <c r="AF162" s="298"/>
      <c r="AG162" s="298"/>
      <c r="AH162" s="298"/>
      <c r="AI162" s="298"/>
      <c r="AJ162" s="298"/>
      <c r="AK162" s="298"/>
      <c r="AL162" s="298"/>
      <c r="AM162" s="298"/>
      <c r="AN162" s="298"/>
      <c r="AO162" s="298"/>
      <c r="AP162" s="298"/>
      <c r="AQ162" s="298"/>
      <c r="AR162" s="298"/>
      <c r="AS162" s="298"/>
      <c r="AT162" s="298"/>
      <c r="AU162" s="298"/>
      <c r="AV162" s="298"/>
      <c r="AW162" s="298"/>
      <c r="AX162" s="298"/>
      <c r="AY162" s="298"/>
      <c r="AZ162" s="298"/>
      <c r="BA162" s="298"/>
      <c r="BB162" s="298"/>
      <c r="BC162" s="298"/>
      <c r="BD162" s="298"/>
      <c r="BE162" s="298"/>
      <c r="BF162" s="298"/>
      <c r="BG162" s="298"/>
      <c r="BH162" s="298"/>
      <c r="BI162" s="298"/>
      <c r="BJ162" s="298"/>
      <c r="BK162" s="298"/>
      <c r="BL162" s="298"/>
      <c r="BM162" s="298"/>
      <c r="BN162" s="298"/>
      <c r="BO162" s="298"/>
      <c r="BP162" s="298"/>
      <c r="BQ162" s="298"/>
      <c r="BR162" s="298"/>
      <c r="BS162" s="298"/>
      <c r="BT162" s="298"/>
      <c r="BU162" s="298"/>
      <c r="BV162" s="298"/>
      <c r="BW162" s="298"/>
      <c r="BX162" s="298"/>
      <c r="BY162" s="298"/>
      <c r="BZ162" s="298"/>
      <c r="CA162" s="298"/>
      <c r="CB162" s="298"/>
      <c r="CC162" s="298"/>
      <c r="CD162" s="298"/>
      <c r="CE162" s="298"/>
      <c r="CF162" s="298"/>
      <c r="CG162" s="298"/>
      <c r="CH162" s="298"/>
      <c r="CI162" s="298"/>
      <c r="CJ162" s="298"/>
      <c r="CK162" s="298"/>
      <c r="CL162" s="298"/>
      <c r="CM162" s="298"/>
      <c r="CN162" s="298"/>
      <c r="CO162" s="298"/>
      <c r="CP162" s="298"/>
      <c r="CQ162" s="298"/>
      <c r="CR162" s="298"/>
      <c r="CS162" s="298"/>
      <c r="CT162" s="298"/>
      <c r="CU162" s="298"/>
      <c r="CV162" s="298"/>
    </row>
    <row r="163" spans="1:100" s="268" customFormat="1" ht="19.5" hidden="1" customHeight="1">
      <c r="A163" s="280" t="e">
        <f>#REF!</f>
        <v>#REF!</v>
      </c>
      <c r="B163" s="280"/>
      <c r="C163" s="280"/>
      <c r="D163" s="280"/>
      <c r="E163" s="280"/>
      <c r="F163" s="280"/>
      <c r="G163" s="280"/>
      <c r="H163" s="280"/>
      <c r="I163" s="281" t="e">
        <f>#REF!</f>
        <v>#REF!</v>
      </c>
      <c r="J163" s="912" t="e">
        <f>#REF!</f>
        <v>#REF!</v>
      </c>
      <c r="K163" s="912"/>
      <c r="L163" s="912"/>
      <c r="M163" s="912"/>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298"/>
      <c r="AP163" s="298"/>
      <c r="AQ163" s="298"/>
      <c r="AR163" s="298"/>
      <c r="AS163" s="298"/>
      <c r="AT163" s="298"/>
      <c r="AU163" s="298"/>
      <c r="AV163" s="298"/>
      <c r="AW163" s="298"/>
      <c r="AX163" s="298"/>
      <c r="AY163" s="298"/>
      <c r="AZ163" s="298"/>
      <c r="BA163" s="298"/>
      <c r="BB163" s="298"/>
      <c r="BC163" s="298"/>
      <c r="BD163" s="298"/>
      <c r="BE163" s="298"/>
      <c r="BF163" s="298"/>
      <c r="BG163" s="298"/>
      <c r="BH163" s="298"/>
      <c r="BI163" s="298"/>
      <c r="BJ163" s="298"/>
      <c r="BK163" s="298"/>
      <c r="BL163" s="298"/>
      <c r="BM163" s="298"/>
      <c r="BN163" s="298"/>
      <c r="BO163" s="298"/>
      <c r="BP163" s="298"/>
      <c r="BQ163" s="298"/>
      <c r="BR163" s="298"/>
      <c r="BS163" s="298"/>
      <c r="BT163" s="298"/>
      <c r="BU163" s="298"/>
      <c r="BV163" s="298"/>
      <c r="BW163" s="298"/>
      <c r="BX163" s="298"/>
      <c r="BY163" s="298"/>
      <c r="BZ163" s="298"/>
      <c r="CA163" s="298"/>
      <c r="CB163" s="298"/>
      <c r="CC163" s="298"/>
      <c r="CD163" s="298"/>
      <c r="CE163" s="298"/>
      <c r="CF163" s="298"/>
      <c r="CG163" s="298"/>
      <c r="CH163" s="298"/>
      <c r="CI163" s="298"/>
      <c r="CJ163" s="298"/>
      <c r="CK163" s="298"/>
      <c r="CL163" s="298"/>
      <c r="CM163" s="298"/>
      <c r="CN163" s="298"/>
      <c r="CO163" s="298"/>
      <c r="CP163" s="298"/>
      <c r="CQ163" s="298"/>
      <c r="CR163" s="298"/>
      <c r="CS163" s="298"/>
      <c r="CT163" s="298"/>
      <c r="CU163" s="298"/>
      <c r="CV163" s="298"/>
    </row>
    <row r="164" spans="1:100" s="268" customFormat="1" ht="19.5" hidden="1" customHeight="1">
      <c r="A164" s="280" t="e">
        <f>#REF!</f>
        <v>#REF!</v>
      </c>
      <c r="B164" s="280"/>
      <c r="C164" s="280"/>
      <c r="D164" s="280"/>
      <c r="E164" s="280"/>
      <c r="F164" s="280"/>
      <c r="G164" s="280"/>
      <c r="H164" s="280"/>
      <c r="I164" s="281" t="e">
        <f>#REF!</f>
        <v>#REF!</v>
      </c>
      <c r="J164" s="912" t="e">
        <f>#REF!</f>
        <v>#REF!</v>
      </c>
      <c r="K164" s="912"/>
      <c r="L164" s="912"/>
      <c r="M164" s="912"/>
      <c r="N164" s="298"/>
      <c r="O164" s="298"/>
      <c r="P164" s="298"/>
      <c r="Q164" s="298"/>
      <c r="R164" s="298"/>
      <c r="S164" s="298"/>
      <c r="T164" s="298"/>
      <c r="U164" s="298"/>
      <c r="V164" s="298"/>
      <c r="W164" s="298"/>
      <c r="X164" s="298"/>
      <c r="Y164" s="298"/>
      <c r="Z164" s="298"/>
      <c r="AA164" s="298"/>
      <c r="AB164" s="298"/>
      <c r="AC164" s="298"/>
      <c r="AD164" s="298"/>
      <c r="AE164" s="298"/>
      <c r="AF164" s="298"/>
      <c r="AG164" s="298"/>
      <c r="AH164" s="298"/>
      <c r="AI164" s="298"/>
      <c r="AJ164" s="298"/>
      <c r="AK164" s="298"/>
      <c r="AL164" s="298"/>
      <c r="AM164" s="298"/>
      <c r="AN164" s="298"/>
      <c r="AO164" s="298"/>
      <c r="AP164" s="298"/>
      <c r="AQ164" s="298"/>
      <c r="AR164" s="298"/>
      <c r="AS164" s="298"/>
      <c r="AT164" s="298"/>
      <c r="AU164" s="298"/>
      <c r="AV164" s="298"/>
      <c r="AW164" s="298"/>
      <c r="AX164" s="298"/>
      <c r="AY164" s="298"/>
      <c r="AZ164" s="298"/>
      <c r="BA164" s="298"/>
      <c r="BB164" s="298"/>
      <c r="BC164" s="298"/>
      <c r="BD164" s="298"/>
      <c r="BE164" s="298"/>
      <c r="BF164" s="298"/>
      <c r="BG164" s="298"/>
      <c r="BH164" s="298"/>
      <c r="BI164" s="298"/>
      <c r="BJ164" s="298"/>
      <c r="BK164" s="298"/>
      <c r="BL164" s="298"/>
      <c r="BM164" s="298"/>
      <c r="BN164" s="298"/>
      <c r="BO164" s="298"/>
      <c r="BP164" s="298"/>
      <c r="BQ164" s="298"/>
      <c r="BR164" s="298"/>
      <c r="BS164" s="298"/>
      <c r="BT164" s="298"/>
      <c r="BU164" s="298"/>
      <c r="BV164" s="298"/>
      <c r="BW164" s="298"/>
      <c r="BX164" s="298"/>
      <c r="BY164" s="298"/>
      <c r="BZ164" s="298"/>
      <c r="CA164" s="298"/>
      <c r="CB164" s="298"/>
      <c r="CC164" s="298"/>
      <c r="CD164" s="298"/>
      <c r="CE164" s="298"/>
      <c r="CF164" s="298"/>
      <c r="CG164" s="298"/>
      <c r="CH164" s="298"/>
      <c r="CI164" s="298"/>
      <c r="CJ164" s="298"/>
      <c r="CK164" s="298"/>
      <c r="CL164" s="298"/>
      <c r="CM164" s="298"/>
      <c r="CN164" s="298"/>
      <c r="CO164" s="298"/>
      <c r="CP164" s="298"/>
      <c r="CQ164" s="298"/>
      <c r="CR164" s="298"/>
      <c r="CS164" s="298"/>
      <c r="CT164" s="298"/>
      <c r="CU164" s="298"/>
      <c r="CV164" s="298"/>
    </row>
    <row r="165" spans="1:100" s="268" customFormat="1" ht="19.5" hidden="1" customHeight="1">
      <c r="A165" s="280" t="e">
        <f>#REF!</f>
        <v>#REF!</v>
      </c>
      <c r="B165" s="280"/>
      <c r="C165" s="280"/>
      <c r="D165" s="280"/>
      <c r="E165" s="280"/>
      <c r="F165" s="280"/>
      <c r="G165" s="280"/>
      <c r="H165" s="280"/>
      <c r="I165" s="281" t="e">
        <f>#REF!</f>
        <v>#REF!</v>
      </c>
      <c r="J165" s="912" t="e">
        <f>#REF!</f>
        <v>#REF!</v>
      </c>
      <c r="K165" s="912"/>
      <c r="L165" s="912"/>
      <c r="M165" s="912"/>
      <c r="N165" s="298"/>
      <c r="O165" s="298"/>
      <c r="P165" s="298"/>
      <c r="Q165" s="298"/>
      <c r="R165" s="298"/>
      <c r="S165" s="298"/>
      <c r="T165" s="298"/>
      <c r="U165" s="298"/>
      <c r="V165" s="298"/>
      <c r="W165" s="298"/>
      <c r="X165" s="298"/>
      <c r="Y165" s="298"/>
      <c r="Z165" s="298"/>
      <c r="AA165" s="298"/>
      <c r="AB165" s="298"/>
      <c r="AC165" s="298"/>
      <c r="AD165" s="298"/>
      <c r="AE165" s="298"/>
      <c r="AF165" s="298"/>
      <c r="AG165" s="298"/>
      <c r="AH165" s="298"/>
      <c r="AI165" s="298"/>
      <c r="AJ165" s="298"/>
      <c r="AK165" s="298"/>
      <c r="AL165" s="298"/>
      <c r="AM165" s="298"/>
      <c r="AN165" s="298"/>
      <c r="AO165" s="298"/>
      <c r="AP165" s="298"/>
      <c r="AQ165" s="298"/>
      <c r="AR165" s="298"/>
      <c r="AS165" s="298"/>
      <c r="AT165" s="298"/>
      <c r="AU165" s="298"/>
      <c r="AV165" s="298"/>
      <c r="AW165" s="298"/>
      <c r="AX165" s="298"/>
      <c r="AY165" s="298"/>
      <c r="AZ165" s="298"/>
      <c r="BA165" s="298"/>
      <c r="BB165" s="298"/>
      <c r="BC165" s="298"/>
      <c r="BD165" s="298"/>
      <c r="BE165" s="298"/>
      <c r="BF165" s="298"/>
      <c r="BG165" s="298"/>
      <c r="BH165" s="298"/>
      <c r="BI165" s="298"/>
      <c r="BJ165" s="298"/>
      <c r="BK165" s="298"/>
      <c r="BL165" s="298"/>
      <c r="BM165" s="298"/>
      <c r="BN165" s="298"/>
      <c r="BO165" s="298"/>
      <c r="BP165" s="298"/>
      <c r="BQ165" s="298"/>
      <c r="BR165" s="298"/>
      <c r="BS165" s="298"/>
      <c r="BT165" s="298"/>
      <c r="BU165" s="298"/>
      <c r="BV165" s="298"/>
      <c r="BW165" s="298"/>
      <c r="BX165" s="298"/>
      <c r="BY165" s="298"/>
      <c r="BZ165" s="298"/>
      <c r="CA165" s="298"/>
      <c r="CB165" s="298"/>
      <c r="CC165" s="298"/>
      <c r="CD165" s="298"/>
      <c r="CE165" s="298"/>
      <c r="CF165" s="298"/>
      <c r="CG165" s="298"/>
      <c r="CH165" s="298"/>
      <c r="CI165" s="298"/>
      <c r="CJ165" s="298"/>
      <c r="CK165" s="298"/>
      <c r="CL165" s="298"/>
      <c r="CM165" s="298"/>
      <c r="CN165" s="298"/>
      <c r="CO165" s="298"/>
      <c r="CP165" s="298"/>
      <c r="CQ165" s="298"/>
      <c r="CR165" s="298"/>
      <c r="CS165" s="298"/>
      <c r="CT165" s="298"/>
      <c r="CU165" s="298"/>
      <c r="CV165" s="298"/>
    </row>
    <row r="166" spans="1:100" s="268" customFormat="1" ht="19.5" hidden="1" customHeight="1">
      <c r="A166" s="280" t="e">
        <f>#REF!</f>
        <v>#REF!</v>
      </c>
      <c r="B166" s="280"/>
      <c r="C166" s="280"/>
      <c r="D166" s="280"/>
      <c r="E166" s="280"/>
      <c r="F166" s="280"/>
      <c r="G166" s="280"/>
      <c r="H166" s="280"/>
      <c r="I166" s="281" t="e">
        <f>#REF!</f>
        <v>#REF!</v>
      </c>
      <c r="J166" s="912" t="e">
        <f>#REF!</f>
        <v>#REF!</v>
      </c>
      <c r="K166" s="912"/>
      <c r="L166" s="912"/>
      <c r="M166" s="912"/>
      <c r="N166" s="298"/>
      <c r="O166" s="298"/>
      <c r="P166" s="298"/>
      <c r="Q166" s="298"/>
      <c r="R166" s="298"/>
      <c r="S166" s="298"/>
      <c r="T166" s="298"/>
      <c r="U166" s="298"/>
      <c r="V166" s="298"/>
      <c r="W166" s="298"/>
      <c r="X166" s="298"/>
      <c r="Y166" s="298"/>
      <c r="Z166" s="298"/>
      <c r="AA166" s="298"/>
      <c r="AB166" s="298"/>
      <c r="AC166" s="298"/>
      <c r="AD166" s="298"/>
      <c r="AE166" s="298"/>
      <c r="AF166" s="298"/>
      <c r="AG166" s="298"/>
      <c r="AH166" s="298"/>
      <c r="AI166" s="298"/>
      <c r="AJ166" s="298"/>
      <c r="AK166" s="298"/>
      <c r="AL166" s="298"/>
      <c r="AM166" s="298"/>
      <c r="AN166" s="298"/>
      <c r="AO166" s="298"/>
      <c r="AP166" s="298"/>
      <c r="AQ166" s="298"/>
      <c r="AR166" s="298"/>
      <c r="AS166" s="298"/>
      <c r="AT166" s="298"/>
      <c r="AU166" s="298"/>
      <c r="AV166" s="298"/>
      <c r="AW166" s="298"/>
      <c r="AX166" s="298"/>
      <c r="AY166" s="298"/>
      <c r="AZ166" s="298"/>
      <c r="BA166" s="298"/>
      <c r="BB166" s="298"/>
      <c r="BC166" s="298"/>
      <c r="BD166" s="298"/>
      <c r="BE166" s="298"/>
      <c r="BF166" s="298"/>
      <c r="BG166" s="298"/>
      <c r="BH166" s="298"/>
      <c r="BI166" s="298"/>
      <c r="BJ166" s="298"/>
      <c r="BK166" s="298"/>
      <c r="BL166" s="298"/>
      <c r="BM166" s="298"/>
      <c r="BN166" s="298"/>
      <c r="BO166" s="298"/>
      <c r="BP166" s="298"/>
      <c r="BQ166" s="298"/>
      <c r="BR166" s="298"/>
      <c r="BS166" s="298"/>
      <c r="BT166" s="298"/>
      <c r="BU166" s="298"/>
      <c r="BV166" s="298"/>
      <c r="BW166" s="298"/>
      <c r="BX166" s="298"/>
      <c r="BY166" s="298"/>
      <c r="BZ166" s="298"/>
      <c r="CA166" s="298"/>
      <c r="CB166" s="298"/>
      <c r="CC166" s="298"/>
      <c r="CD166" s="298"/>
      <c r="CE166" s="298"/>
      <c r="CF166" s="298"/>
      <c r="CG166" s="298"/>
      <c r="CH166" s="298"/>
      <c r="CI166" s="298"/>
      <c r="CJ166" s="298"/>
      <c r="CK166" s="298"/>
      <c r="CL166" s="298"/>
      <c r="CM166" s="298"/>
      <c r="CN166" s="298"/>
      <c r="CO166" s="298"/>
      <c r="CP166" s="298"/>
      <c r="CQ166" s="298"/>
      <c r="CR166" s="298"/>
      <c r="CS166" s="298"/>
      <c r="CT166" s="298"/>
      <c r="CU166" s="298"/>
      <c r="CV166" s="298"/>
    </row>
    <row r="167" spans="1:100" s="268" customFormat="1" ht="19.5" hidden="1" customHeight="1">
      <c r="A167" s="290"/>
      <c r="B167" s="290"/>
      <c r="C167" s="290"/>
      <c r="D167" s="290"/>
      <c r="E167" s="290"/>
      <c r="F167" s="290"/>
      <c r="G167" s="290"/>
      <c r="H167" s="290"/>
      <c r="I167" s="279" t="e">
        <f>#REF!</f>
        <v>#REF!</v>
      </c>
      <c r="J167" s="912" t="e">
        <f>#REF!</f>
        <v>#REF!</v>
      </c>
      <c r="K167" s="912"/>
      <c r="L167" s="912"/>
      <c r="M167" s="912"/>
      <c r="N167" s="298"/>
      <c r="O167" s="298"/>
      <c r="P167" s="298"/>
      <c r="Q167" s="298"/>
      <c r="R167" s="298"/>
      <c r="S167" s="298"/>
      <c r="T167" s="298"/>
      <c r="U167" s="298"/>
      <c r="V167" s="298"/>
      <c r="W167" s="298"/>
      <c r="X167" s="298"/>
      <c r="Y167" s="298"/>
      <c r="Z167" s="298"/>
      <c r="AA167" s="298"/>
      <c r="AB167" s="298"/>
      <c r="AC167" s="298"/>
      <c r="AD167" s="298"/>
      <c r="AE167" s="298"/>
      <c r="AF167" s="298"/>
      <c r="AG167" s="298"/>
      <c r="AH167" s="298"/>
      <c r="AI167" s="298"/>
      <c r="AJ167" s="298"/>
      <c r="AK167" s="298"/>
      <c r="AL167" s="298"/>
      <c r="AM167" s="298"/>
      <c r="AN167" s="298"/>
      <c r="AO167" s="298"/>
      <c r="AP167" s="298"/>
      <c r="AQ167" s="298"/>
      <c r="AR167" s="298"/>
      <c r="AS167" s="298"/>
      <c r="AT167" s="298"/>
      <c r="AU167" s="298"/>
      <c r="AV167" s="298"/>
      <c r="AW167" s="298"/>
      <c r="AX167" s="298"/>
      <c r="AY167" s="298"/>
      <c r="AZ167" s="298"/>
      <c r="BA167" s="298"/>
      <c r="BB167" s="298"/>
      <c r="BC167" s="298"/>
      <c r="BD167" s="298"/>
      <c r="BE167" s="298"/>
      <c r="BF167" s="298"/>
      <c r="BG167" s="298"/>
      <c r="BH167" s="298"/>
      <c r="BI167" s="298"/>
      <c r="BJ167" s="298"/>
      <c r="BK167" s="298"/>
      <c r="BL167" s="298"/>
      <c r="BM167" s="298"/>
      <c r="BN167" s="298"/>
      <c r="BO167" s="298"/>
      <c r="BP167" s="298"/>
      <c r="BQ167" s="298"/>
      <c r="BR167" s="298"/>
      <c r="BS167" s="298"/>
      <c r="BT167" s="298"/>
      <c r="BU167" s="298"/>
      <c r="BV167" s="298"/>
      <c r="BW167" s="298"/>
      <c r="BX167" s="298"/>
      <c r="BY167" s="298"/>
      <c r="BZ167" s="298"/>
      <c r="CA167" s="298"/>
      <c r="CB167" s="298"/>
      <c r="CC167" s="298"/>
      <c r="CD167" s="298"/>
      <c r="CE167" s="298"/>
      <c r="CF167" s="298"/>
      <c r="CG167" s="298"/>
      <c r="CH167" s="298"/>
      <c r="CI167" s="298"/>
      <c r="CJ167" s="298"/>
      <c r="CK167" s="298"/>
      <c r="CL167" s="298"/>
      <c r="CM167" s="298"/>
      <c r="CN167" s="298"/>
      <c r="CO167" s="298"/>
      <c r="CP167" s="298"/>
      <c r="CQ167" s="298"/>
      <c r="CR167" s="298"/>
      <c r="CS167" s="298"/>
      <c r="CT167" s="298"/>
      <c r="CU167" s="298"/>
      <c r="CV167" s="298"/>
    </row>
    <row r="168" spans="1:100" s="268" customFormat="1" ht="33" hidden="1" customHeight="1">
      <c r="A168" s="283" t="e">
        <f>#REF!</f>
        <v>#REF!</v>
      </c>
      <c r="B168" s="283"/>
      <c r="C168" s="283"/>
      <c r="D168" s="283"/>
      <c r="E168" s="283"/>
      <c r="F168" s="283"/>
      <c r="G168" s="283"/>
      <c r="H168" s="283"/>
      <c r="I168" s="279" t="e">
        <f>#REF!</f>
        <v>#REF!</v>
      </c>
      <c r="J168" s="912"/>
      <c r="K168" s="912"/>
      <c r="L168" s="912"/>
      <c r="M168" s="912"/>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298"/>
      <c r="AJ168" s="298"/>
      <c r="AK168" s="298"/>
      <c r="AL168" s="298"/>
      <c r="AM168" s="298"/>
      <c r="AN168" s="298"/>
      <c r="AO168" s="298"/>
      <c r="AP168" s="298"/>
      <c r="AQ168" s="298"/>
      <c r="AR168" s="298"/>
      <c r="AS168" s="298"/>
      <c r="AT168" s="298"/>
      <c r="AU168" s="298"/>
      <c r="AV168" s="298"/>
      <c r="AW168" s="298"/>
      <c r="AX168" s="298"/>
      <c r="AY168" s="298"/>
      <c r="AZ168" s="298"/>
      <c r="BA168" s="298"/>
      <c r="BB168" s="298"/>
      <c r="BC168" s="298"/>
      <c r="BD168" s="298"/>
      <c r="BE168" s="298"/>
      <c r="BF168" s="298"/>
      <c r="BG168" s="298"/>
      <c r="BH168" s="298"/>
      <c r="BI168" s="298"/>
      <c r="BJ168" s="298"/>
      <c r="BK168" s="298"/>
      <c r="BL168" s="298"/>
      <c r="BM168" s="298"/>
      <c r="BN168" s="298"/>
      <c r="BO168" s="298"/>
      <c r="BP168" s="298"/>
      <c r="BQ168" s="298"/>
      <c r="BR168" s="298"/>
      <c r="BS168" s="298"/>
      <c r="BT168" s="298"/>
      <c r="BU168" s="298"/>
      <c r="BV168" s="298"/>
      <c r="BW168" s="298"/>
      <c r="BX168" s="298"/>
      <c r="BY168" s="298"/>
      <c r="BZ168" s="298"/>
      <c r="CA168" s="298"/>
      <c r="CB168" s="298"/>
      <c r="CC168" s="298"/>
      <c r="CD168" s="298"/>
      <c r="CE168" s="298"/>
      <c r="CF168" s="298"/>
      <c r="CG168" s="298"/>
      <c r="CH168" s="298"/>
      <c r="CI168" s="298"/>
      <c r="CJ168" s="298"/>
      <c r="CK168" s="298"/>
      <c r="CL168" s="298"/>
      <c r="CM168" s="298"/>
      <c r="CN168" s="298"/>
      <c r="CO168" s="298"/>
      <c r="CP168" s="298"/>
      <c r="CQ168" s="298"/>
      <c r="CR168" s="298"/>
      <c r="CS168" s="298"/>
      <c r="CT168" s="298"/>
      <c r="CU168" s="298"/>
      <c r="CV168" s="298"/>
    </row>
    <row r="169" spans="1:100" s="268" customFormat="1" ht="33" hidden="1" customHeight="1">
      <c r="A169" s="280" t="e">
        <f>#REF!</f>
        <v>#REF!</v>
      </c>
      <c r="B169" s="280"/>
      <c r="C169" s="280"/>
      <c r="D169" s="280"/>
      <c r="E169" s="280"/>
      <c r="F169" s="280"/>
      <c r="G169" s="280"/>
      <c r="H169" s="280"/>
      <c r="I169" s="281" t="e">
        <f>#REF!</f>
        <v>#REF!</v>
      </c>
      <c r="J169" s="912" t="e">
        <f>#REF!</f>
        <v>#REF!</v>
      </c>
      <c r="K169" s="912"/>
      <c r="L169" s="912"/>
      <c r="M169" s="912"/>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c r="AS169" s="298"/>
      <c r="AT169" s="298"/>
      <c r="AU169" s="298"/>
      <c r="AV169" s="298"/>
      <c r="AW169" s="298"/>
      <c r="AX169" s="298"/>
      <c r="AY169" s="298"/>
      <c r="AZ169" s="298"/>
      <c r="BA169" s="298"/>
      <c r="BB169" s="298"/>
      <c r="BC169" s="298"/>
      <c r="BD169" s="298"/>
      <c r="BE169" s="298"/>
      <c r="BF169" s="298"/>
      <c r="BG169" s="298"/>
      <c r="BH169" s="298"/>
      <c r="BI169" s="298"/>
      <c r="BJ169" s="298"/>
      <c r="BK169" s="298"/>
      <c r="BL169" s="298"/>
      <c r="BM169" s="298"/>
      <c r="BN169" s="298"/>
      <c r="BO169" s="298"/>
      <c r="BP169" s="298"/>
      <c r="BQ169" s="298"/>
      <c r="BR169" s="298"/>
      <c r="BS169" s="298"/>
      <c r="BT169" s="298"/>
      <c r="BU169" s="298"/>
      <c r="BV169" s="298"/>
      <c r="BW169" s="298"/>
      <c r="BX169" s="298"/>
      <c r="BY169" s="298"/>
      <c r="BZ169" s="298"/>
      <c r="CA169" s="298"/>
      <c r="CB169" s="298"/>
      <c r="CC169" s="298"/>
      <c r="CD169" s="298"/>
      <c r="CE169" s="298"/>
      <c r="CF169" s="298"/>
      <c r="CG169" s="298"/>
      <c r="CH169" s="298"/>
      <c r="CI169" s="298"/>
      <c r="CJ169" s="298"/>
      <c r="CK169" s="298"/>
      <c r="CL169" s="298"/>
      <c r="CM169" s="298"/>
      <c r="CN169" s="298"/>
      <c r="CO169" s="298"/>
      <c r="CP169" s="298"/>
      <c r="CQ169" s="298"/>
      <c r="CR169" s="298"/>
      <c r="CS169" s="298"/>
      <c r="CT169" s="298"/>
      <c r="CU169" s="298"/>
      <c r="CV169" s="298"/>
    </row>
    <row r="170" spans="1:100" s="268" customFormat="1" ht="19.5" hidden="1" customHeight="1">
      <c r="A170" s="280" t="e">
        <f>#REF!</f>
        <v>#REF!</v>
      </c>
      <c r="B170" s="280"/>
      <c r="C170" s="280"/>
      <c r="D170" s="280"/>
      <c r="E170" s="280"/>
      <c r="F170" s="280"/>
      <c r="G170" s="280"/>
      <c r="H170" s="280"/>
      <c r="I170" s="281" t="e">
        <f>#REF!</f>
        <v>#REF!</v>
      </c>
      <c r="J170" s="912" t="e">
        <f>#REF!</f>
        <v>#REF!</v>
      </c>
      <c r="K170" s="912"/>
      <c r="L170" s="912"/>
      <c r="M170" s="912"/>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298"/>
      <c r="AP170" s="298"/>
      <c r="AQ170" s="298"/>
      <c r="AR170" s="298"/>
      <c r="AS170" s="298"/>
      <c r="AT170" s="298"/>
      <c r="AU170" s="298"/>
      <c r="AV170" s="298"/>
      <c r="AW170" s="298"/>
      <c r="AX170" s="298"/>
      <c r="AY170" s="298"/>
      <c r="AZ170" s="298"/>
      <c r="BA170" s="298"/>
      <c r="BB170" s="298"/>
      <c r="BC170" s="298"/>
      <c r="BD170" s="298"/>
      <c r="BE170" s="298"/>
      <c r="BF170" s="298"/>
      <c r="BG170" s="298"/>
      <c r="BH170" s="298"/>
      <c r="BI170" s="298"/>
      <c r="BJ170" s="298"/>
      <c r="BK170" s="298"/>
      <c r="BL170" s="298"/>
      <c r="BM170" s="298"/>
      <c r="BN170" s="298"/>
      <c r="BO170" s="298"/>
      <c r="BP170" s="298"/>
      <c r="BQ170" s="298"/>
      <c r="BR170" s="298"/>
      <c r="BS170" s="298"/>
      <c r="BT170" s="298"/>
      <c r="BU170" s="298"/>
      <c r="BV170" s="298"/>
      <c r="BW170" s="298"/>
      <c r="BX170" s="298"/>
      <c r="BY170" s="298"/>
      <c r="BZ170" s="298"/>
      <c r="CA170" s="298"/>
      <c r="CB170" s="298"/>
      <c r="CC170" s="298"/>
      <c r="CD170" s="298"/>
      <c r="CE170" s="298"/>
      <c r="CF170" s="298"/>
      <c r="CG170" s="298"/>
      <c r="CH170" s="298"/>
      <c r="CI170" s="298"/>
      <c r="CJ170" s="298"/>
      <c r="CK170" s="298"/>
      <c r="CL170" s="298"/>
      <c r="CM170" s="298"/>
      <c r="CN170" s="298"/>
      <c r="CO170" s="298"/>
      <c r="CP170" s="298"/>
      <c r="CQ170" s="298"/>
      <c r="CR170" s="298"/>
      <c r="CS170" s="298"/>
      <c r="CT170" s="298"/>
      <c r="CU170" s="298"/>
      <c r="CV170" s="298"/>
    </row>
    <row r="171" spans="1:100" s="268" customFormat="1" ht="19.5" hidden="1" customHeight="1">
      <c r="A171" s="280" t="e">
        <f>#REF!</f>
        <v>#REF!</v>
      </c>
      <c r="B171" s="280"/>
      <c r="C171" s="280"/>
      <c r="D171" s="280"/>
      <c r="E171" s="280"/>
      <c r="F171" s="280"/>
      <c r="G171" s="280"/>
      <c r="H171" s="280"/>
      <c r="I171" s="281" t="e">
        <f>#REF!</f>
        <v>#REF!</v>
      </c>
      <c r="J171" s="912" t="e">
        <f>#REF!</f>
        <v>#REF!</v>
      </c>
      <c r="K171" s="912"/>
      <c r="L171" s="912"/>
      <c r="M171" s="912"/>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298"/>
      <c r="AP171" s="298"/>
      <c r="AQ171" s="298"/>
      <c r="AR171" s="298"/>
      <c r="AS171" s="298"/>
      <c r="AT171" s="298"/>
      <c r="AU171" s="298"/>
      <c r="AV171" s="298"/>
      <c r="AW171" s="298"/>
      <c r="AX171" s="298"/>
      <c r="AY171" s="298"/>
      <c r="AZ171" s="298"/>
      <c r="BA171" s="298"/>
      <c r="BB171" s="298"/>
      <c r="BC171" s="298"/>
      <c r="BD171" s="298"/>
      <c r="BE171" s="298"/>
      <c r="BF171" s="298"/>
      <c r="BG171" s="298"/>
      <c r="BH171" s="298"/>
      <c r="BI171" s="298"/>
      <c r="BJ171" s="298"/>
      <c r="BK171" s="298"/>
      <c r="BL171" s="298"/>
      <c r="BM171" s="298"/>
      <c r="BN171" s="298"/>
      <c r="BO171" s="298"/>
      <c r="BP171" s="298"/>
      <c r="BQ171" s="298"/>
      <c r="BR171" s="298"/>
      <c r="BS171" s="298"/>
      <c r="BT171" s="298"/>
      <c r="BU171" s="298"/>
      <c r="BV171" s="298"/>
      <c r="BW171" s="298"/>
      <c r="BX171" s="298"/>
      <c r="BY171" s="298"/>
      <c r="BZ171" s="298"/>
      <c r="CA171" s="298"/>
      <c r="CB171" s="298"/>
      <c r="CC171" s="298"/>
      <c r="CD171" s="298"/>
      <c r="CE171" s="298"/>
      <c r="CF171" s="298"/>
      <c r="CG171" s="298"/>
      <c r="CH171" s="298"/>
      <c r="CI171" s="298"/>
      <c r="CJ171" s="298"/>
      <c r="CK171" s="298"/>
      <c r="CL171" s="298"/>
      <c r="CM171" s="298"/>
      <c r="CN171" s="298"/>
      <c r="CO171" s="298"/>
      <c r="CP171" s="298"/>
      <c r="CQ171" s="298"/>
      <c r="CR171" s="298"/>
      <c r="CS171" s="298"/>
      <c r="CT171" s="298"/>
      <c r="CU171" s="298"/>
      <c r="CV171" s="298"/>
    </row>
    <row r="172" spans="1:100" s="268" customFormat="1" ht="19.5" hidden="1" customHeight="1">
      <c r="A172" s="290" t="e">
        <f>#REF!</f>
        <v>#REF!</v>
      </c>
      <c r="B172" s="290"/>
      <c r="C172" s="290"/>
      <c r="D172" s="290"/>
      <c r="E172" s="290"/>
      <c r="F172" s="290"/>
      <c r="G172" s="290"/>
      <c r="H172" s="290"/>
      <c r="I172" s="279" t="e">
        <f>#REF!</f>
        <v>#REF!</v>
      </c>
      <c r="J172" s="912" t="e">
        <f>#REF!</f>
        <v>#REF!</v>
      </c>
      <c r="K172" s="912"/>
      <c r="L172" s="912"/>
      <c r="M172" s="912"/>
      <c r="N172" s="298"/>
      <c r="O172" s="298"/>
      <c r="P172" s="298"/>
      <c r="Q172" s="298"/>
      <c r="R172" s="298"/>
      <c r="S172" s="298"/>
      <c r="T172" s="298"/>
      <c r="U172" s="298"/>
      <c r="V172" s="298"/>
      <c r="W172" s="298"/>
      <c r="X172" s="298"/>
      <c r="Y172" s="298"/>
      <c r="Z172" s="298"/>
      <c r="AA172" s="298"/>
      <c r="AB172" s="298"/>
      <c r="AC172" s="298"/>
      <c r="AD172" s="298"/>
      <c r="AE172" s="298"/>
      <c r="AF172" s="298"/>
      <c r="AG172" s="298"/>
      <c r="AH172" s="298"/>
      <c r="AI172" s="298"/>
      <c r="AJ172" s="298"/>
      <c r="AK172" s="298"/>
      <c r="AL172" s="298"/>
      <c r="AM172" s="298"/>
      <c r="AN172" s="298"/>
      <c r="AO172" s="298"/>
      <c r="AP172" s="298"/>
      <c r="AQ172" s="298"/>
      <c r="AR172" s="298"/>
      <c r="AS172" s="298"/>
      <c r="AT172" s="298"/>
      <c r="AU172" s="298"/>
      <c r="AV172" s="298"/>
      <c r="AW172" s="298"/>
      <c r="AX172" s="298"/>
      <c r="AY172" s="298"/>
      <c r="AZ172" s="298"/>
      <c r="BA172" s="298"/>
      <c r="BB172" s="298"/>
      <c r="BC172" s="298"/>
      <c r="BD172" s="298"/>
      <c r="BE172" s="298"/>
      <c r="BF172" s="298"/>
      <c r="BG172" s="298"/>
      <c r="BH172" s="298"/>
      <c r="BI172" s="298"/>
      <c r="BJ172" s="298"/>
      <c r="BK172" s="298"/>
      <c r="BL172" s="298"/>
      <c r="BM172" s="298"/>
      <c r="BN172" s="298"/>
      <c r="BO172" s="298"/>
      <c r="BP172" s="298"/>
      <c r="BQ172" s="298"/>
      <c r="BR172" s="298"/>
      <c r="BS172" s="298"/>
      <c r="BT172" s="298"/>
      <c r="BU172" s="298"/>
      <c r="BV172" s="298"/>
      <c r="BW172" s="298"/>
      <c r="BX172" s="298"/>
      <c r="BY172" s="298"/>
      <c r="BZ172" s="298"/>
      <c r="CA172" s="298"/>
      <c r="CB172" s="298"/>
      <c r="CC172" s="298"/>
      <c r="CD172" s="298"/>
      <c r="CE172" s="298"/>
      <c r="CF172" s="298"/>
      <c r="CG172" s="298"/>
      <c r="CH172" s="298"/>
      <c r="CI172" s="298"/>
      <c r="CJ172" s="298"/>
      <c r="CK172" s="298"/>
      <c r="CL172" s="298"/>
      <c r="CM172" s="298"/>
      <c r="CN172" s="298"/>
      <c r="CO172" s="298"/>
      <c r="CP172" s="298"/>
      <c r="CQ172" s="298"/>
      <c r="CR172" s="298"/>
      <c r="CS172" s="298"/>
      <c r="CT172" s="298"/>
      <c r="CU172" s="298"/>
      <c r="CV172" s="298"/>
    </row>
    <row r="173" spans="1:100" s="268" customFormat="1" ht="33" hidden="1" customHeight="1">
      <c r="A173" s="283" t="e">
        <f>#REF!</f>
        <v>#REF!</v>
      </c>
      <c r="B173" s="283"/>
      <c r="C173" s="283"/>
      <c r="D173" s="283"/>
      <c r="E173" s="283"/>
      <c r="F173" s="283"/>
      <c r="G173" s="283"/>
      <c r="H173" s="283"/>
      <c r="I173" s="279" t="e">
        <f>#REF!</f>
        <v>#REF!</v>
      </c>
      <c r="J173" s="912"/>
      <c r="K173" s="912"/>
      <c r="L173" s="912"/>
      <c r="M173" s="912"/>
      <c r="N173" s="298"/>
      <c r="O173" s="298"/>
      <c r="P173" s="298"/>
      <c r="Q173" s="298"/>
      <c r="R173" s="298"/>
      <c r="S173" s="298"/>
      <c r="T173" s="298"/>
      <c r="U173" s="298"/>
      <c r="V173" s="298"/>
      <c r="W173" s="298"/>
      <c r="X173" s="298"/>
      <c r="Y173" s="298"/>
      <c r="Z173" s="298"/>
      <c r="AA173" s="298"/>
      <c r="AB173" s="298"/>
      <c r="AC173" s="298"/>
      <c r="AD173" s="298"/>
      <c r="AE173" s="298"/>
      <c r="AF173" s="298"/>
      <c r="AG173" s="298"/>
      <c r="AH173" s="298"/>
      <c r="AI173" s="298"/>
      <c r="AJ173" s="298"/>
      <c r="AK173" s="298"/>
      <c r="AL173" s="298"/>
      <c r="AM173" s="298"/>
      <c r="AN173" s="298"/>
      <c r="AO173" s="298"/>
      <c r="AP173" s="298"/>
      <c r="AQ173" s="298"/>
      <c r="AR173" s="298"/>
      <c r="AS173" s="298"/>
      <c r="AT173" s="298"/>
      <c r="AU173" s="298"/>
      <c r="AV173" s="298"/>
      <c r="AW173" s="298"/>
      <c r="AX173" s="298"/>
      <c r="AY173" s="298"/>
      <c r="AZ173" s="298"/>
      <c r="BA173" s="298"/>
      <c r="BB173" s="298"/>
      <c r="BC173" s="298"/>
      <c r="BD173" s="298"/>
      <c r="BE173" s="298"/>
      <c r="BF173" s="298"/>
      <c r="BG173" s="298"/>
      <c r="BH173" s="298"/>
      <c r="BI173" s="298"/>
      <c r="BJ173" s="298"/>
      <c r="BK173" s="298"/>
      <c r="BL173" s="298"/>
      <c r="BM173" s="298"/>
      <c r="BN173" s="298"/>
      <c r="BO173" s="298"/>
      <c r="BP173" s="298"/>
      <c r="BQ173" s="298"/>
      <c r="BR173" s="298"/>
      <c r="BS173" s="298"/>
      <c r="BT173" s="298"/>
      <c r="BU173" s="298"/>
      <c r="BV173" s="298"/>
      <c r="BW173" s="298"/>
      <c r="BX173" s="298"/>
      <c r="BY173" s="298"/>
      <c r="BZ173" s="298"/>
      <c r="CA173" s="298"/>
      <c r="CB173" s="298"/>
      <c r="CC173" s="298"/>
      <c r="CD173" s="298"/>
      <c r="CE173" s="298"/>
      <c r="CF173" s="298"/>
      <c r="CG173" s="298"/>
      <c r="CH173" s="298"/>
      <c r="CI173" s="298"/>
      <c r="CJ173" s="298"/>
      <c r="CK173" s="298"/>
      <c r="CL173" s="298"/>
      <c r="CM173" s="298"/>
      <c r="CN173" s="298"/>
      <c r="CO173" s="298"/>
      <c r="CP173" s="298"/>
      <c r="CQ173" s="298"/>
      <c r="CR173" s="298"/>
      <c r="CS173" s="298"/>
      <c r="CT173" s="298"/>
      <c r="CU173" s="298"/>
      <c r="CV173" s="298"/>
    </row>
    <row r="174" spans="1:100" s="268" customFormat="1" ht="19.5" hidden="1" customHeight="1">
      <c r="A174" s="280" t="e">
        <f>#REF!</f>
        <v>#REF!</v>
      </c>
      <c r="B174" s="280"/>
      <c r="C174" s="280"/>
      <c r="D174" s="280"/>
      <c r="E174" s="280"/>
      <c r="F174" s="280"/>
      <c r="G174" s="280"/>
      <c r="H174" s="280"/>
      <c r="I174" s="281" t="e">
        <f>#REF!</f>
        <v>#REF!</v>
      </c>
      <c r="J174" s="912" t="e">
        <f>#REF!</f>
        <v>#REF!</v>
      </c>
      <c r="K174" s="912"/>
      <c r="L174" s="912"/>
      <c r="M174" s="912"/>
      <c r="N174" s="298"/>
      <c r="O174" s="298"/>
      <c r="P174" s="298"/>
      <c r="Q174" s="298"/>
      <c r="R174" s="298"/>
      <c r="S174" s="298"/>
      <c r="T174" s="298"/>
      <c r="U174" s="298"/>
      <c r="V174" s="298"/>
      <c r="W174" s="298"/>
      <c r="X174" s="298"/>
      <c r="Y174" s="298"/>
      <c r="Z174" s="298"/>
      <c r="AA174" s="298"/>
      <c r="AB174" s="298"/>
      <c r="AC174" s="298"/>
      <c r="AD174" s="298"/>
      <c r="AE174" s="298"/>
      <c r="AF174" s="298"/>
      <c r="AG174" s="298"/>
      <c r="AH174" s="298"/>
      <c r="AI174" s="298"/>
      <c r="AJ174" s="298"/>
      <c r="AK174" s="298"/>
      <c r="AL174" s="298"/>
      <c r="AM174" s="298"/>
      <c r="AN174" s="298"/>
      <c r="AO174" s="298"/>
      <c r="AP174" s="298"/>
      <c r="AQ174" s="298"/>
      <c r="AR174" s="298"/>
      <c r="AS174" s="298"/>
      <c r="AT174" s="298"/>
      <c r="AU174" s="298"/>
      <c r="AV174" s="298"/>
      <c r="AW174" s="298"/>
      <c r="AX174" s="298"/>
      <c r="AY174" s="298"/>
      <c r="AZ174" s="298"/>
      <c r="BA174" s="298"/>
      <c r="BB174" s="298"/>
      <c r="BC174" s="298"/>
      <c r="BD174" s="298"/>
      <c r="BE174" s="298"/>
      <c r="BF174" s="298"/>
      <c r="BG174" s="298"/>
      <c r="BH174" s="298"/>
      <c r="BI174" s="298"/>
      <c r="BJ174" s="298"/>
      <c r="BK174" s="298"/>
      <c r="BL174" s="298"/>
      <c r="BM174" s="298"/>
      <c r="BN174" s="298"/>
      <c r="BO174" s="298"/>
      <c r="BP174" s="298"/>
      <c r="BQ174" s="298"/>
      <c r="BR174" s="298"/>
      <c r="BS174" s="298"/>
      <c r="BT174" s="298"/>
      <c r="BU174" s="298"/>
      <c r="BV174" s="298"/>
      <c r="BW174" s="298"/>
      <c r="BX174" s="298"/>
      <c r="BY174" s="298"/>
      <c r="BZ174" s="298"/>
      <c r="CA174" s="298"/>
      <c r="CB174" s="298"/>
      <c r="CC174" s="298"/>
      <c r="CD174" s="298"/>
      <c r="CE174" s="298"/>
      <c r="CF174" s="298"/>
      <c r="CG174" s="298"/>
      <c r="CH174" s="298"/>
      <c r="CI174" s="298"/>
      <c r="CJ174" s="298"/>
      <c r="CK174" s="298"/>
      <c r="CL174" s="298"/>
      <c r="CM174" s="298"/>
      <c r="CN174" s="298"/>
      <c r="CO174" s="298"/>
      <c r="CP174" s="298"/>
      <c r="CQ174" s="298"/>
      <c r="CR174" s="298"/>
      <c r="CS174" s="298"/>
      <c r="CT174" s="298"/>
      <c r="CU174" s="298"/>
      <c r="CV174" s="298"/>
    </row>
    <row r="175" spans="1:100" s="268" customFormat="1" ht="19.5" hidden="1" customHeight="1">
      <c r="A175" s="280" t="e">
        <f>#REF!</f>
        <v>#REF!</v>
      </c>
      <c r="B175" s="280"/>
      <c r="C175" s="280"/>
      <c r="D175" s="280"/>
      <c r="E175" s="280"/>
      <c r="F175" s="280"/>
      <c r="G175" s="280"/>
      <c r="H175" s="280"/>
      <c r="I175" s="281" t="e">
        <f>#REF!</f>
        <v>#REF!</v>
      </c>
      <c r="J175" s="912" t="e">
        <f>#REF!</f>
        <v>#REF!</v>
      </c>
      <c r="K175" s="912"/>
      <c r="L175" s="912"/>
      <c r="M175" s="912"/>
      <c r="N175" s="298"/>
      <c r="O175" s="298"/>
      <c r="P175" s="298"/>
      <c r="Q175" s="298"/>
      <c r="R175" s="298"/>
      <c r="S175" s="298"/>
      <c r="T175" s="298"/>
      <c r="U175" s="298"/>
      <c r="V175" s="298"/>
      <c r="W175" s="298"/>
      <c r="X175" s="298"/>
      <c r="Y175" s="298"/>
      <c r="Z175" s="298"/>
      <c r="AA175" s="298"/>
      <c r="AB175" s="298"/>
      <c r="AC175" s="298"/>
      <c r="AD175" s="298"/>
      <c r="AE175" s="298"/>
      <c r="AF175" s="298"/>
      <c r="AG175" s="298"/>
      <c r="AH175" s="298"/>
      <c r="AI175" s="298"/>
      <c r="AJ175" s="298"/>
      <c r="AK175" s="298"/>
      <c r="AL175" s="298"/>
      <c r="AM175" s="298"/>
      <c r="AN175" s="298"/>
      <c r="AO175" s="298"/>
      <c r="AP175" s="298"/>
      <c r="AQ175" s="298"/>
      <c r="AR175" s="298"/>
      <c r="AS175" s="298"/>
      <c r="AT175" s="298"/>
      <c r="AU175" s="298"/>
      <c r="AV175" s="298"/>
      <c r="AW175" s="298"/>
      <c r="AX175" s="298"/>
      <c r="AY175" s="298"/>
      <c r="AZ175" s="298"/>
      <c r="BA175" s="298"/>
      <c r="BB175" s="298"/>
      <c r="BC175" s="298"/>
      <c r="BD175" s="298"/>
      <c r="BE175" s="298"/>
      <c r="BF175" s="298"/>
      <c r="BG175" s="298"/>
      <c r="BH175" s="298"/>
      <c r="BI175" s="298"/>
      <c r="BJ175" s="298"/>
      <c r="BK175" s="298"/>
      <c r="BL175" s="298"/>
      <c r="BM175" s="298"/>
      <c r="BN175" s="298"/>
      <c r="BO175" s="298"/>
      <c r="BP175" s="298"/>
      <c r="BQ175" s="298"/>
      <c r="BR175" s="298"/>
      <c r="BS175" s="298"/>
      <c r="BT175" s="298"/>
      <c r="BU175" s="298"/>
      <c r="BV175" s="298"/>
      <c r="BW175" s="298"/>
      <c r="BX175" s="298"/>
      <c r="BY175" s="298"/>
      <c r="BZ175" s="298"/>
      <c r="CA175" s="298"/>
      <c r="CB175" s="298"/>
      <c r="CC175" s="298"/>
      <c r="CD175" s="298"/>
      <c r="CE175" s="298"/>
      <c r="CF175" s="298"/>
      <c r="CG175" s="298"/>
      <c r="CH175" s="298"/>
      <c r="CI175" s="298"/>
      <c r="CJ175" s="298"/>
      <c r="CK175" s="298"/>
      <c r="CL175" s="298"/>
      <c r="CM175" s="298"/>
      <c r="CN175" s="298"/>
      <c r="CO175" s="298"/>
      <c r="CP175" s="298"/>
      <c r="CQ175" s="298"/>
      <c r="CR175" s="298"/>
      <c r="CS175" s="298"/>
      <c r="CT175" s="298"/>
      <c r="CU175" s="298"/>
      <c r="CV175" s="298"/>
    </row>
    <row r="176" spans="1:100" s="268" customFormat="1" ht="32.25" hidden="1" customHeight="1">
      <c r="A176" s="280" t="e">
        <f>#REF!</f>
        <v>#REF!</v>
      </c>
      <c r="B176" s="280"/>
      <c r="C176" s="280"/>
      <c r="D176" s="280"/>
      <c r="E176" s="280"/>
      <c r="F176" s="280"/>
      <c r="G176" s="280"/>
      <c r="H176" s="280"/>
      <c r="I176" s="281" t="e">
        <f>#REF!</f>
        <v>#REF!</v>
      </c>
      <c r="J176" s="912" t="e">
        <f>#REF!</f>
        <v>#REF!</v>
      </c>
      <c r="K176" s="912"/>
      <c r="L176" s="912"/>
      <c r="M176" s="912"/>
      <c r="N176" s="298"/>
      <c r="O176" s="298"/>
      <c r="P176" s="298"/>
      <c r="Q176" s="298"/>
      <c r="R176" s="298"/>
      <c r="S176" s="298"/>
      <c r="T176" s="298"/>
      <c r="U176" s="298"/>
      <c r="V176" s="298"/>
      <c r="W176" s="298"/>
      <c r="X176" s="298"/>
      <c r="Y176" s="298"/>
      <c r="Z176" s="298"/>
      <c r="AA176" s="298"/>
      <c r="AB176" s="298"/>
      <c r="AC176" s="298"/>
      <c r="AD176" s="298"/>
      <c r="AE176" s="298"/>
      <c r="AF176" s="298"/>
      <c r="AG176" s="298"/>
      <c r="AH176" s="298"/>
      <c r="AI176" s="298"/>
      <c r="AJ176" s="298"/>
      <c r="AK176" s="298"/>
      <c r="AL176" s="298"/>
      <c r="AM176" s="298"/>
      <c r="AN176" s="298"/>
      <c r="AO176" s="298"/>
      <c r="AP176" s="298"/>
      <c r="AQ176" s="298"/>
      <c r="AR176" s="298"/>
      <c r="AS176" s="298"/>
      <c r="AT176" s="298"/>
      <c r="AU176" s="298"/>
      <c r="AV176" s="298"/>
      <c r="AW176" s="298"/>
      <c r="AX176" s="298"/>
      <c r="AY176" s="298"/>
      <c r="AZ176" s="298"/>
      <c r="BA176" s="298"/>
      <c r="BB176" s="298"/>
      <c r="BC176" s="298"/>
      <c r="BD176" s="298"/>
      <c r="BE176" s="298"/>
      <c r="BF176" s="298"/>
      <c r="BG176" s="298"/>
      <c r="BH176" s="298"/>
      <c r="BI176" s="298"/>
      <c r="BJ176" s="298"/>
      <c r="BK176" s="298"/>
      <c r="BL176" s="298"/>
      <c r="BM176" s="298"/>
      <c r="BN176" s="298"/>
      <c r="BO176" s="298"/>
      <c r="BP176" s="298"/>
      <c r="BQ176" s="298"/>
      <c r="BR176" s="298"/>
      <c r="BS176" s="298"/>
      <c r="BT176" s="298"/>
      <c r="BU176" s="298"/>
      <c r="BV176" s="298"/>
      <c r="BW176" s="298"/>
      <c r="BX176" s="298"/>
      <c r="BY176" s="298"/>
      <c r="BZ176" s="298"/>
      <c r="CA176" s="298"/>
      <c r="CB176" s="298"/>
      <c r="CC176" s="298"/>
      <c r="CD176" s="298"/>
      <c r="CE176" s="298"/>
      <c r="CF176" s="298"/>
      <c r="CG176" s="298"/>
      <c r="CH176" s="298"/>
      <c r="CI176" s="298"/>
      <c r="CJ176" s="298"/>
      <c r="CK176" s="298"/>
      <c r="CL176" s="298"/>
      <c r="CM176" s="298"/>
      <c r="CN176" s="298"/>
      <c r="CO176" s="298"/>
      <c r="CP176" s="298"/>
      <c r="CQ176" s="298"/>
      <c r="CR176" s="298"/>
      <c r="CS176" s="298"/>
      <c r="CT176" s="298"/>
      <c r="CU176" s="298"/>
      <c r="CV176" s="298"/>
    </row>
    <row r="177" spans="1:100" s="268" customFormat="1" ht="19.5" hidden="1" customHeight="1">
      <c r="A177" s="280" t="e">
        <f>#REF!</f>
        <v>#REF!</v>
      </c>
      <c r="B177" s="280"/>
      <c r="C177" s="280"/>
      <c r="D177" s="280"/>
      <c r="E177" s="280"/>
      <c r="F177" s="280"/>
      <c r="G177" s="280"/>
      <c r="H177" s="280"/>
      <c r="I177" s="281" t="e">
        <f>#REF!</f>
        <v>#REF!</v>
      </c>
      <c r="J177" s="912" t="e">
        <f>#REF!</f>
        <v>#REF!</v>
      </c>
      <c r="K177" s="912"/>
      <c r="L177" s="912"/>
      <c r="M177" s="912"/>
      <c r="N177" s="298"/>
      <c r="O177" s="298"/>
      <c r="P177" s="298"/>
      <c r="Q177" s="298"/>
      <c r="R177" s="298"/>
      <c r="S177" s="298"/>
      <c r="T177" s="298"/>
      <c r="U177" s="298"/>
      <c r="V177" s="298"/>
      <c r="W177" s="298"/>
      <c r="X177" s="298"/>
      <c r="Y177" s="298"/>
      <c r="Z177" s="298"/>
      <c r="AA177" s="298"/>
      <c r="AB177" s="298"/>
      <c r="AC177" s="298"/>
      <c r="AD177" s="298"/>
      <c r="AE177" s="298"/>
      <c r="AF177" s="298"/>
      <c r="AG177" s="298"/>
      <c r="AH177" s="298"/>
      <c r="AI177" s="298"/>
      <c r="AJ177" s="298"/>
      <c r="AK177" s="298"/>
      <c r="AL177" s="298"/>
      <c r="AM177" s="298"/>
      <c r="AN177" s="298"/>
      <c r="AO177" s="298"/>
      <c r="AP177" s="298"/>
      <c r="AQ177" s="298"/>
      <c r="AR177" s="298"/>
      <c r="AS177" s="298"/>
      <c r="AT177" s="298"/>
      <c r="AU177" s="298"/>
      <c r="AV177" s="298"/>
      <c r="AW177" s="298"/>
      <c r="AX177" s="298"/>
      <c r="AY177" s="298"/>
      <c r="AZ177" s="298"/>
      <c r="BA177" s="298"/>
      <c r="BB177" s="298"/>
      <c r="BC177" s="298"/>
      <c r="BD177" s="298"/>
      <c r="BE177" s="298"/>
      <c r="BF177" s="298"/>
      <c r="BG177" s="298"/>
      <c r="BH177" s="298"/>
      <c r="BI177" s="298"/>
      <c r="BJ177" s="298"/>
      <c r="BK177" s="298"/>
      <c r="BL177" s="298"/>
      <c r="BM177" s="298"/>
      <c r="BN177" s="298"/>
      <c r="BO177" s="298"/>
      <c r="BP177" s="298"/>
      <c r="BQ177" s="298"/>
      <c r="BR177" s="298"/>
      <c r="BS177" s="298"/>
      <c r="BT177" s="298"/>
      <c r="BU177" s="298"/>
      <c r="BV177" s="298"/>
      <c r="BW177" s="298"/>
      <c r="BX177" s="298"/>
      <c r="BY177" s="298"/>
      <c r="BZ177" s="298"/>
      <c r="CA177" s="298"/>
      <c r="CB177" s="298"/>
      <c r="CC177" s="298"/>
      <c r="CD177" s="298"/>
      <c r="CE177" s="298"/>
      <c r="CF177" s="298"/>
      <c r="CG177" s="298"/>
      <c r="CH177" s="298"/>
      <c r="CI177" s="298"/>
      <c r="CJ177" s="298"/>
      <c r="CK177" s="298"/>
      <c r="CL177" s="298"/>
      <c r="CM177" s="298"/>
      <c r="CN177" s="298"/>
      <c r="CO177" s="298"/>
      <c r="CP177" s="298"/>
      <c r="CQ177" s="298"/>
      <c r="CR177" s="298"/>
      <c r="CS177" s="298"/>
      <c r="CT177" s="298"/>
      <c r="CU177" s="298"/>
      <c r="CV177" s="298"/>
    </row>
    <row r="178" spans="1:100" s="268" customFormat="1" ht="19.5" hidden="1" customHeight="1">
      <c r="A178" s="282"/>
      <c r="B178" s="282"/>
      <c r="C178" s="282"/>
      <c r="D178" s="282"/>
      <c r="E178" s="282"/>
      <c r="F178" s="282"/>
      <c r="G178" s="282"/>
      <c r="H178" s="282"/>
      <c r="I178" s="279" t="e">
        <f>#REF!</f>
        <v>#REF!</v>
      </c>
      <c r="J178" s="912" t="e">
        <f>#REF!</f>
        <v>#REF!</v>
      </c>
      <c r="K178" s="912"/>
      <c r="L178" s="912"/>
      <c r="M178" s="912"/>
      <c r="N178" s="298"/>
      <c r="O178" s="298"/>
      <c r="P178" s="298"/>
      <c r="Q178" s="298"/>
      <c r="R178" s="298"/>
      <c r="S178" s="298"/>
      <c r="T178" s="298"/>
      <c r="U178" s="298"/>
      <c r="V178" s="298"/>
      <c r="W178" s="298"/>
      <c r="X178" s="298"/>
      <c r="Y178" s="298"/>
      <c r="Z178" s="298"/>
      <c r="AA178" s="298"/>
      <c r="AB178" s="298"/>
      <c r="AC178" s="298"/>
      <c r="AD178" s="298"/>
      <c r="AE178" s="298"/>
      <c r="AF178" s="298"/>
      <c r="AG178" s="298"/>
      <c r="AH178" s="298"/>
      <c r="AI178" s="298"/>
      <c r="AJ178" s="298"/>
      <c r="AK178" s="298"/>
      <c r="AL178" s="298"/>
      <c r="AM178" s="298"/>
      <c r="AN178" s="298"/>
      <c r="AO178" s="298"/>
      <c r="AP178" s="298"/>
      <c r="AQ178" s="298"/>
      <c r="AR178" s="298"/>
      <c r="AS178" s="298"/>
      <c r="AT178" s="298"/>
      <c r="AU178" s="298"/>
      <c r="AV178" s="298"/>
      <c r="AW178" s="298"/>
      <c r="AX178" s="298"/>
      <c r="AY178" s="298"/>
      <c r="AZ178" s="298"/>
      <c r="BA178" s="298"/>
      <c r="BB178" s="298"/>
      <c r="BC178" s="298"/>
      <c r="BD178" s="298"/>
      <c r="BE178" s="298"/>
      <c r="BF178" s="298"/>
      <c r="BG178" s="298"/>
      <c r="BH178" s="298"/>
      <c r="BI178" s="298"/>
      <c r="BJ178" s="298"/>
      <c r="BK178" s="298"/>
      <c r="BL178" s="298"/>
      <c r="BM178" s="298"/>
      <c r="BN178" s="298"/>
      <c r="BO178" s="298"/>
      <c r="BP178" s="298"/>
      <c r="BQ178" s="298"/>
      <c r="BR178" s="298"/>
      <c r="BS178" s="298"/>
      <c r="BT178" s="298"/>
      <c r="BU178" s="298"/>
      <c r="BV178" s="298"/>
      <c r="BW178" s="298"/>
      <c r="BX178" s="298"/>
      <c r="BY178" s="298"/>
      <c r="BZ178" s="298"/>
      <c r="CA178" s="298"/>
      <c r="CB178" s="298"/>
      <c r="CC178" s="298"/>
      <c r="CD178" s="298"/>
      <c r="CE178" s="298"/>
      <c r="CF178" s="298"/>
      <c r="CG178" s="298"/>
      <c r="CH178" s="298"/>
      <c r="CI178" s="298"/>
      <c r="CJ178" s="298"/>
      <c r="CK178" s="298"/>
      <c r="CL178" s="298"/>
      <c r="CM178" s="298"/>
      <c r="CN178" s="298"/>
      <c r="CO178" s="298"/>
      <c r="CP178" s="298"/>
      <c r="CQ178" s="298"/>
      <c r="CR178" s="298"/>
      <c r="CS178" s="298"/>
      <c r="CT178" s="298"/>
      <c r="CU178" s="298"/>
      <c r="CV178" s="298"/>
    </row>
    <row r="179" spans="1:100" s="268" customFormat="1" ht="16.5" hidden="1" customHeight="1">
      <c r="A179" s="285"/>
      <c r="B179" s="285"/>
      <c r="C179" s="285"/>
      <c r="D179" s="285"/>
      <c r="E179" s="285"/>
      <c r="F179" s="285"/>
      <c r="G179" s="285"/>
      <c r="H179" s="285"/>
      <c r="I179" s="279" t="e">
        <f>#REF!</f>
        <v>#REF!</v>
      </c>
      <c r="J179" s="912" t="e">
        <f>#REF!</f>
        <v>#REF!</v>
      </c>
      <c r="K179" s="912"/>
      <c r="L179" s="912"/>
      <c r="M179" s="912"/>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298"/>
      <c r="AJ179" s="298"/>
      <c r="AK179" s="298"/>
      <c r="AL179" s="298"/>
      <c r="AM179" s="298"/>
      <c r="AN179" s="298"/>
      <c r="AO179" s="298"/>
      <c r="AP179" s="298"/>
      <c r="AQ179" s="298"/>
      <c r="AR179" s="298"/>
      <c r="AS179" s="298"/>
      <c r="AT179" s="298"/>
      <c r="AU179" s="298"/>
      <c r="AV179" s="298"/>
      <c r="AW179" s="298"/>
      <c r="AX179" s="298"/>
      <c r="AY179" s="298"/>
      <c r="AZ179" s="298"/>
      <c r="BA179" s="298"/>
      <c r="BB179" s="298"/>
      <c r="BC179" s="298"/>
      <c r="BD179" s="298"/>
      <c r="BE179" s="298"/>
      <c r="BF179" s="298"/>
      <c r="BG179" s="298"/>
      <c r="BH179" s="298"/>
      <c r="BI179" s="298"/>
      <c r="BJ179" s="298"/>
      <c r="BK179" s="298"/>
      <c r="BL179" s="298"/>
      <c r="BM179" s="298"/>
      <c r="BN179" s="298"/>
      <c r="BO179" s="298"/>
      <c r="BP179" s="298"/>
      <c r="BQ179" s="298"/>
      <c r="BR179" s="298"/>
      <c r="BS179" s="298"/>
      <c r="BT179" s="298"/>
      <c r="BU179" s="298"/>
      <c r="BV179" s="298"/>
      <c r="BW179" s="298"/>
      <c r="BX179" s="298"/>
      <c r="BY179" s="298"/>
      <c r="BZ179" s="298"/>
      <c r="CA179" s="298"/>
      <c r="CB179" s="298"/>
      <c r="CC179" s="298"/>
      <c r="CD179" s="298"/>
      <c r="CE179" s="298"/>
      <c r="CF179" s="298"/>
      <c r="CG179" s="298"/>
      <c r="CH179" s="298"/>
      <c r="CI179" s="298"/>
      <c r="CJ179" s="298"/>
      <c r="CK179" s="298"/>
      <c r="CL179" s="298"/>
      <c r="CM179" s="298"/>
      <c r="CN179" s="298"/>
      <c r="CO179" s="298"/>
      <c r="CP179" s="298"/>
      <c r="CQ179" s="298"/>
      <c r="CR179" s="298"/>
      <c r="CS179" s="298"/>
      <c r="CT179" s="298"/>
      <c r="CU179" s="298"/>
      <c r="CV179" s="298"/>
    </row>
    <row r="180" spans="1:100" s="268" customFormat="1" ht="19.5" hidden="1" customHeight="1">
      <c r="A180" s="287"/>
      <c r="B180" s="287"/>
      <c r="C180" s="287"/>
      <c r="D180" s="287"/>
      <c r="E180" s="287"/>
      <c r="F180" s="287"/>
      <c r="G180" s="287"/>
      <c r="H180" s="287"/>
      <c r="I180" s="279" t="e">
        <f>#REF!</f>
        <v>#REF!</v>
      </c>
      <c r="J180" s="912" t="e">
        <f>#REF!</f>
        <v>#REF!</v>
      </c>
      <c r="K180" s="912"/>
      <c r="L180" s="912"/>
      <c r="M180" s="912"/>
      <c r="N180" s="298"/>
      <c r="O180" s="298"/>
      <c r="P180" s="298"/>
      <c r="Q180" s="298"/>
      <c r="R180" s="298"/>
      <c r="S180" s="298"/>
      <c r="T180" s="298"/>
      <c r="U180" s="298"/>
      <c r="V180" s="298"/>
      <c r="W180" s="298"/>
      <c r="X180" s="298"/>
      <c r="Y180" s="298"/>
      <c r="Z180" s="298"/>
      <c r="AA180" s="298"/>
      <c r="AB180" s="298"/>
      <c r="AC180" s="298"/>
      <c r="AD180" s="298"/>
      <c r="AE180" s="298"/>
      <c r="AF180" s="298"/>
      <c r="AG180" s="298"/>
      <c r="AH180" s="298"/>
      <c r="AI180" s="298"/>
      <c r="AJ180" s="298"/>
      <c r="AK180" s="298"/>
      <c r="AL180" s="298"/>
      <c r="AM180" s="298"/>
      <c r="AN180" s="298"/>
      <c r="AO180" s="298"/>
      <c r="AP180" s="298"/>
      <c r="AQ180" s="298"/>
      <c r="AR180" s="298"/>
      <c r="AS180" s="298"/>
      <c r="AT180" s="298"/>
      <c r="AU180" s="298"/>
      <c r="AV180" s="298"/>
      <c r="AW180" s="298"/>
      <c r="AX180" s="298"/>
      <c r="AY180" s="298"/>
      <c r="AZ180" s="298"/>
      <c r="BA180" s="298"/>
      <c r="BB180" s="298"/>
      <c r="BC180" s="298"/>
      <c r="BD180" s="298"/>
      <c r="BE180" s="298"/>
      <c r="BF180" s="298"/>
      <c r="BG180" s="298"/>
      <c r="BH180" s="298"/>
      <c r="BI180" s="298"/>
      <c r="BJ180" s="298"/>
      <c r="BK180" s="298"/>
      <c r="BL180" s="298"/>
      <c r="BM180" s="298"/>
      <c r="BN180" s="298"/>
      <c r="BO180" s="298"/>
      <c r="BP180" s="298"/>
      <c r="BQ180" s="298"/>
      <c r="BR180" s="298"/>
      <c r="BS180" s="298"/>
      <c r="BT180" s="298"/>
      <c r="BU180" s="298"/>
      <c r="BV180" s="298"/>
      <c r="BW180" s="298"/>
      <c r="BX180" s="298"/>
      <c r="BY180" s="298"/>
      <c r="BZ180" s="298"/>
      <c r="CA180" s="298"/>
      <c r="CB180" s="298"/>
      <c r="CC180" s="298"/>
      <c r="CD180" s="298"/>
      <c r="CE180" s="298"/>
      <c r="CF180" s="298"/>
      <c r="CG180" s="298"/>
      <c r="CH180" s="298"/>
      <c r="CI180" s="298"/>
      <c r="CJ180" s="298"/>
      <c r="CK180" s="298"/>
      <c r="CL180" s="298"/>
      <c r="CM180" s="298"/>
      <c r="CN180" s="298"/>
      <c r="CO180" s="298"/>
      <c r="CP180" s="298"/>
      <c r="CQ180" s="298"/>
      <c r="CR180" s="298"/>
      <c r="CS180" s="298"/>
      <c r="CT180" s="298"/>
      <c r="CU180" s="298"/>
      <c r="CV180" s="298"/>
    </row>
    <row r="181" spans="1:100" s="259" customFormat="1">
      <c r="A181" s="291"/>
      <c r="B181" s="291"/>
      <c r="C181" s="291"/>
      <c r="D181" s="291"/>
      <c r="E181" s="291"/>
      <c r="F181" s="291"/>
      <c r="G181" s="291"/>
      <c r="H181" s="291"/>
      <c r="I181" s="292"/>
      <c r="J181" s="913"/>
      <c r="K181" s="913"/>
      <c r="L181" s="913"/>
      <c r="M181" s="913"/>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98"/>
      <c r="AP181" s="298"/>
      <c r="AQ181" s="298"/>
      <c r="AR181" s="298"/>
      <c r="AS181" s="298"/>
      <c r="AT181" s="298"/>
      <c r="AU181" s="298"/>
      <c r="AV181" s="298"/>
      <c r="AW181" s="298"/>
      <c r="AX181" s="298"/>
      <c r="AY181" s="298"/>
      <c r="AZ181" s="298"/>
      <c r="BA181" s="298"/>
      <c r="BB181" s="298"/>
      <c r="BC181" s="298"/>
      <c r="BD181" s="298"/>
      <c r="BE181" s="298"/>
      <c r="BF181" s="298"/>
      <c r="BG181" s="298"/>
      <c r="BH181" s="298"/>
      <c r="BI181" s="298"/>
      <c r="BJ181" s="298"/>
      <c r="BK181" s="298"/>
      <c r="BL181" s="298"/>
      <c r="BM181" s="298"/>
      <c r="BN181" s="298"/>
      <c r="BO181" s="298"/>
      <c r="BP181" s="298"/>
      <c r="BQ181" s="298"/>
      <c r="BR181" s="298"/>
      <c r="BS181" s="298"/>
      <c r="BT181" s="298"/>
      <c r="BU181" s="298"/>
      <c r="BV181" s="298"/>
      <c r="BW181" s="298"/>
      <c r="BX181" s="298"/>
      <c r="BY181" s="298"/>
      <c r="BZ181" s="298"/>
      <c r="CA181" s="298"/>
      <c r="CB181" s="298"/>
      <c r="CC181" s="298"/>
      <c r="CD181" s="298"/>
      <c r="CE181" s="298"/>
      <c r="CF181" s="298"/>
      <c r="CG181" s="298"/>
      <c r="CH181" s="298"/>
      <c r="CI181" s="298"/>
      <c r="CJ181" s="298"/>
      <c r="CK181" s="298"/>
      <c r="CL181" s="298"/>
      <c r="CM181" s="298"/>
      <c r="CN181" s="298"/>
      <c r="CO181" s="298"/>
      <c r="CP181" s="298"/>
      <c r="CQ181" s="298"/>
      <c r="CR181" s="298"/>
      <c r="CS181" s="298"/>
      <c r="CT181" s="298"/>
      <c r="CU181" s="298"/>
      <c r="CV181" s="298"/>
    </row>
    <row r="182" spans="1:100" s="259" customFormat="1">
      <c r="A182" s="264"/>
      <c r="B182" s="264"/>
      <c r="C182" s="264"/>
      <c r="D182" s="264"/>
      <c r="E182" s="264"/>
      <c r="F182" s="264"/>
      <c r="G182" s="264"/>
      <c r="H182" s="264"/>
      <c r="I182" s="393"/>
      <c r="J182" s="265"/>
      <c r="K182" s="265"/>
      <c r="L182" s="265"/>
      <c r="M182" s="265"/>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98"/>
      <c r="AP182" s="298"/>
      <c r="AQ182" s="298"/>
      <c r="AR182" s="298"/>
      <c r="AS182" s="298"/>
      <c r="AT182" s="298"/>
      <c r="AU182" s="298"/>
      <c r="AV182" s="298"/>
      <c r="AW182" s="298"/>
      <c r="AX182" s="298"/>
      <c r="AY182" s="298"/>
      <c r="AZ182" s="298"/>
      <c r="BA182" s="298"/>
      <c r="BB182" s="298"/>
      <c r="BC182" s="298"/>
      <c r="BD182" s="298"/>
      <c r="BE182" s="298"/>
      <c r="BF182" s="298"/>
      <c r="BG182" s="298"/>
      <c r="BH182" s="298"/>
      <c r="BI182" s="298"/>
      <c r="BJ182" s="298"/>
      <c r="BK182" s="298"/>
      <c r="BL182" s="298"/>
      <c r="BM182" s="298"/>
      <c r="BN182" s="298"/>
      <c r="BO182" s="298"/>
      <c r="BP182" s="298"/>
      <c r="BQ182" s="298"/>
      <c r="BR182" s="298"/>
      <c r="BS182" s="298"/>
      <c r="BT182" s="298"/>
      <c r="BU182" s="298"/>
      <c r="BV182" s="298"/>
      <c r="BW182" s="298"/>
      <c r="BX182" s="298"/>
      <c r="BY182" s="298"/>
      <c r="BZ182" s="298"/>
      <c r="CA182" s="298"/>
      <c r="CB182" s="298"/>
      <c r="CC182" s="298"/>
      <c r="CD182" s="298"/>
      <c r="CE182" s="298"/>
      <c r="CF182" s="298"/>
      <c r="CG182" s="298"/>
      <c r="CH182" s="298"/>
      <c r="CI182" s="298"/>
      <c r="CJ182" s="298"/>
      <c r="CK182" s="298"/>
      <c r="CL182" s="298"/>
      <c r="CM182" s="298"/>
      <c r="CN182" s="298"/>
      <c r="CO182" s="298"/>
      <c r="CP182" s="298"/>
      <c r="CQ182" s="298"/>
      <c r="CR182" s="298"/>
      <c r="CS182" s="298"/>
      <c r="CT182" s="298"/>
      <c r="CU182" s="298"/>
      <c r="CV182" s="298"/>
    </row>
    <row r="183" spans="1:100" s="259" customFormat="1">
      <c r="A183" s="264"/>
      <c r="B183" s="264"/>
      <c r="C183" s="264"/>
      <c r="D183" s="264"/>
      <c r="E183" s="264"/>
      <c r="F183" s="264"/>
      <c r="G183" s="264"/>
      <c r="H183" s="264"/>
      <c r="I183" s="393"/>
      <c r="J183" s="265"/>
      <c r="K183" s="265"/>
      <c r="L183" s="265"/>
      <c r="M183" s="265"/>
      <c r="N183" s="298"/>
      <c r="O183" s="298"/>
      <c r="P183" s="298"/>
      <c r="Q183" s="298"/>
      <c r="R183" s="298"/>
      <c r="S183" s="298"/>
      <c r="T183" s="298"/>
      <c r="U183" s="298"/>
      <c r="V183" s="298"/>
      <c r="W183" s="298"/>
      <c r="X183" s="298"/>
      <c r="Y183" s="298"/>
      <c r="Z183" s="298"/>
      <c r="AA183" s="298"/>
      <c r="AB183" s="298"/>
      <c r="AC183" s="298"/>
      <c r="AD183" s="298"/>
      <c r="AE183" s="298"/>
      <c r="AF183" s="298"/>
      <c r="AG183" s="298"/>
      <c r="AH183" s="298"/>
      <c r="AI183" s="298"/>
      <c r="AJ183" s="298"/>
      <c r="AK183" s="298"/>
      <c r="AL183" s="298"/>
      <c r="AM183" s="298"/>
      <c r="AN183" s="298"/>
      <c r="AO183" s="298"/>
      <c r="AP183" s="298"/>
      <c r="AQ183" s="298"/>
      <c r="AR183" s="298"/>
      <c r="AS183" s="298"/>
      <c r="AT183" s="298"/>
      <c r="AU183" s="298"/>
      <c r="AV183" s="298"/>
      <c r="AW183" s="298"/>
      <c r="AX183" s="298"/>
      <c r="AY183" s="298"/>
      <c r="AZ183" s="298"/>
      <c r="BA183" s="298"/>
      <c r="BB183" s="298"/>
      <c r="BC183" s="298"/>
      <c r="BD183" s="298"/>
      <c r="BE183" s="298"/>
      <c r="BF183" s="298"/>
      <c r="BG183" s="298"/>
      <c r="BH183" s="298"/>
      <c r="BI183" s="298"/>
      <c r="BJ183" s="298"/>
      <c r="BK183" s="298"/>
      <c r="BL183" s="298"/>
      <c r="BM183" s="298"/>
      <c r="BN183" s="298"/>
      <c r="BO183" s="298"/>
      <c r="BP183" s="298"/>
      <c r="BQ183" s="298"/>
      <c r="BR183" s="298"/>
      <c r="BS183" s="298"/>
      <c r="BT183" s="298"/>
      <c r="BU183" s="298"/>
      <c r="BV183" s="298"/>
      <c r="BW183" s="298"/>
      <c r="BX183" s="298"/>
      <c r="BY183" s="298"/>
      <c r="BZ183" s="298"/>
      <c r="CA183" s="298"/>
      <c r="CB183" s="298"/>
      <c r="CC183" s="298"/>
      <c r="CD183" s="298"/>
      <c r="CE183" s="298"/>
      <c r="CF183" s="298"/>
      <c r="CG183" s="298"/>
      <c r="CH183" s="298"/>
      <c r="CI183" s="298"/>
      <c r="CJ183" s="298"/>
      <c r="CK183" s="298"/>
      <c r="CL183" s="298"/>
      <c r="CM183" s="298"/>
      <c r="CN183" s="298"/>
      <c r="CO183" s="298"/>
      <c r="CP183" s="298"/>
      <c r="CQ183" s="298"/>
      <c r="CR183" s="298"/>
      <c r="CS183" s="298"/>
      <c r="CT183" s="298"/>
      <c r="CU183" s="298"/>
      <c r="CV183" s="298"/>
    </row>
  </sheetData>
  <sheetProtection password="CBD2" sheet="1" objects="1" scenarios="1" formatColumns="0" formatRows="0" selectLockedCells="1"/>
  <customSheetViews>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2"/>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3"/>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4"/>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7"/>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8"/>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9"/>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0"/>
    </customSheetView>
    <customSheetView guid="{889C3D82-0A24-4765-A688-A80A782F5056}" showPageBreaks="1" fitToPage="1" printArea="1" hiddenRows="1" hiddenColumns="1" view="pageBreakPreview" topLeftCell="A7">
      <selection activeCell="A16" sqref="A16"/>
      <pageMargins left="0.7" right="0.7" top="0.75" bottom="0.75" header="0.3" footer="0.3"/>
      <pageSetup paperSize="9" scale="75" fitToHeight="0" orientation="landscape" r:id="rId11"/>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1" zoomScaleNormal="70" zoomScaleSheetLayoutView="100" workbookViewId="0">
      <selection activeCell="G18" sqref="G18"/>
    </sheetView>
  </sheetViews>
  <sheetFormatPr defaultRowHeight="16.5"/>
  <cols>
    <col min="1" max="2" width="5.7109375" style="163" customWidth="1"/>
    <col min="3" max="3" width="24.7109375" style="163" customWidth="1"/>
    <col min="4" max="4" width="15.28515625" style="163" customWidth="1"/>
    <col min="5" max="5" width="28.7109375" style="163" customWidth="1"/>
    <col min="6" max="6" width="14.7109375" style="163" customWidth="1"/>
    <col min="7" max="7" width="19.5703125" style="163" customWidth="1"/>
    <col min="8" max="8" width="23.7109375" style="150" hidden="1" customWidth="1"/>
    <col min="9" max="9" width="18" style="151" hidden="1" customWidth="1"/>
    <col min="10" max="10" width="16.85546875" style="152" hidden="1" customWidth="1"/>
    <col min="11" max="11" width="14.5703125" style="152" hidden="1" customWidth="1"/>
    <col min="12" max="12" width="18.5703125" style="152" hidden="1" customWidth="1"/>
    <col min="13" max="13" width="16.28515625" style="152" customWidth="1"/>
    <col min="14" max="14" width="39.7109375" style="152" customWidth="1"/>
    <col min="15" max="15" width="24.28515625" style="152" customWidth="1"/>
    <col min="16" max="17" width="16.28515625" style="152" customWidth="1"/>
    <col min="18" max="19" width="10.28515625" style="153" customWidth="1"/>
    <col min="20" max="20" width="9.140625" style="153" customWidth="1"/>
    <col min="21" max="21" width="9.140625" style="154" customWidth="1"/>
    <col min="22" max="23" width="9.140625" style="154"/>
    <col min="24" max="25" width="9.140625" style="155"/>
    <col min="26" max="16384" width="9.140625" style="156"/>
  </cols>
  <sheetData>
    <row r="1" spans="1:25" s="148" customFormat="1" ht="39.950000000000003" customHeight="1">
      <c r="A1" s="952" t="s">
        <v>164</v>
      </c>
      <c r="B1" s="952"/>
      <c r="C1" s="952"/>
      <c r="D1" s="952"/>
      <c r="E1" s="952"/>
      <c r="F1" s="952"/>
      <c r="G1" s="952"/>
      <c r="H1" s="143"/>
      <c r="I1" s="144"/>
      <c r="J1" s="145"/>
      <c r="K1" s="145"/>
      <c r="L1" s="145"/>
      <c r="M1" s="145"/>
      <c r="N1" s="145"/>
      <c r="O1" s="145"/>
      <c r="P1" s="145"/>
      <c r="Q1" s="145"/>
      <c r="R1" s="145"/>
      <c r="S1" s="145"/>
      <c r="T1" s="145"/>
      <c r="U1" s="146"/>
      <c r="V1" s="146"/>
      <c r="W1" s="146"/>
      <c r="X1" s="147"/>
      <c r="Y1" s="147"/>
    </row>
    <row r="2" spans="1:25" ht="18" customHeight="1">
      <c r="A2" s="112" t="str">
        <f>Cover!B3</f>
        <v>5002002356/SUB-STATION(INCLUDIN/DOM/A04-CC CS -5</v>
      </c>
      <c r="B2" s="112"/>
      <c r="C2" s="113"/>
      <c r="D2" s="149"/>
      <c r="E2" s="149"/>
      <c r="F2" s="149"/>
      <c r="G2" s="115" t="s">
        <v>165</v>
      </c>
    </row>
    <row r="3" spans="1:25" ht="12.75" customHeight="1">
      <c r="A3" s="116"/>
      <c r="B3" s="116"/>
      <c r="C3" s="117"/>
      <c r="D3" s="138"/>
      <c r="E3" s="138"/>
      <c r="F3" s="138"/>
      <c r="G3" s="118"/>
    </row>
    <row r="4" spans="1:25" ht="18.95" customHeight="1">
      <c r="A4" s="953" t="s">
        <v>166</v>
      </c>
      <c r="B4" s="953"/>
      <c r="C4" s="953"/>
      <c r="D4" s="953"/>
      <c r="E4" s="953"/>
      <c r="F4" s="953"/>
      <c r="G4" s="953"/>
    </row>
    <row r="5" spans="1:25" ht="21" customHeight="1">
      <c r="A5" s="157" t="s">
        <v>1</v>
      </c>
      <c r="B5" s="157"/>
      <c r="C5" s="158"/>
      <c r="D5" s="158"/>
      <c r="E5" s="158"/>
      <c r="F5" s="158"/>
      <c r="G5" s="158"/>
    </row>
    <row r="6" spans="1:25" ht="21" customHeight="1">
      <c r="A6" s="27" t="s">
        <v>2</v>
      </c>
      <c r="B6" s="27"/>
      <c r="C6" s="158"/>
      <c r="D6" s="158"/>
      <c r="E6" s="158"/>
      <c r="F6" s="158"/>
      <c r="G6" s="158"/>
      <c r="I6" s="603" t="s">
        <v>232</v>
      </c>
      <c r="J6" s="702">
        <f>'Sch-1'!N410</f>
        <v>0</v>
      </c>
      <c r="K6" s="602"/>
      <c r="L6" s="437"/>
    </row>
    <row r="7" spans="1:25" ht="21" customHeight="1">
      <c r="A7" s="27" t="s">
        <v>3</v>
      </c>
      <c r="B7" s="27"/>
      <c r="C7" s="158"/>
      <c r="D7" s="158"/>
      <c r="E7" s="158"/>
      <c r="F7" s="158"/>
      <c r="G7" s="158"/>
      <c r="I7" s="603" t="s">
        <v>234</v>
      </c>
      <c r="J7" s="702">
        <f>'Sch-2'!J410</f>
        <v>0</v>
      </c>
      <c r="K7" s="602"/>
    </row>
    <row r="8" spans="1:25" ht="21" customHeight="1">
      <c r="A8" s="27" t="s">
        <v>4</v>
      </c>
      <c r="B8" s="27"/>
      <c r="C8" s="158"/>
      <c r="D8" s="158"/>
      <c r="E8" s="158"/>
      <c r="F8" s="158"/>
      <c r="G8" s="158"/>
      <c r="I8" s="603" t="s">
        <v>235</v>
      </c>
      <c r="J8" s="702">
        <f>'Sch-3'!P369</f>
        <v>0</v>
      </c>
      <c r="K8" s="602"/>
    </row>
    <row r="9" spans="1:25" ht="21" customHeight="1">
      <c r="A9" s="27" t="s">
        <v>167</v>
      </c>
      <c r="B9" s="27"/>
      <c r="C9" s="158"/>
      <c r="D9" s="158"/>
      <c r="E9" s="158"/>
      <c r="F9" s="158"/>
      <c r="G9" s="158"/>
      <c r="I9" s="604" t="s">
        <v>195</v>
      </c>
      <c r="J9" s="703">
        <f>J6+J7+J8</f>
        <v>0</v>
      </c>
      <c r="K9" s="602"/>
    </row>
    <row r="10" spans="1:25" ht="21" customHeight="1">
      <c r="A10" s="27" t="s">
        <v>6</v>
      </c>
      <c r="B10" s="27"/>
      <c r="C10" s="158"/>
      <c r="D10" s="158"/>
      <c r="E10" s="158"/>
      <c r="F10" s="158"/>
      <c r="G10" s="158"/>
      <c r="J10" s="436"/>
    </row>
    <row r="11" spans="1:25" ht="14.25" customHeight="1">
      <c r="A11" s="158"/>
      <c r="B11" s="158"/>
      <c r="C11" s="158"/>
      <c r="D11" s="158"/>
      <c r="E11" s="158"/>
      <c r="F11" s="158"/>
      <c r="G11" s="158"/>
    </row>
    <row r="12" spans="1:25" ht="77.25" customHeight="1">
      <c r="A12" s="159" t="s">
        <v>168</v>
      </c>
      <c r="B12" s="520"/>
      <c r="C12" s="954"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D12" s="954"/>
      <c r="E12" s="954"/>
      <c r="F12" s="954"/>
      <c r="G12" s="954"/>
      <c r="J12" s="437"/>
    </row>
    <row r="13" spans="1:25" ht="21" customHeight="1" thickBot="1">
      <c r="A13" s="160" t="s">
        <v>169</v>
      </c>
      <c r="B13" s="160"/>
      <c r="C13" s="161"/>
      <c r="D13" s="160"/>
      <c r="E13" s="160"/>
      <c r="F13" s="160"/>
      <c r="G13" s="160"/>
      <c r="H13" s="433"/>
      <c r="K13" s="169"/>
      <c r="L13" s="169"/>
      <c r="M13" s="169"/>
    </row>
    <row r="14" spans="1:25" ht="41.25" customHeight="1" thickBot="1">
      <c r="A14" s="955" t="s">
        <v>170</v>
      </c>
      <c r="B14" s="955"/>
      <c r="C14" s="955"/>
      <c r="D14" s="955"/>
      <c r="E14" s="955"/>
      <c r="F14" s="955"/>
      <c r="G14" s="955"/>
      <c r="H14" s="611" t="s">
        <v>329</v>
      </c>
      <c r="I14" s="611" t="s">
        <v>330</v>
      </c>
      <c r="J14" s="612" t="s">
        <v>331</v>
      </c>
      <c r="K14" s="169"/>
      <c r="L14" s="169"/>
      <c r="M14" s="169"/>
      <c r="N14" s="162"/>
    </row>
    <row r="15" spans="1:25" ht="56.25" customHeight="1">
      <c r="B15" s="164">
        <v>1</v>
      </c>
      <c r="C15" s="959" t="s">
        <v>322</v>
      </c>
      <c r="D15" s="957"/>
      <c r="E15" s="957"/>
      <c r="F15" s="958"/>
      <c r="G15" s="165"/>
      <c r="H15" s="674">
        <f>IF(J6=0,0,(G15/J9)*J6)</f>
        <v>0</v>
      </c>
      <c r="I15" s="675">
        <f>IF(J7=0,0,(G15/J9)*J7)</f>
        <v>0</v>
      </c>
      <c r="J15" s="674">
        <f>IF(J8,(G15/J9)*J8,0)</f>
        <v>0</v>
      </c>
      <c r="K15" s="169"/>
      <c r="L15" s="169"/>
      <c r="M15" s="169"/>
    </row>
    <row r="16" spans="1:25" ht="55.5" customHeight="1">
      <c r="B16" s="164">
        <v>2</v>
      </c>
      <c r="C16" s="956" t="s">
        <v>475</v>
      </c>
      <c r="D16" s="957"/>
      <c r="E16" s="957"/>
      <c r="F16" s="958"/>
      <c r="G16" s="166"/>
      <c r="H16" s="676">
        <f>G16*J6</f>
        <v>0</v>
      </c>
      <c r="I16" s="677">
        <f>G16*J7</f>
        <v>0</v>
      </c>
      <c r="J16" s="676">
        <f>G16*J8</f>
        <v>0</v>
      </c>
      <c r="K16" s="169"/>
      <c r="L16" s="169"/>
      <c r="M16" s="169"/>
    </row>
    <row r="17" spans="1:25" s="167" customFormat="1" ht="39.75" customHeight="1" thickBot="1">
      <c r="B17" s="168">
        <v>3</v>
      </c>
      <c r="C17" s="949" t="s">
        <v>171</v>
      </c>
      <c r="D17" s="950"/>
      <c r="E17" s="950"/>
      <c r="F17" s="951"/>
      <c r="G17" s="430"/>
      <c r="H17" s="676"/>
      <c r="I17" s="676"/>
      <c r="J17" s="676"/>
      <c r="K17" s="169"/>
      <c r="L17" s="169"/>
      <c r="M17" s="169"/>
      <c r="N17" s="169"/>
      <c r="O17" s="169"/>
      <c r="P17" s="169"/>
      <c r="Q17" s="169"/>
      <c r="R17" s="170"/>
      <c r="S17" s="170"/>
      <c r="T17" s="170"/>
      <c r="U17" s="171"/>
      <c r="V17" s="171"/>
      <c r="W17" s="171"/>
      <c r="X17" s="172"/>
      <c r="Y17" s="172"/>
    </row>
    <row r="18" spans="1:25" s="167" customFormat="1" ht="21" customHeight="1" thickBot="1">
      <c r="B18" s="173"/>
      <c r="C18" s="945" t="s">
        <v>323</v>
      </c>
      <c r="D18" s="946"/>
      <c r="E18" s="946"/>
      <c r="F18" s="174" t="s">
        <v>172</v>
      </c>
      <c r="G18" s="431"/>
      <c r="H18" s="678">
        <f>G18</f>
        <v>0</v>
      </c>
      <c r="I18" s="679"/>
      <c r="J18" s="676"/>
      <c r="K18" s="169"/>
      <c r="L18" s="169"/>
      <c r="M18" s="169"/>
      <c r="N18" s="176"/>
      <c r="O18" s="175"/>
      <c r="P18" s="169"/>
      <c r="Q18" s="169"/>
      <c r="R18" s="170"/>
      <c r="S18" s="170"/>
      <c r="T18" s="170"/>
      <c r="U18" s="171"/>
      <c r="V18" s="171"/>
      <c r="W18" s="171"/>
      <c r="X18" s="172"/>
      <c r="Y18" s="172"/>
    </row>
    <row r="19" spans="1:25" s="167" customFormat="1" ht="33" customHeight="1" thickBot="1">
      <c r="B19" s="173"/>
      <c r="C19" s="938" t="s">
        <v>348</v>
      </c>
      <c r="D19" s="939"/>
      <c r="E19" s="939"/>
      <c r="F19" s="174" t="s">
        <v>172</v>
      </c>
      <c r="G19" s="431"/>
      <c r="H19" s="680"/>
      <c r="I19" s="678">
        <f>G19</f>
        <v>0</v>
      </c>
      <c r="J19" s="681"/>
      <c r="K19" s="169"/>
      <c r="L19" s="169"/>
      <c r="M19" s="169"/>
      <c r="N19" s="176"/>
      <c r="O19" s="175"/>
      <c r="P19" s="169"/>
      <c r="Q19" s="169"/>
      <c r="R19" s="170"/>
      <c r="S19" s="170"/>
      <c r="T19" s="170"/>
      <c r="U19" s="171"/>
      <c r="V19" s="171"/>
      <c r="W19" s="171"/>
      <c r="X19" s="172"/>
      <c r="Y19" s="172"/>
    </row>
    <row r="20" spans="1:25" s="167" customFormat="1" ht="21" customHeight="1" thickBot="1">
      <c r="B20" s="173"/>
      <c r="C20" s="945" t="s">
        <v>324</v>
      </c>
      <c r="D20" s="946"/>
      <c r="E20" s="946"/>
      <c r="F20" s="174" t="s">
        <v>172</v>
      </c>
      <c r="G20" s="431"/>
      <c r="H20" s="676"/>
      <c r="I20" s="675"/>
      <c r="J20" s="678">
        <f>G20</f>
        <v>0</v>
      </c>
      <c r="K20" s="169"/>
      <c r="L20" s="169"/>
      <c r="M20" s="169"/>
      <c r="N20" s="176"/>
      <c r="O20" s="175"/>
      <c r="P20" s="169"/>
      <c r="Q20" s="169"/>
      <c r="R20" s="170"/>
      <c r="S20" s="170"/>
      <c r="T20" s="170"/>
      <c r="U20" s="171"/>
      <c r="V20" s="171"/>
      <c r="W20" s="171"/>
      <c r="X20" s="172"/>
      <c r="Y20" s="172"/>
    </row>
    <row r="21" spans="1:25" s="167" customFormat="1" ht="21" hidden="1" customHeight="1">
      <c r="B21" s="173"/>
      <c r="C21" s="945" t="s">
        <v>325</v>
      </c>
      <c r="D21" s="946"/>
      <c r="E21" s="946"/>
      <c r="F21" s="174" t="s">
        <v>172</v>
      </c>
      <c r="G21" s="438"/>
      <c r="H21" s="676"/>
      <c r="I21" s="677"/>
      <c r="J21" s="674"/>
      <c r="K21" s="169"/>
      <c r="L21" s="169"/>
      <c r="M21" s="169"/>
      <c r="N21" s="176"/>
      <c r="O21" s="175"/>
      <c r="P21" s="169"/>
      <c r="Q21" s="169"/>
      <c r="R21" s="170"/>
      <c r="S21" s="170"/>
      <c r="T21" s="170"/>
      <c r="U21" s="171"/>
      <c r="V21" s="171"/>
      <c r="W21" s="171"/>
      <c r="X21" s="172"/>
      <c r="Y21" s="172"/>
    </row>
    <row r="22" spans="1:25" s="167" customFormat="1" ht="21" hidden="1" customHeight="1">
      <c r="B22" s="177"/>
      <c r="C22" s="945" t="s">
        <v>173</v>
      </c>
      <c r="D22" s="946"/>
      <c r="E22" s="946"/>
      <c r="F22" s="178" t="s">
        <v>172</v>
      </c>
      <c r="G22" s="438"/>
      <c r="H22" s="676"/>
      <c r="I22" s="677"/>
      <c r="J22" s="676"/>
      <c r="K22" s="169"/>
      <c r="L22" s="169"/>
      <c r="M22" s="169"/>
      <c r="N22" s="176"/>
      <c r="O22" s="175"/>
      <c r="P22" s="169"/>
      <c r="Q22" s="169"/>
      <c r="R22" s="170"/>
      <c r="S22" s="170"/>
      <c r="T22" s="170"/>
      <c r="U22" s="171"/>
      <c r="V22" s="171"/>
      <c r="W22" s="171"/>
      <c r="X22" s="172"/>
      <c r="Y22" s="172"/>
    </row>
    <row r="23" spans="1:25" s="167" customFormat="1" ht="54.95" customHeight="1" thickBot="1">
      <c r="B23" s="168">
        <v>4</v>
      </c>
      <c r="C23" s="934" t="s">
        <v>476</v>
      </c>
      <c r="D23" s="935"/>
      <c r="E23" s="935"/>
      <c r="F23" s="936"/>
      <c r="G23" s="430"/>
      <c r="H23" s="682"/>
      <c r="I23" s="677"/>
      <c r="J23" s="676"/>
      <c r="K23" s="169"/>
      <c r="L23" s="169"/>
      <c r="M23" s="169"/>
      <c r="N23" s="169"/>
      <c r="O23" s="169"/>
      <c r="P23" s="169"/>
      <c r="Q23" s="169"/>
      <c r="R23" s="170"/>
      <c r="S23" s="170"/>
      <c r="T23" s="170"/>
      <c r="U23" s="171"/>
      <c r="V23" s="171"/>
      <c r="W23" s="171"/>
      <c r="X23" s="172"/>
      <c r="Y23" s="172"/>
    </row>
    <row r="24" spans="1:25" s="167" customFormat="1" ht="21" customHeight="1" thickBot="1">
      <c r="A24" s="179"/>
      <c r="B24" s="173"/>
      <c r="C24" s="945" t="s">
        <v>323</v>
      </c>
      <c r="D24" s="946"/>
      <c r="E24" s="946"/>
      <c r="F24" s="174" t="s">
        <v>174</v>
      </c>
      <c r="G24" s="432"/>
      <c r="H24" s="683">
        <f>G24*J6</f>
        <v>0</v>
      </c>
      <c r="I24" s="679"/>
      <c r="J24" s="676"/>
      <c r="K24" s="169"/>
      <c r="L24" s="169"/>
      <c r="M24" s="169"/>
      <c r="N24" s="169"/>
      <c r="O24" s="169"/>
      <c r="P24" s="169"/>
      <c r="Q24" s="169"/>
      <c r="R24" s="170"/>
      <c r="S24" s="170"/>
      <c r="T24" s="170"/>
      <c r="U24" s="171"/>
      <c r="V24" s="171"/>
      <c r="W24" s="171"/>
      <c r="X24" s="172"/>
      <c r="Y24" s="172"/>
    </row>
    <row r="25" spans="1:25" s="167" customFormat="1" ht="33.75" customHeight="1" thickBot="1">
      <c r="A25" s="179"/>
      <c r="B25" s="173"/>
      <c r="C25" s="940" t="s">
        <v>348</v>
      </c>
      <c r="D25" s="941"/>
      <c r="E25" s="941"/>
      <c r="F25" s="174" t="s">
        <v>174</v>
      </c>
      <c r="G25" s="432"/>
      <c r="H25" s="684"/>
      <c r="I25" s="678">
        <f>G25*J7</f>
        <v>0</v>
      </c>
      <c r="J25" s="681"/>
      <c r="K25" s="169"/>
      <c r="L25" s="169"/>
      <c r="M25" s="169"/>
      <c r="N25" s="169"/>
      <c r="O25" s="169"/>
      <c r="P25" s="169"/>
      <c r="Q25" s="169"/>
      <c r="R25" s="170"/>
      <c r="S25" s="170"/>
      <c r="T25" s="170"/>
      <c r="U25" s="171"/>
      <c r="V25" s="171"/>
      <c r="W25" s="171"/>
      <c r="X25" s="172"/>
      <c r="Y25" s="172"/>
    </row>
    <row r="26" spans="1:25" s="167" customFormat="1" ht="21" customHeight="1" thickBot="1">
      <c r="A26" s="179"/>
      <c r="B26" s="173"/>
      <c r="C26" s="945" t="s">
        <v>324</v>
      </c>
      <c r="D26" s="946"/>
      <c r="E26" s="946"/>
      <c r="F26" s="174" t="s">
        <v>174</v>
      </c>
      <c r="G26" s="432"/>
      <c r="H26" s="682"/>
      <c r="I26" s="675"/>
      <c r="J26" s="678">
        <f>G26*J8</f>
        <v>0</v>
      </c>
      <c r="K26" s="169"/>
      <c r="L26" s="169"/>
      <c r="M26" s="169"/>
      <c r="N26" s="169"/>
      <c r="O26" s="169"/>
      <c r="P26" s="169"/>
      <c r="Q26" s="169"/>
      <c r="R26" s="170"/>
      <c r="S26" s="170"/>
      <c r="T26" s="170"/>
      <c r="U26" s="171"/>
      <c r="V26" s="171"/>
      <c r="W26" s="171"/>
      <c r="X26" s="172"/>
      <c r="Y26" s="172"/>
    </row>
    <row r="27" spans="1:25" s="167" customFormat="1" ht="21" hidden="1" customHeight="1">
      <c r="A27" s="179"/>
      <c r="B27" s="173"/>
      <c r="C27" s="945" t="s">
        <v>325</v>
      </c>
      <c r="D27" s="946"/>
      <c r="E27" s="946"/>
      <c r="F27" s="174" t="s">
        <v>174</v>
      </c>
      <c r="G27" s="439"/>
      <c r="H27" s="682"/>
      <c r="I27" s="677"/>
      <c r="J27" s="674"/>
      <c r="K27" s="169"/>
      <c r="L27" s="169"/>
      <c r="M27" s="169"/>
      <c r="N27" s="169"/>
      <c r="O27" s="169"/>
      <c r="P27" s="169"/>
      <c r="Q27" s="169"/>
      <c r="R27" s="170"/>
      <c r="S27" s="170"/>
      <c r="T27" s="170"/>
      <c r="U27" s="171"/>
      <c r="V27" s="171"/>
      <c r="W27" s="171"/>
      <c r="X27" s="172"/>
      <c r="Y27" s="172"/>
    </row>
    <row r="28" spans="1:25" s="167" customFormat="1" ht="21" hidden="1" customHeight="1">
      <c r="A28" s="179"/>
      <c r="B28" s="177"/>
      <c r="C28" s="947" t="s">
        <v>173</v>
      </c>
      <c r="D28" s="948"/>
      <c r="E28" s="948"/>
      <c r="F28" s="178" t="s">
        <v>174</v>
      </c>
      <c r="G28" s="439"/>
      <c r="H28" s="682"/>
      <c r="I28" s="677"/>
      <c r="J28" s="676"/>
      <c r="K28" s="169"/>
      <c r="L28" s="169"/>
      <c r="M28" s="169"/>
      <c r="N28" s="169"/>
      <c r="O28" s="169"/>
      <c r="P28" s="169"/>
      <c r="Q28" s="169"/>
      <c r="R28" s="170"/>
      <c r="S28" s="170"/>
      <c r="T28" s="170"/>
      <c r="U28" s="171"/>
      <c r="V28" s="171"/>
      <c r="W28" s="171"/>
      <c r="X28" s="172"/>
      <c r="Y28" s="172"/>
    </row>
    <row r="29" spans="1:25" s="167" customFormat="1" hidden="1">
      <c r="A29" s="179"/>
      <c r="B29" s="180"/>
      <c r="C29" s="932" t="s">
        <v>175</v>
      </c>
      <c r="D29" s="933"/>
      <c r="E29" s="933"/>
      <c r="F29" s="933"/>
      <c r="G29" s="933"/>
      <c r="H29" s="685"/>
      <c r="I29" s="685"/>
      <c r="J29" s="685"/>
      <c r="K29" s="169"/>
      <c r="L29" s="169"/>
      <c r="M29" s="169"/>
      <c r="N29" s="169"/>
      <c r="O29" s="169"/>
      <c r="P29" s="169"/>
      <c r="Q29" s="169"/>
      <c r="R29" s="170"/>
      <c r="S29" s="170"/>
      <c r="T29" s="170"/>
      <c r="U29" s="171"/>
      <c r="V29" s="171"/>
      <c r="W29" s="171"/>
      <c r="X29" s="172"/>
      <c r="Y29" s="172"/>
    </row>
    <row r="30" spans="1:25" s="167" customFormat="1" ht="48.75" hidden="1" customHeight="1">
      <c r="A30" s="179"/>
      <c r="B30" s="181">
        <v>5</v>
      </c>
      <c r="C30" s="942" t="s">
        <v>176</v>
      </c>
      <c r="D30" s="942"/>
      <c r="E30" s="942"/>
      <c r="F30" s="942"/>
      <c r="G30" s="942"/>
      <c r="H30" s="686"/>
      <c r="I30" s="686"/>
      <c r="J30" s="686"/>
      <c r="K30" s="169"/>
      <c r="L30" s="169"/>
      <c r="M30" s="169"/>
      <c r="N30" s="169"/>
      <c r="O30" s="169"/>
      <c r="P30" s="169"/>
      <c r="Q30" s="169"/>
      <c r="R30" s="170"/>
      <c r="S30" s="170"/>
      <c r="T30" s="170"/>
      <c r="U30" s="171"/>
      <c r="V30" s="171"/>
      <c r="W30" s="171"/>
      <c r="X30" s="172"/>
      <c r="Y30" s="172"/>
    </row>
    <row r="31" spans="1:25" s="167" customFormat="1" ht="48.75" hidden="1" customHeight="1">
      <c r="A31" s="179"/>
      <c r="B31" s="943"/>
      <c r="C31" s="943"/>
      <c r="D31" s="943"/>
      <c r="E31" s="943"/>
      <c r="F31" s="943"/>
      <c r="G31" s="943"/>
      <c r="H31" s="687">
        <f>SUM(H15:H28)</f>
        <v>0</v>
      </c>
      <c r="I31" s="687">
        <f>SUM(I15:I28)</f>
        <v>0</v>
      </c>
      <c r="J31" s="687">
        <f>SUM(J15:J28)</f>
        <v>0</v>
      </c>
      <c r="K31" s="169">
        <f>SUM(K15:K28)</f>
        <v>0</v>
      </c>
      <c r="L31" s="169">
        <f>SUM(L15:L28)</f>
        <v>0</v>
      </c>
      <c r="M31" s="169"/>
      <c r="N31" s="169"/>
      <c r="O31" s="169"/>
      <c r="P31" s="169"/>
      <c r="Q31" s="169"/>
      <c r="R31" s="170"/>
      <c r="S31" s="170"/>
      <c r="T31" s="170"/>
      <c r="U31" s="171"/>
      <c r="V31" s="171"/>
      <c r="W31" s="171"/>
      <c r="X31" s="172"/>
      <c r="Y31" s="172"/>
    </row>
    <row r="32" spans="1:25" s="167" customFormat="1" ht="48.75" hidden="1" customHeight="1">
      <c r="A32" s="179"/>
      <c r="B32" s="182"/>
      <c r="C32" s="942" t="s">
        <v>177</v>
      </c>
      <c r="D32" s="944"/>
      <c r="E32" s="944"/>
      <c r="F32" s="944"/>
      <c r="G32" s="944"/>
      <c r="H32" s="688" t="e">
        <f>(1-(H31/I2))</f>
        <v>#DIV/0!</v>
      </c>
      <c r="I32" s="688" t="e">
        <f>(1-(I31/I3))</f>
        <v>#DIV/0!</v>
      </c>
      <c r="J32" s="689" t="e">
        <f>1-(J31/I4)</f>
        <v>#DIV/0!</v>
      </c>
      <c r="K32" s="169" t="e">
        <f>1-(K31/I5)</f>
        <v>#DIV/0!</v>
      </c>
      <c r="L32" s="169" t="e">
        <f>1-(L31/#REF!)</f>
        <v>#REF!</v>
      </c>
      <c r="M32" s="169"/>
      <c r="N32" s="169"/>
      <c r="O32" s="169"/>
      <c r="P32" s="169"/>
      <c r="Q32" s="169"/>
      <c r="R32" s="170"/>
      <c r="S32" s="170"/>
      <c r="T32" s="170"/>
      <c r="U32" s="171"/>
      <c r="V32" s="171"/>
      <c r="W32" s="171"/>
      <c r="X32" s="172"/>
      <c r="Y32" s="172"/>
    </row>
    <row r="33" spans="1:25" s="167" customFormat="1" ht="39" customHeight="1">
      <c r="A33" s="937" t="s">
        <v>326</v>
      </c>
      <c r="B33" s="937"/>
      <c r="C33" s="937"/>
      <c r="D33" s="937"/>
      <c r="E33" s="937"/>
      <c r="F33" s="937"/>
      <c r="G33" s="937"/>
      <c r="H33" s="690"/>
      <c r="I33" s="690"/>
      <c r="J33" s="690"/>
      <c r="K33" s="169"/>
      <c r="L33" s="169"/>
      <c r="M33" s="169"/>
      <c r="N33" s="169"/>
      <c r="O33" s="169"/>
      <c r="P33" s="169"/>
      <c r="Q33" s="169"/>
      <c r="R33" s="170"/>
      <c r="S33" s="170"/>
      <c r="T33" s="170"/>
      <c r="U33" s="171"/>
      <c r="V33" s="171"/>
      <c r="W33" s="171"/>
      <c r="X33" s="172"/>
      <c r="Y33" s="172"/>
    </row>
    <row r="34" spans="1:25" s="167" customFormat="1" ht="31.5" customHeight="1" thickBot="1">
      <c r="A34" s="160" t="s">
        <v>178</v>
      </c>
      <c r="B34" s="182"/>
      <c r="C34" s="183"/>
      <c r="E34" s="184"/>
      <c r="F34" s="184"/>
      <c r="G34" s="185"/>
      <c r="H34" s="690"/>
      <c r="I34" s="690"/>
      <c r="J34" s="690"/>
      <c r="K34" s="169"/>
      <c r="L34" s="169"/>
      <c r="M34" s="169"/>
      <c r="N34" s="169"/>
      <c r="O34" s="169"/>
      <c r="P34" s="169"/>
      <c r="Q34" s="169"/>
      <c r="R34" s="170"/>
      <c r="S34" s="170"/>
      <c r="T34" s="170"/>
      <c r="U34" s="171"/>
      <c r="V34" s="171"/>
      <c r="W34" s="171"/>
      <c r="X34" s="172"/>
      <c r="Y34" s="172"/>
    </row>
    <row r="35" spans="1:25" s="167" customFormat="1" ht="21" customHeight="1" thickBot="1">
      <c r="A35" s="186" t="s">
        <v>179</v>
      </c>
      <c r="B35" s="182"/>
      <c r="C35" s="183"/>
      <c r="E35" s="184"/>
      <c r="F35" s="184"/>
      <c r="G35" s="185"/>
      <c r="H35" s="691">
        <f>SUM(H15:H26)</f>
        <v>0</v>
      </c>
      <c r="I35" s="692">
        <f>SUM(I15:I26)</f>
        <v>0</v>
      </c>
      <c r="J35" s="693">
        <f>SUM(J15:J26)</f>
        <v>0</v>
      </c>
      <c r="K35" s="444"/>
      <c r="L35" s="169"/>
      <c r="M35" s="169"/>
      <c r="N35" s="169"/>
      <c r="O35" s="169"/>
      <c r="P35" s="169"/>
      <c r="Q35" s="169"/>
      <c r="R35" s="170"/>
      <c r="S35" s="170"/>
      <c r="T35" s="170"/>
      <c r="U35" s="171"/>
      <c r="V35" s="171"/>
      <c r="W35" s="171"/>
      <c r="X35" s="172"/>
      <c r="Y35" s="172"/>
    </row>
    <row r="36" spans="1:25" ht="19.5" customHeight="1" thickBot="1">
      <c r="A36" s="189"/>
      <c r="B36" s="189"/>
      <c r="C36" s="190"/>
      <c r="D36" s="188"/>
      <c r="E36" s="186"/>
      <c r="F36" s="186"/>
      <c r="G36" s="191" t="s">
        <v>180</v>
      </c>
      <c r="H36" s="614">
        <f>IF(J6=0,0,1-(H35/J6))</f>
        <v>0</v>
      </c>
      <c r="I36" s="614">
        <f>IF(J7=0,0,1-(I35/J7))</f>
        <v>0</v>
      </c>
      <c r="J36" s="615">
        <f>IF(J8=0,0,1-(J35/J8))</f>
        <v>0</v>
      </c>
      <c r="K36" s="594" t="s">
        <v>349</v>
      </c>
    </row>
    <row r="37" spans="1:25" ht="19.5" customHeight="1">
      <c r="A37" s="189"/>
      <c r="B37" s="189"/>
      <c r="C37" s="190"/>
      <c r="D37" s="188"/>
      <c r="E37" s="186"/>
      <c r="F37" s="186"/>
      <c r="G37" s="191" t="str">
        <f>"For and on behalf of "</f>
        <v xml:space="preserve">For and on behalf of </v>
      </c>
      <c r="H37" s="152"/>
    </row>
    <row r="38" spans="1:25" ht="19.5" customHeight="1">
      <c r="A38" s="192"/>
      <c r="B38" s="192"/>
      <c r="C38" s="192"/>
      <c r="D38" s="193"/>
      <c r="E38" s="194"/>
      <c r="F38" s="194"/>
      <c r="G38" s="156"/>
      <c r="H38" s="195"/>
    </row>
    <row r="39" spans="1:25" ht="23.25" customHeight="1">
      <c r="A39" s="196" t="s">
        <v>181</v>
      </c>
      <c r="B39" s="196"/>
      <c r="C39" s="634" t="str">
        <f>'Sch-7'!C21:D21</f>
        <v xml:space="preserve">  </v>
      </c>
      <c r="D39" s="193"/>
      <c r="E39" s="194" t="s">
        <v>182</v>
      </c>
      <c r="F39" s="697">
        <f>'Names of Bidder'!C19</f>
        <v>0</v>
      </c>
      <c r="G39" s="698"/>
      <c r="H39" s="437"/>
    </row>
    <row r="40" spans="1:25" ht="23.25" customHeight="1">
      <c r="A40" s="196" t="s">
        <v>183</v>
      </c>
      <c r="B40" s="196"/>
      <c r="C40" s="635" t="str">
        <f>'Sch-7'!C22:D22</f>
        <v/>
      </c>
      <c r="D40" s="197"/>
      <c r="E40" s="194" t="s">
        <v>184</v>
      </c>
      <c r="F40" s="697">
        <f>'Names of Bidder'!C20</f>
        <v>0</v>
      </c>
      <c r="G40" s="698"/>
      <c r="H40" s="152"/>
    </row>
  </sheetData>
  <sheetProtection password="CBD2" sheet="1" objects="1" scenarios="1" formatColumns="0" formatRows="0" selectLockedCells="1"/>
  <customSheetViews>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2"/>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3"/>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7"/>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9"/>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0"/>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topLeftCell="A11">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2"/>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960" t="s">
        <v>185</v>
      </c>
      <c r="B2" s="960"/>
      <c r="C2" s="960"/>
      <c r="D2" s="960"/>
      <c r="E2" s="187"/>
    </row>
    <row r="3" spans="1:6">
      <c r="A3" s="198"/>
      <c r="B3" s="199"/>
      <c r="C3" s="199"/>
      <c r="D3" s="199"/>
      <c r="E3" s="199"/>
    </row>
    <row r="4" spans="1:6" ht="30">
      <c r="A4" s="200" t="s">
        <v>186</v>
      </c>
      <c r="B4" s="201" t="s">
        <v>187</v>
      </c>
      <c r="C4" s="200" t="s">
        <v>140</v>
      </c>
      <c r="D4" s="200" t="s">
        <v>188</v>
      </c>
      <c r="E4" s="200" t="s">
        <v>189</v>
      </c>
    </row>
    <row r="5" spans="1:6" ht="18" customHeight="1">
      <c r="A5" s="202" t="s">
        <v>190</v>
      </c>
      <c r="B5" s="202" t="s">
        <v>191</v>
      </c>
      <c r="C5" s="202" t="s">
        <v>192</v>
      </c>
      <c r="D5" s="202" t="s">
        <v>193</v>
      </c>
      <c r="E5" s="202" t="s">
        <v>194</v>
      </c>
    </row>
    <row r="6" spans="1:6" ht="45" customHeight="1">
      <c r="A6" s="203">
        <v>1</v>
      </c>
      <c r="B6" s="204"/>
      <c r="C6" s="205"/>
      <c r="D6" s="206"/>
      <c r="E6" s="207">
        <f t="shared" ref="E6:E15" si="0">C6*D6</f>
        <v>0</v>
      </c>
    </row>
    <row r="7" spans="1:6" ht="45" customHeight="1">
      <c r="A7" s="203">
        <v>2</v>
      </c>
      <c r="B7" s="204"/>
      <c r="C7" s="205"/>
      <c r="D7" s="206"/>
      <c r="E7" s="207">
        <f t="shared" si="0"/>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A58DB4DF-40C7-4BEB-B85E-6BD6F54941CF}" state="hidden" topLeftCell="A4">
      <selection activeCell="D6" sqref="D6"/>
      <pageMargins left="0.75" right="0.75" top="0.65" bottom="1" header="0.5" footer="0.5"/>
      <pageSetup orientation="portrait" r:id="rId1"/>
      <headerFooter alignWithMargins="0"/>
    </customSheetView>
    <customSheetView guid="{B96E710B-6DD7-4DE1-95AB-C9EE060CD030}" state="hidden" topLeftCell="A4">
      <selection activeCell="D6" sqref="D6"/>
      <pageMargins left="0.75" right="0.75" top="0.65" bottom="1" header="0.5" footer="0.5"/>
      <pageSetup orientation="portrait" r:id="rId2"/>
      <headerFooter alignWithMargins="0"/>
    </customSheetView>
    <customSheetView guid="{357C9841-BEC3-434B-AC63-C04FB4321BA3}" state="hidden" topLeftCell="A4">
      <selection activeCell="D6" sqref="D6"/>
      <pageMargins left="0.75" right="0.75" top="0.65" bottom="1" header="0.5" footer="0.5"/>
      <pageSetup orientation="portrait" r:id="rId3"/>
      <headerFooter alignWithMargins="0"/>
    </customSheetView>
    <customSheetView guid="{3C00DDA0-7DDE-4169-A739-550DAF5DCF8D}"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CCA37BAE-906F-43D5-9FD9-B13563E4B9D7}" state="hidden" topLeftCell="A4">
      <selection activeCell="D6" sqref="D6"/>
      <pageMargins left="0.75" right="0.75" top="0.65" bottom="1" header="0.5" footer="0.5"/>
      <pageSetup orientation="portrait" r:id="rId7"/>
      <headerFooter alignWithMargins="0"/>
    </customSheetView>
    <customSheetView guid="{18EA11B4-BD82-47BF-99FA-7AB19BF74D0B}" state="hidden" topLeftCell="A4">
      <selection activeCell="D6" sqref="D6"/>
      <pageMargins left="0.75" right="0.75" top="0.65" bottom="1" header="0.5" footer="0.5"/>
      <pageSetup orientation="portrait" r:id="rId8"/>
      <headerFooter alignWithMargins="0"/>
    </customSheetView>
    <customSheetView guid="{915C64AD-BD67-44F0-9117-5B9D998BA799}" state="hidden" topLeftCell="A4">
      <selection activeCell="D6" sqref="D6"/>
      <pageMargins left="0.75" right="0.75" top="0.65" bottom="1" header="0.5" footer="0.5"/>
      <pageSetup orientation="portrait" r:id="rId9"/>
      <headerFooter alignWithMargins="0"/>
    </customSheetView>
    <customSheetView guid="{89CB4E6A-722E-4E39-885D-E2A6D0D08321}" state="hidden" topLeftCell="A4">
      <selection activeCell="D6" sqref="D6"/>
      <pageMargins left="0.75" right="0.75" top="0.65" bottom="1" header="0.5" footer="0.5"/>
      <pageSetup orientation="portrait" r:id="rId10"/>
      <headerFooter alignWithMargins="0"/>
    </customSheetView>
    <customSheetView guid="{889C3D82-0A24-4765-A688-A80A782F5056}" state="hidden" topLeftCell="A4">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960" t="s">
        <v>196</v>
      </c>
      <c r="B2" s="960"/>
      <c r="C2" s="960"/>
      <c r="D2" s="961"/>
      <c r="E2" s="33"/>
    </row>
    <row r="3" spans="1:6">
      <c r="A3" s="198"/>
      <c r="B3" s="199"/>
      <c r="C3" s="199"/>
      <c r="D3" s="199"/>
      <c r="E3" s="199"/>
    </row>
    <row r="4" spans="1:6" ht="30">
      <c r="A4" s="200" t="s">
        <v>186</v>
      </c>
      <c r="B4" s="201" t="s">
        <v>187</v>
      </c>
      <c r="C4" s="200" t="s">
        <v>197</v>
      </c>
      <c r="D4" s="200" t="s">
        <v>198</v>
      </c>
      <c r="E4" s="200" t="s">
        <v>199</v>
      </c>
    </row>
    <row r="5" spans="1:6" ht="18" customHeight="1">
      <c r="A5" s="202" t="s">
        <v>190</v>
      </c>
      <c r="B5" s="202" t="s">
        <v>191</v>
      </c>
      <c r="C5" s="202" t="s">
        <v>192</v>
      </c>
      <c r="D5" s="202" t="s">
        <v>193</v>
      </c>
      <c r="E5" s="202" t="s">
        <v>194</v>
      </c>
    </row>
    <row r="6" spans="1:6" ht="45" customHeight="1">
      <c r="A6" s="203">
        <v>1</v>
      </c>
      <c r="B6" s="204"/>
      <c r="C6" s="205"/>
      <c r="D6" s="206"/>
      <c r="E6" s="207">
        <f>C6*D6</f>
        <v>0</v>
      </c>
    </row>
    <row r="7" spans="1:6" ht="45" customHeight="1">
      <c r="A7" s="203">
        <v>2</v>
      </c>
      <c r="B7" s="204"/>
      <c r="C7" s="205"/>
      <c r="D7" s="206"/>
      <c r="E7" s="207">
        <f t="shared" ref="E7:E15" si="0">C7*D7</f>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A58DB4DF-40C7-4BEB-B85E-6BD6F54941CF}" state="hidden" topLeftCell="A13">
      <selection activeCell="D6" sqref="D6"/>
      <pageMargins left="0.75" right="0.75" top="0.65" bottom="1" header="0.5" footer="0.5"/>
      <pageSetup orientation="portrait" r:id="rId1"/>
      <headerFooter alignWithMargins="0"/>
    </customSheetView>
    <customSheetView guid="{B96E710B-6DD7-4DE1-95AB-C9EE060CD030}" state="hidden" topLeftCell="A13">
      <selection activeCell="D6" sqref="D6"/>
      <pageMargins left="0.75" right="0.75" top="0.65" bottom="1" header="0.5" footer="0.5"/>
      <pageSetup orientation="portrait" r:id="rId2"/>
      <headerFooter alignWithMargins="0"/>
    </customSheetView>
    <customSheetView guid="{357C9841-BEC3-434B-AC63-C04FB4321BA3}" state="hidden" topLeftCell="A13">
      <selection activeCell="D6" sqref="D6"/>
      <pageMargins left="0.75" right="0.75" top="0.65" bottom="1" header="0.5" footer="0.5"/>
      <pageSetup orientation="portrait" r:id="rId3"/>
      <headerFooter alignWithMargins="0"/>
    </customSheetView>
    <customSheetView guid="{3C00DDA0-7DDE-4169-A739-550DAF5DCF8D}"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CCA37BAE-906F-43D5-9FD9-B13563E4B9D7}" state="hidden" topLeftCell="A13">
      <selection activeCell="D6" sqref="D6"/>
      <pageMargins left="0.75" right="0.75" top="0.65" bottom="1" header="0.5" footer="0.5"/>
      <pageSetup orientation="portrait" r:id="rId7"/>
      <headerFooter alignWithMargins="0"/>
    </customSheetView>
    <customSheetView guid="{18EA11B4-BD82-47BF-99FA-7AB19BF74D0B}" state="hidden" topLeftCell="A13">
      <selection activeCell="D6" sqref="D6"/>
      <pageMargins left="0.75" right="0.75" top="0.65" bottom="1" header="0.5" footer="0.5"/>
      <pageSetup orientation="portrait" r:id="rId8"/>
      <headerFooter alignWithMargins="0"/>
    </customSheetView>
    <customSheetView guid="{915C64AD-BD67-44F0-9117-5B9D998BA799}" state="hidden" topLeftCell="A13">
      <selection activeCell="D6" sqref="D6"/>
      <pageMargins left="0.75" right="0.75" top="0.65" bottom="1" header="0.5" footer="0.5"/>
      <pageSetup orientation="portrait" r:id="rId9"/>
      <headerFooter alignWithMargins="0"/>
    </customSheetView>
    <customSheetView guid="{89CB4E6A-722E-4E39-885D-E2A6D0D08321}" state="hidden" topLeftCell="A13">
      <selection activeCell="D6" sqref="D6"/>
      <pageMargins left="0.75" right="0.75" top="0.65" bottom="1" header="0.5" footer="0.5"/>
      <pageSetup orientation="portrait" r:id="rId10"/>
      <headerFooter alignWithMargins="0"/>
    </customSheetView>
    <customSheetView guid="{889C3D82-0A24-4765-A688-A80A782F5056}" state="hidden" topLeftCell="A13">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211" customWidth="1"/>
    <col min="2" max="4" width="23.5703125" style="212" customWidth="1"/>
    <col min="5" max="5" width="11" style="212" customWidth="1"/>
    <col min="6" max="6" width="14.42578125" style="212" customWidth="1"/>
    <col min="7" max="16384" width="9.140625" style="187"/>
  </cols>
  <sheetData>
    <row r="1" spans="1:7">
      <c r="A1" s="198"/>
      <c r="B1" s="199"/>
      <c r="C1" s="199"/>
      <c r="D1" s="199"/>
      <c r="E1" s="199"/>
      <c r="F1" s="199"/>
    </row>
    <row r="2" spans="1:7" ht="21.95" customHeight="1">
      <c r="A2" s="960" t="s">
        <v>200</v>
      </c>
      <c r="B2" s="960"/>
      <c r="C2" s="960"/>
      <c r="D2" s="960"/>
      <c r="E2" s="961"/>
      <c r="F2" s="187"/>
    </row>
    <row r="3" spans="1:7">
      <c r="A3" s="198"/>
      <c r="B3" s="199"/>
      <c r="C3" s="199"/>
      <c r="D3" s="199"/>
      <c r="E3" s="199"/>
      <c r="F3" s="199"/>
    </row>
    <row r="4" spans="1:7" ht="45">
      <c r="A4" s="200" t="s">
        <v>186</v>
      </c>
      <c r="B4" s="201" t="s">
        <v>187</v>
      </c>
      <c r="C4" s="200" t="s">
        <v>201</v>
      </c>
      <c r="D4" s="200" t="s">
        <v>202</v>
      </c>
      <c r="E4" s="200" t="s">
        <v>203</v>
      </c>
      <c r="F4" s="200" t="s">
        <v>204</v>
      </c>
    </row>
    <row r="5" spans="1:7" ht="18" customHeight="1">
      <c r="A5" s="202" t="s">
        <v>190</v>
      </c>
      <c r="B5" s="202" t="s">
        <v>191</v>
      </c>
      <c r="C5" s="202" t="s">
        <v>192</v>
      </c>
      <c r="D5" s="202" t="s">
        <v>193</v>
      </c>
      <c r="E5" s="213" t="s">
        <v>205</v>
      </c>
      <c r="F5" s="202" t="s">
        <v>206</v>
      </c>
    </row>
    <row r="6" spans="1:7" ht="45" customHeight="1">
      <c r="A6" s="203">
        <v>1</v>
      </c>
      <c r="B6" s="204"/>
      <c r="C6" s="205"/>
      <c r="D6" s="205"/>
      <c r="E6" s="206"/>
      <c r="F6" s="207">
        <f>C6*E6</f>
        <v>0</v>
      </c>
    </row>
    <row r="7" spans="1:7" ht="45" customHeight="1">
      <c r="A7" s="203">
        <v>2</v>
      </c>
      <c r="B7" s="204"/>
      <c r="C7" s="205"/>
      <c r="D7" s="205"/>
      <c r="E7" s="206"/>
      <c r="F7" s="207">
        <f t="shared" ref="F7:F15" si="0">C7*E7</f>
        <v>0</v>
      </c>
    </row>
    <row r="8" spans="1:7" ht="45" customHeight="1">
      <c r="A8" s="203">
        <v>3</v>
      </c>
      <c r="B8" s="204"/>
      <c r="C8" s="205"/>
      <c r="D8" s="205"/>
      <c r="E8" s="206"/>
      <c r="F8" s="207">
        <f t="shared" si="0"/>
        <v>0</v>
      </c>
    </row>
    <row r="9" spans="1:7" ht="45" customHeight="1">
      <c r="A9" s="203">
        <v>4</v>
      </c>
      <c r="B9" s="204"/>
      <c r="C9" s="205"/>
      <c r="D9" s="205"/>
      <c r="E9" s="206"/>
      <c r="F9" s="207">
        <f t="shared" si="0"/>
        <v>0</v>
      </c>
    </row>
    <row r="10" spans="1:7" ht="45" customHeight="1">
      <c r="A10" s="203">
        <v>5</v>
      </c>
      <c r="B10" s="204"/>
      <c r="C10" s="205"/>
      <c r="D10" s="205"/>
      <c r="E10" s="206"/>
      <c r="F10" s="207">
        <f t="shared" si="0"/>
        <v>0</v>
      </c>
    </row>
    <row r="11" spans="1:7" ht="45" customHeight="1">
      <c r="A11" s="203">
        <v>6</v>
      </c>
      <c r="B11" s="204"/>
      <c r="C11" s="205"/>
      <c r="D11" s="205"/>
      <c r="E11" s="206"/>
      <c r="F11" s="207">
        <f t="shared" si="0"/>
        <v>0</v>
      </c>
    </row>
    <row r="12" spans="1:7" ht="45" customHeight="1">
      <c r="A12" s="203">
        <v>7</v>
      </c>
      <c r="B12" s="204"/>
      <c r="C12" s="205"/>
      <c r="D12" s="205"/>
      <c r="E12" s="206"/>
      <c r="F12" s="207">
        <f t="shared" si="0"/>
        <v>0</v>
      </c>
    </row>
    <row r="13" spans="1:7" ht="45" customHeight="1">
      <c r="A13" s="203">
        <v>8</v>
      </c>
      <c r="B13" s="204"/>
      <c r="C13" s="205"/>
      <c r="D13" s="205"/>
      <c r="E13" s="206"/>
      <c r="F13" s="207">
        <f t="shared" si="0"/>
        <v>0</v>
      </c>
    </row>
    <row r="14" spans="1:7" ht="45" customHeight="1">
      <c r="A14" s="203">
        <v>9</v>
      </c>
      <c r="B14" s="204"/>
      <c r="C14" s="205"/>
      <c r="D14" s="205"/>
      <c r="E14" s="206"/>
      <c r="F14" s="207">
        <f t="shared" si="0"/>
        <v>0</v>
      </c>
    </row>
    <row r="15" spans="1:7" ht="45" customHeight="1">
      <c r="A15" s="203">
        <v>10</v>
      </c>
      <c r="B15" s="204"/>
      <c r="C15" s="205"/>
      <c r="D15" s="205"/>
      <c r="E15" s="206"/>
      <c r="F15" s="207">
        <f t="shared" si="0"/>
        <v>0</v>
      </c>
    </row>
    <row r="16" spans="1:7" ht="45" customHeight="1">
      <c r="A16" s="208"/>
      <c r="B16" s="209" t="s">
        <v>195</v>
      </c>
      <c r="C16" s="209"/>
      <c r="D16" s="209"/>
      <c r="E16" s="209"/>
      <c r="F16" s="209">
        <f>SUM(F6:F15)</f>
        <v>0</v>
      </c>
      <c r="G16" s="210"/>
    </row>
    <row r="17" ht="30" customHeight="1"/>
    <row r="18" ht="30" customHeight="1"/>
    <row r="19" ht="30" customHeight="1"/>
    <row r="20" ht="30" customHeight="1"/>
    <row r="21" ht="30" customHeight="1"/>
  </sheetData>
  <sheetProtection password="E848" sheet="1" formatColumns="0" formatRows="0" selectLockedCells="1"/>
  <customSheetViews>
    <customSheetView guid="{A58DB4DF-40C7-4BEB-B85E-6BD6F54941CF}" state="hidden" topLeftCell="A5">
      <selection activeCell="D11" sqref="D11"/>
      <pageMargins left="0.75" right="0.62" top="0.65" bottom="1" header="0.5" footer="0.5"/>
      <pageSetup orientation="portrait" r:id="rId1"/>
      <headerFooter alignWithMargins="0"/>
    </customSheetView>
    <customSheetView guid="{B96E710B-6DD7-4DE1-95AB-C9EE060CD030}" state="hidden" topLeftCell="A5">
      <selection activeCell="D11" sqref="D11"/>
      <pageMargins left="0.75" right="0.62" top="0.65" bottom="1" header="0.5" footer="0.5"/>
      <pageSetup orientation="portrait" r:id="rId2"/>
      <headerFooter alignWithMargins="0"/>
    </customSheetView>
    <customSheetView guid="{357C9841-BEC3-434B-AC63-C04FB4321BA3}" state="hidden" topLeftCell="A5">
      <selection activeCell="D11" sqref="D11"/>
      <pageMargins left="0.75" right="0.62" top="0.65" bottom="1" header="0.5" footer="0.5"/>
      <pageSetup orientation="portrait" r:id="rId3"/>
      <headerFooter alignWithMargins="0"/>
    </customSheetView>
    <customSheetView guid="{3C00DDA0-7DDE-4169-A739-550DAF5DCF8D}"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CCA37BAE-906F-43D5-9FD9-B13563E4B9D7}" state="hidden" topLeftCell="A5">
      <selection activeCell="D11" sqref="D11"/>
      <pageMargins left="0.75" right="0.62" top="0.65" bottom="1" header="0.5" footer="0.5"/>
      <pageSetup orientation="portrait" r:id="rId7"/>
      <headerFooter alignWithMargins="0"/>
    </customSheetView>
    <customSheetView guid="{18EA11B4-BD82-47BF-99FA-7AB19BF74D0B}" state="hidden" topLeftCell="A5">
      <selection activeCell="D11" sqref="D11"/>
      <pageMargins left="0.75" right="0.62" top="0.65" bottom="1" header="0.5" footer="0.5"/>
      <pageSetup orientation="portrait" r:id="rId8"/>
      <headerFooter alignWithMargins="0"/>
    </customSheetView>
    <customSheetView guid="{915C64AD-BD67-44F0-9117-5B9D998BA799}" state="hidden" topLeftCell="A5">
      <selection activeCell="D11" sqref="D11"/>
      <pageMargins left="0.75" right="0.62" top="0.65" bottom="1" header="0.5" footer="0.5"/>
      <pageSetup orientation="portrait" r:id="rId9"/>
      <headerFooter alignWithMargins="0"/>
    </customSheetView>
    <customSheetView guid="{89CB4E6A-722E-4E39-885D-E2A6D0D08321}" state="hidden" topLeftCell="A5">
      <selection activeCell="D11" sqref="D11"/>
      <pageMargins left="0.75" right="0.62" top="0.65" bottom="1" header="0.5" footer="0.5"/>
      <pageSetup orientation="portrait" r:id="rId10"/>
      <headerFooter alignWithMargins="0"/>
    </customSheetView>
    <customSheetView guid="{889C3D82-0A24-4765-A688-A80A782F5056}" state="hidden" topLeftCell="A5">
      <selection activeCell="D11" sqref="D11"/>
      <pageMargins left="0.75" right="0.62" top="0.65" bottom="1" header="0.5" footer="0.5"/>
      <pageSetup orientation="portrait" r:id="rId11"/>
      <headerFooter alignWithMargins="0"/>
    </customSheetView>
  </customSheetViews>
  <mergeCells count="1">
    <mergeCell ref="A2:E2"/>
  </mergeCells>
  <pageMargins left="0.75" right="0.62" top="0.65" bottom="1" header="0.5" footer="0.5"/>
  <pageSetup orientation="portrait" r:id="rId12"/>
  <headerFooter alignWithMargins="0"/>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13" zoomScaleSheetLayoutView="100" workbookViewId="0">
      <selection activeCell="D58" sqref="D58"/>
    </sheetView>
  </sheetViews>
  <sheetFormatPr defaultRowHeight="16.5"/>
  <cols>
    <col min="1" max="1" width="10.7109375" style="217" customWidth="1"/>
    <col min="2" max="2" width="15.28515625" style="223" customWidth="1"/>
    <col min="3" max="3" width="16.28515625" style="217" customWidth="1"/>
    <col min="4" max="4" width="20.7109375" style="217" customWidth="1"/>
    <col min="5" max="5" width="12.7109375" style="217" customWidth="1"/>
    <col min="6" max="6" width="45.140625" style="217" customWidth="1"/>
    <col min="7" max="7" width="9.140625" style="217" customWidth="1"/>
    <col min="8" max="8" width="12" style="217" hidden="1" customWidth="1"/>
    <col min="9" max="18" width="9.140625" style="218" hidden="1" customWidth="1"/>
    <col min="19" max="19" width="8" style="218" hidden="1" customWidth="1"/>
    <col min="20" max="20" width="9.140625" style="218" hidden="1" customWidth="1"/>
    <col min="21" max="21" width="7.7109375" style="218" hidden="1" customWidth="1"/>
    <col min="22" max="22" width="9.140625" style="218" hidden="1" customWidth="1"/>
    <col min="23" max="23" width="5.5703125" style="218" hidden="1" customWidth="1"/>
    <col min="24" max="24" width="4.85546875" style="218" hidden="1" customWidth="1"/>
    <col min="25" max="25" width="9.140625" style="218" hidden="1" customWidth="1"/>
    <col min="26" max="26" width="66.7109375" style="219" hidden="1" customWidth="1"/>
    <col min="27" max="27" width="17.5703125" style="219" hidden="1" customWidth="1"/>
    <col min="28" max="28" width="20" style="219" hidden="1" customWidth="1"/>
    <col min="29" max="29" width="13.85546875" style="219" hidden="1" customWidth="1"/>
    <col min="30" max="30" width="9.140625" style="220" hidden="1" customWidth="1"/>
    <col min="31" max="31" width="9.140625" style="221" hidden="1" customWidth="1"/>
    <col min="32" max="32" width="13.7109375" style="221" hidden="1" customWidth="1"/>
    <col min="33" max="35" width="9.140625" style="220" hidden="1" customWidth="1"/>
    <col min="36" max="36" width="10.42578125" style="220" hidden="1" customWidth="1"/>
    <col min="37" max="41" width="9.140625" style="220" hidden="1" customWidth="1"/>
    <col min="42" max="16384" width="9.140625" style="218"/>
  </cols>
  <sheetData>
    <row r="1" spans="1:36" ht="24.75" customHeight="1">
      <c r="A1" s="214" t="str">
        <f>Cover!B3</f>
        <v>5002002356/SUB-STATION(INCLUDIN/DOM/A04-CC CS -5</v>
      </c>
      <c r="B1" s="214"/>
      <c r="C1" s="215"/>
      <c r="D1" s="215"/>
      <c r="E1" s="215"/>
      <c r="F1" s="216" t="s">
        <v>207</v>
      </c>
      <c r="Z1" s="219" t="str">
        <f>'[6]Names of Bidder'!D6</f>
        <v>Sole Bidder</v>
      </c>
      <c r="AE1" s="221">
        <v>1</v>
      </c>
      <c r="AF1" s="221" t="s">
        <v>208</v>
      </c>
      <c r="AI1" s="221">
        <v>1</v>
      </c>
      <c r="AJ1" s="220" t="s">
        <v>209</v>
      </c>
    </row>
    <row r="2" spans="1:36">
      <c r="B2" s="217"/>
      <c r="Z2" s="219">
        <f>'[6]Names of Bidder'!AA6</f>
        <v>0</v>
      </c>
      <c r="AE2" s="221">
        <v>2</v>
      </c>
      <c r="AF2" s="221" t="s">
        <v>210</v>
      </c>
      <c r="AI2" s="221">
        <v>2</v>
      </c>
      <c r="AJ2" s="220" t="s">
        <v>211</v>
      </c>
    </row>
    <row r="3" spans="1:36" ht="17.25">
      <c r="A3" s="980" t="s">
        <v>212</v>
      </c>
      <c r="B3" s="980"/>
      <c r="C3" s="980"/>
      <c r="D3" s="980"/>
      <c r="E3" s="980"/>
      <c r="F3" s="980"/>
      <c r="AE3" s="221">
        <v>3</v>
      </c>
      <c r="AF3" s="221" t="s">
        <v>213</v>
      </c>
      <c r="AI3" s="221">
        <v>3</v>
      </c>
      <c r="AJ3" s="220" t="s">
        <v>214</v>
      </c>
    </row>
    <row r="4" spans="1:36">
      <c r="A4" s="222"/>
      <c r="B4" s="222"/>
      <c r="C4" s="222"/>
      <c r="D4" s="222"/>
      <c r="E4" s="222"/>
      <c r="F4" s="222"/>
      <c r="AE4" s="221">
        <v>4</v>
      </c>
      <c r="AF4" s="221" t="s">
        <v>215</v>
      </c>
      <c r="AI4" s="221">
        <v>4</v>
      </c>
      <c r="AJ4" s="220" t="s">
        <v>216</v>
      </c>
    </row>
    <row r="5" spans="1:36">
      <c r="A5" s="223" t="s">
        <v>217</v>
      </c>
      <c r="C5" s="981"/>
      <c r="D5" s="981"/>
      <c r="E5" s="981"/>
      <c r="F5" s="981"/>
      <c r="AE5" s="221">
        <v>5</v>
      </c>
      <c r="AF5" s="221" t="s">
        <v>215</v>
      </c>
      <c r="AI5" s="221">
        <v>5</v>
      </c>
      <c r="AJ5" s="220" t="s">
        <v>218</v>
      </c>
    </row>
    <row r="6" spans="1:36">
      <c r="A6" s="223" t="s">
        <v>219</v>
      </c>
      <c r="B6" s="971" t="str">
        <f>'Names of Bidder'!C22&amp;'Names of Bidder'!D22&amp;'Names of Bidder'!E22</f>
        <v/>
      </c>
      <c r="C6" s="971"/>
      <c r="AE6" s="221">
        <v>6</v>
      </c>
      <c r="AF6" s="221" t="s">
        <v>215</v>
      </c>
      <c r="AG6" s="224" t="e">
        <f>DAY(B6)</f>
        <v>#VALUE!</v>
      </c>
      <c r="AI6" s="221">
        <v>6</v>
      </c>
      <c r="AJ6" s="220" t="s">
        <v>220</v>
      </c>
    </row>
    <row r="7" spans="1:36">
      <c r="A7" s="223"/>
      <c r="B7" s="225"/>
      <c r="C7" s="225"/>
      <c r="AE7" s="221">
        <v>7</v>
      </c>
      <c r="AF7" s="221" t="s">
        <v>215</v>
      </c>
      <c r="AG7" s="224" t="e">
        <f>MONTH(B6)</f>
        <v>#VALUE!</v>
      </c>
      <c r="AI7" s="221">
        <v>7</v>
      </c>
      <c r="AJ7" s="220" t="s">
        <v>221</v>
      </c>
    </row>
    <row r="8" spans="1:36">
      <c r="A8" s="226" t="s">
        <v>1</v>
      </c>
      <c r="B8" s="227"/>
      <c r="F8" s="228"/>
      <c r="AE8" s="221">
        <v>8</v>
      </c>
      <c r="AF8" s="221" t="s">
        <v>215</v>
      </c>
      <c r="AG8" s="224" t="e">
        <f>LOOKUP(AG7,AI1:AI12,AJ1:AJ12)</f>
        <v>#VALUE!</v>
      </c>
      <c r="AI8" s="221">
        <v>8</v>
      </c>
      <c r="AJ8" s="220" t="s">
        <v>222</v>
      </c>
    </row>
    <row r="9" spans="1:36">
      <c r="A9" s="229">
        <f>'Sch-1'!L8</f>
        <v>0</v>
      </c>
      <c r="B9" s="229"/>
      <c r="F9" s="228"/>
      <c r="AE9" s="221">
        <v>9</v>
      </c>
      <c r="AF9" s="221" t="s">
        <v>215</v>
      </c>
      <c r="AG9" s="224" t="e">
        <f>YEAR(B6)</f>
        <v>#VALUE!</v>
      </c>
      <c r="AI9" s="221">
        <v>9</v>
      </c>
      <c r="AJ9" s="220" t="s">
        <v>223</v>
      </c>
    </row>
    <row r="10" spans="1:36">
      <c r="A10" s="229" t="str">
        <f>'Sch-1'!K9</f>
        <v>Power Grid Corporation of India Ltd.,</v>
      </c>
      <c r="B10" s="229"/>
      <c r="F10" s="228"/>
      <c r="AE10" s="221">
        <v>10</v>
      </c>
      <c r="AF10" s="221" t="s">
        <v>215</v>
      </c>
      <c r="AI10" s="221">
        <v>10</v>
      </c>
      <c r="AJ10" s="220" t="s">
        <v>224</v>
      </c>
    </row>
    <row r="11" spans="1:36">
      <c r="A11" s="229" t="str">
        <f>'Sch-1'!K10</f>
        <v>"Saudamini", Plot No.-2</v>
      </c>
      <c r="B11" s="229"/>
      <c r="F11" s="228"/>
      <c r="AE11" s="221">
        <v>11</v>
      </c>
      <c r="AF11" s="221" t="s">
        <v>215</v>
      </c>
      <c r="AI11" s="221">
        <v>11</v>
      </c>
      <c r="AJ11" s="220" t="s">
        <v>225</v>
      </c>
    </row>
    <row r="12" spans="1:36">
      <c r="A12" s="229" t="str">
        <f>'Sch-1'!K11</f>
        <v xml:space="preserve">Sector-29, </v>
      </c>
      <c r="B12" s="229"/>
      <c r="F12" s="228"/>
      <c r="AE12" s="221">
        <v>12</v>
      </c>
      <c r="AF12" s="221" t="s">
        <v>215</v>
      </c>
      <c r="AI12" s="221">
        <v>12</v>
      </c>
      <c r="AJ12" s="220" t="s">
        <v>226</v>
      </c>
    </row>
    <row r="13" spans="1:36">
      <c r="A13" s="229" t="str">
        <f>'Sch-1'!K12</f>
        <v>Gurgaon (Haryana) - 122001</v>
      </c>
      <c r="B13" s="229"/>
      <c r="F13" s="228"/>
      <c r="AE13" s="221">
        <v>13</v>
      </c>
      <c r="AF13" s="221" t="s">
        <v>215</v>
      </c>
    </row>
    <row r="14" spans="1:36" ht="22.5" customHeight="1">
      <c r="A14" s="223"/>
      <c r="F14" s="228"/>
      <c r="AE14" s="221">
        <v>14</v>
      </c>
      <c r="AF14" s="221" t="s">
        <v>215</v>
      </c>
    </row>
    <row r="15" spans="1:36" ht="87.75" customHeight="1">
      <c r="A15" s="577" t="s">
        <v>227</v>
      </c>
      <c r="B15" s="578"/>
      <c r="C15" s="982"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D15" s="982"/>
      <c r="E15" s="982"/>
      <c r="F15" s="982"/>
      <c r="AE15" s="221">
        <v>15</v>
      </c>
      <c r="AF15" s="221" t="s">
        <v>215</v>
      </c>
    </row>
    <row r="16" spans="1:36" ht="27.75" customHeight="1">
      <c r="A16" s="217" t="s">
        <v>228</v>
      </c>
      <c r="B16" s="217"/>
      <c r="C16" s="228"/>
      <c r="D16" s="228"/>
      <c r="E16" s="228"/>
      <c r="F16" s="228"/>
      <c r="AE16" s="221">
        <v>16</v>
      </c>
      <c r="AF16" s="221" t="s">
        <v>215</v>
      </c>
    </row>
    <row r="17" spans="1:41" ht="99.75" customHeight="1">
      <c r="A17" s="231">
        <v>1</v>
      </c>
      <c r="B17" s="97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78"/>
      <c r="D17" s="978"/>
      <c r="E17" s="978"/>
      <c r="F17" s="978"/>
      <c r="H17" s="671" t="s">
        <v>294</v>
      </c>
      <c r="Z17" s="232"/>
      <c r="AA17" s="233"/>
      <c r="AB17" s="234"/>
      <c r="AC17" s="235"/>
      <c r="AE17" s="221">
        <v>17</v>
      </c>
      <c r="AF17" s="221" t="s">
        <v>215</v>
      </c>
    </row>
    <row r="18" spans="1:41" ht="24.75" customHeight="1">
      <c r="A18" s="231"/>
      <c r="B18" s="978"/>
      <c r="C18" s="978"/>
      <c r="D18" s="978"/>
      <c r="E18" s="978"/>
      <c r="F18" s="978"/>
      <c r="H18" s="672">
        <f>ROUND('Sch-6 (After Discount)'!D28,2)</f>
        <v>0</v>
      </c>
      <c r="I18" s="218" t="s">
        <v>461</v>
      </c>
      <c r="Z18" s="232"/>
      <c r="AA18" s="233"/>
      <c r="AB18" s="234"/>
      <c r="AC18" s="235"/>
    </row>
    <row r="19" spans="1:41" ht="13.5" customHeight="1">
      <c r="A19" s="231"/>
      <c r="B19" s="978"/>
      <c r="C19" s="978"/>
      <c r="D19" s="978"/>
      <c r="E19" s="978"/>
      <c r="F19" s="978"/>
      <c r="H19" s="673" t="str">
        <f>'N-W (Cr.)'!P4</f>
        <v/>
      </c>
      <c r="N19" s="218" t="s">
        <v>460</v>
      </c>
      <c r="Z19" s="232"/>
      <c r="AA19" s="233"/>
      <c r="AB19" s="234"/>
      <c r="AC19" s="235"/>
    </row>
    <row r="20" spans="1:41" ht="39" customHeight="1">
      <c r="B20" s="979" t="s">
        <v>229</v>
      </c>
      <c r="C20" s="979"/>
      <c r="D20" s="979"/>
      <c r="E20" s="979"/>
      <c r="F20" s="979"/>
      <c r="H20" s="217" t="s">
        <v>293</v>
      </c>
      <c r="AE20" s="221">
        <v>18</v>
      </c>
      <c r="AF20" s="221" t="s">
        <v>215</v>
      </c>
    </row>
    <row r="21" spans="1:41" s="217" customFormat="1" ht="27.75" customHeight="1">
      <c r="A21" s="236">
        <v>2</v>
      </c>
      <c r="B21" s="977" t="s">
        <v>230</v>
      </c>
      <c r="C21" s="977"/>
      <c r="D21" s="977"/>
      <c r="E21" s="977"/>
      <c r="F21" s="977"/>
      <c r="Z21" s="237"/>
      <c r="AA21" s="237"/>
      <c r="AB21" s="237"/>
      <c r="AC21" s="237"/>
      <c r="AD21" s="238"/>
      <c r="AE21" s="221">
        <v>19</v>
      </c>
      <c r="AF21" s="221" t="s">
        <v>215</v>
      </c>
      <c r="AG21" s="238"/>
      <c r="AH21" s="238"/>
      <c r="AI21" s="238"/>
      <c r="AJ21" s="238"/>
      <c r="AK21" s="238"/>
      <c r="AL21" s="238"/>
      <c r="AM21" s="238"/>
      <c r="AN21" s="238"/>
      <c r="AO21" s="238"/>
    </row>
    <row r="22" spans="1:41" ht="39.75" customHeight="1">
      <c r="A22" s="231">
        <v>2.1</v>
      </c>
      <c r="B22" s="972" t="s">
        <v>231</v>
      </c>
      <c r="C22" s="972"/>
      <c r="D22" s="972"/>
      <c r="E22" s="972"/>
      <c r="F22" s="972"/>
      <c r="AE22" s="221">
        <v>20</v>
      </c>
      <c r="AF22" s="221" t="s">
        <v>215</v>
      </c>
    </row>
    <row r="23" spans="1:41" ht="36.75" customHeight="1">
      <c r="B23" s="976" t="s">
        <v>232</v>
      </c>
      <c r="C23" s="976"/>
      <c r="D23" s="972" t="s">
        <v>233</v>
      </c>
      <c r="E23" s="972"/>
      <c r="F23" s="972"/>
      <c r="AE23" s="221">
        <v>21</v>
      </c>
      <c r="AF23" s="221" t="s">
        <v>208</v>
      </c>
    </row>
    <row r="24" spans="1:41" ht="33" customHeight="1">
      <c r="B24" s="976" t="s">
        <v>234</v>
      </c>
      <c r="C24" s="976"/>
      <c r="D24" s="230" t="s">
        <v>295</v>
      </c>
      <c r="E24" s="230"/>
      <c r="F24" s="230"/>
      <c r="AE24" s="221">
        <v>22</v>
      </c>
      <c r="AF24" s="221" t="s">
        <v>215</v>
      </c>
    </row>
    <row r="25" spans="1:41" ht="27.95" customHeight="1">
      <c r="B25" s="976" t="s">
        <v>235</v>
      </c>
      <c r="C25" s="976"/>
      <c r="D25" s="230" t="s">
        <v>236</v>
      </c>
      <c r="E25" s="230"/>
      <c r="F25" s="230"/>
      <c r="H25" s="239" t="str">
        <f>'[6]Names of Bidder'!D6</f>
        <v>Sole Bidder</v>
      </c>
      <c r="AE25" s="221">
        <v>23</v>
      </c>
      <c r="AF25" s="221" t="s">
        <v>215</v>
      </c>
    </row>
    <row r="26" spans="1:41" ht="27.95" customHeight="1">
      <c r="B26" s="976" t="s">
        <v>237</v>
      </c>
      <c r="C26" s="976"/>
      <c r="D26" s="230" t="s">
        <v>469</v>
      </c>
      <c r="E26" s="230"/>
      <c r="F26" s="230"/>
      <c r="AE26" s="221">
        <v>24</v>
      </c>
      <c r="AF26" s="221" t="s">
        <v>215</v>
      </c>
    </row>
    <row r="27" spans="1:41" ht="27.95" customHeight="1">
      <c r="B27" s="976" t="s">
        <v>238</v>
      </c>
      <c r="C27" s="976"/>
      <c r="D27" s="230" t="s">
        <v>470</v>
      </c>
      <c r="E27" s="230"/>
      <c r="F27" s="230"/>
      <c r="AE27" s="221">
        <v>25</v>
      </c>
      <c r="AF27" s="221" t="s">
        <v>215</v>
      </c>
    </row>
    <row r="28" spans="1:41" ht="27.95" customHeight="1">
      <c r="B28" s="976" t="s">
        <v>239</v>
      </c>
      <c r="C28" s="976"/>
      <c r="D28" s="230" t="s">
        <v>240</v>
      </c>
      <c r="E28" s="230"/>
      <c r="F28" s="230"/>
      <c r="AE28" s="221">
        <v>26</v>
      </c>
      <c r="AF28" s="221" t="s">
        <v>215</v>
      </c>
    </row>
    <row r="29" spans="1:41" ht="44.25" customHeight="1">
      <c r="B29" s="976" t="s">
        <v>30</v>
      </c>
      <c r="C29" s="976"/>
      <c r="D29" s="973" t="s">
        <v>472</v>
      </c>
      <c r="E29" s="973"/>
      <c r="F29" s="973"/>
      <c r="AE29" s="221">
        <v>27</v>
      </c>
      <c r="AF29" s="221" t="s">
        <v>215</v>
      </c>
    </row>
    <row r="30" spans="1:41" ht="98.25" customHeight="1">
      <c r="A30" s="240">
        <v>2.2000000000000002</v>
      </c>
      <c r="B30" s="972" t="s">
        <v>241</v>
      </c>
      <c r="C30" s="972"/>
      <c r="D30" s="972"/>
      <c r="E30" s="972"/>
      <c r="F30" s="972"/>
      <c r="AE30" s="221">
        <v>28</v>
      </c>
      <c r="AF30" s="221" t="s">
        <v>215</v>
      </c>
    </row>
    <row r="31" spans="1:41" ht="68.25" customHeight="1">
      <c r="A31" s="240">
        <v>2.2999999999999998</v>
      </c>
      <c r="B31" s="972" t="s">
        <v>474</v>
      </c>
      <c r="C31" s="972"/>
      <c r="D31" s="972"/>
      <c r="E31" s="972"/>
      <c r="F31" s="972"/>
      <c r="AE31" s="221">
        <v>29</v>
      </c>
      <c r="AF31" s="221" t="s">
        <v>215</v>
      </c>
    </row>
    <row r="32" spans="1:41" ht="129.75" customHeight="1">
      <c r="A32" s="240">
        <v>2.4</v>
      </c>
      <c r="B32" s="972" t="s">
        <v>242</v>
      </c>
      <c r="C32" s="972"/>
      <c r="D32" s="972"/>
      <c r="E32" s="972"/>
      <c r="F32" s="972"/>
      <c r="AE32" s="221">
        <v>30</v>
      </c>
      <c r="AF32" s="221" t="s">
        <v>215</v>
      </c>
    </row>
    <row r="33" spans="1:32" ht="79.5" customHeight="1">
      <c r="A33" s="240">
        <v>2.5</v>
      </c>
      <c r="B33" s="972" t="s">
        <v>243</v>
      </c>
      <c r="C33" s="972"/>
      <c r="D33" s="972"/>
      <c r="E33" s="972"/>
      <c r="F33" s="972"/>
      <c r="AE33" s="221">
        <v>31</v>
      </c>
      <c r="AF33" s="221" t="s">
        <v>208</v>
      </c>
    </row>
    <row r="34" spans="1:32" ht="81" customHeight="1">
      <c r="A34" s="231">
        <v>3</v>
      </c>
      <c r="B34" s="972" t="s">
        <v>468</v>
      </c>
      <c r="C34" s="972"/>
      <c r="D34" s="972"/>
      <c r="E34" s="972"/>
      <c r="F34" s="972"/>
    </row>
    <row r="35" spans="1:32" ht="63" customHeight="1">
      <c r="A35" s="231">
        <v>3.1</v>
      </c>
      <c r="B35" s="973" t="s">
        <v>296</v>
      </c>
      <c r="C35" s="973"/>
      <c r="D35" s="973"/>
      <c r="E35" s="973"/>
      <c r="F35" s="973"/>
    </row>
    <row r="36" spans="1:32" ht="114" customHeight="1">
      <c r="A36" s="240">
        <v>3.2</v>
      </c>
      <c r="B36" s="972" t="s">
        <v>297</v>
      </c>
      <c r="C36" s="972"/>
      <c r="D36" s="972"/>
      <c r="E36" s="972"/>
      <c r="F36" s="972"/>
    </row>
    <row r="37" spans="1:32" ht="65.25" customHeight="1">
      <c r="A37" s="240">
        <v>3.3</v>
      </c>
      <c r="B37" s="972" t="s">
        <v>298</v>
      </c>
      <c r="C37" s="972"/>
      <c r="D37" s="972"/>
      <c r="E37" s="972"/>
      <c r="F37" s="972"/>
    </row>
    <row r="38" spans="1:32" ht="66" customHeight="1">
      <c r="A38" s="231">
        <v>4</v>
      </c>
      <c r="B38" s="972" t="s">
        <v>244</v>
      </c>
      <c r="C38" s="972"/>
      <c r="D38" s="972"/>
      <c r="E38" s="972"/>
      <c r="F38" s="972"/>
    </row>
    <row r="39" spans="1:32" ht="93" customHeight="1">
      <c r="A39" s="231">
        <v>5</v>
      </c>
      <c r="B39" s="972" t="s">
        <v>245</v>
      </c>
      <c r="C39" s="972"/>
      <c r="D39" s="972"/>
      <c r="E39" s="972"/>
      <c r="F39" s="972"/>
    </row>
    <row r="40" spans="1:32" ht="20.25" customHeight="1">
      <c r="B40" s="241" t="str">
        <f>IF(ISERROR("Dated this " &amp; AG6 &amp; LOOKUP(AG6,AE1:AE33,AF1:AF33) &amp; " day of " &amp; AG8 &amp; " " &amp;AG9), "", "Dated this " &amp; AG6 &amp; LOOKUP(AG6,AE1:AE33,AF1:AF33) &amp; " day of " &amp; AG8 &amp; " " &amp;AG9)</f>
        <v/>
      </c>
      <c r="C40" s="241"/>
      <c r="D40" s="241"/>
      <c r="E40" s="242"/>
      <c r="F40" s="242"/>
    </row>
    <row r="41" spans="1:32" ht="30" customHeight="1">
      <c r="B41" s="241" t="s">
        <v>179</v>
      </c>
      <c r="C41" s="243"/>
      <c r="D41" s="244"/>
      <c r="E41" s="244"/>
      <c r="F41" s="244"/>
    </row>
    <row r="42" spans="1:32" ht="20.25" customHeight="1">
      <c r="B42" s="245"/>
      <c r="C42" s="244"/>
      <c r="D42" s="244"/>
      <c r="E42" s="241"/>
      <c r="F42" s="246" t="s">
        <v>180</v>
      </c>
    </row>
    <row r="43" spans="1:32" ht="18" customHeight="1">
      <c r="B43" s="245"/>
      <c r="C43" s="244"/>
      <c r="D43" s="241"/>
      <c r="E43" s="241"/>
      <c r="F43" s="246" t="str">
        <f>"For and on behalf of " &amp; '[6]Sch-1'!B8</f>
        <v>For and on behalf of test</v>
      </c>
    </row>
    <row r="44" spans="1:32" ht="30" customHeight="1">
      <c r="A44" s="218"/>
      <c r="B44" s="218"/>
      <c r="C44" s="247"/>
      <c r="D44" s="218"/>
      <c r="E44" s="248" t="s">
        <v>246</v>
      </c>
      <c r="F44" s="223"/>
    </row>
    <row r="45" spans="1:32" ht="30" customHeight="1">
      <c r="A45" s="249" t="s">
        <v>181</v>
      </c>
      <c r="B45" s="975" t="str">
        <f>Discount!C39</f>
        <v xml:space="preserve">  </v>
      </c>
      <c r="C45" s="971"/>
      <c r="D45" s="218"/>
      <c r="E45" s="248" t="s">
        <v>182</v>
      </c>
      <c r="F45" s="447">
        <f>Discount!F39</f>
        <v>0</v>
      </c>
    </row>
    <row r="46" spans="1:32" ht="30" customHeight="1">
      <c r="A46" s="249" t="s">
        <v>183</v>
      </c>
      <c r="B46" s="970" t="str">
        <f>Discount!C40</f>
        <v/>
      </c>
      <c r="C46" s="971"/>
      <c r="D46" s="218"/>
      <c r="E46" s="248" t="s">
        <v>184</v>
      </c>
      <c r="F46" s="447">
        <f>Discount!F40</f>
        <v>0</v>
      </c>
    </row>
    <row r="47" spans="1:32" ht="30" customHeight="1">
      <c r="B47" s="217"/>
      <c r="D47" s="218"/>
      <c r="E47" s="248" t="s">
        <v>247</v>
      </c>
    </row>
    <row r="48" spans="1:32" ht="30" customHeight="1">
      <c r="A48" s="974" t="str">
        <f>IF(H25="Sole Bidder", "", "In case of bid from a Joint Venture, name &amp; designation of representative of JV partner is to be provided and Bid Form is also to be signed by him.")</f>
        <v/>
      </c>
      <c r="B48" s="974"/>
      <c r="C48" s="974"/>
      <c r="D48" s="974"/>
      <c r="E48" s="974"/>
      <c r="F48" s="974"/>
    </row>
    <row r="49" spans="1:41" s="217" customFormat="1" ht="33" customHeight="1">
      <c r="A49" s="251" t="s">
        <v>248</v>
      </c>
      <c r="B49" s="252"/>
      <c r="C49" s="253"/>
      <c r="D49" s="250"/>
      <c r="E49" s="254"/>
      <c r="F49" s="250"/>
      <c r="H49" s="223"/>
      <c r="Z49" s="237"/>
      <c r="AA49" s="237"/>
      <c r="AB49" s="237"/>
      <c r="AC49" s="237"/>
      <c r="AD49" s="238"/>
      <c r="AE49" s="221"/>
      <c r="AF49" s="221"/>
      <c r="AG49" s="238"/>
      <c r="AH49" s="238"/>
      <c r="AI49" s="238"/>
      <c r="AJ49" s="238"/>
      <c r="AK49" s="238"/>
      <c r="AL49" s="238"/>
      <c r="AM49" s="238"/>
      <c r="AN49" s="238"/>
      <c r="AO49" s="238"/>
    </row>
    <row r="50" spans="1:41" s="217" customFormat="1" ht="33" customHeight="1">
      <c r="A50" s="966" t="s">
        <v>249</v>
      </c>
      <c r="B50" s="966"/>
      <c r="C50" s="966"/>
      <c r="D50" s="964"/>
      <c r="E50" s="965"/>
      <c r="F50" s="965"/>
      <c r="H50" s="223"/>
      <c r="Z50" s="237"/>
      <c r="AA50" s="237"/>
      <c r="AB50" s="237"/>
      <c r="AC50" s="237"/>
      <c r="AD50" s="238"/>
      <c r="AE50" s="221"/>
      <c r="AF50" s="221"/>
      <c r="AG50" s="238"/>
      <c r="AH50" s="238"/>
      <c r="AI50" s="238"/>
      <c r="AJ50" s="238"/>
      <c r="AK50" s="238"/>
      <c r="AL50" s="238"/>
      <c r="AM50" s="238"/>
      <c r="AN50" s="238"/>
      <c r="AO50" s="238"/>
    </row>
    <row r="51" spans="1:41" s="217" customFormat="1" ht="33" customHeight="1">
      <c r="A51" s="969"/>
      <c r="B51" s="969"/>
      <c r="C51" s="969"/>
      <c r="D51" s="255"/>
      <c r="E51" s="255"/>
      <c r="F51" s="255"/>
      <c r="H51" s="223"/>
      <c r="Z51" s="237"/>
      <c r="AA51" s="237"/>
      <c r="AB51" s="237"/>
      <c r="AC51" s="237"/>
      <c r="AD51" s="238"/>
      <c r="AE51" s="221"/>
      <c r="AF51" s="221"/>
      <c r="AG51" s="238"/>
      <c r="AH51" s="238"/>
      <c r="AI51" s="238"/>
      <c r="AJ51" s="238"/>
      <c r="AK51" s="238"/>
      <c r="AL51" s="238"/>
      <c r="AM51" s="238"/>
      <c r="AN51" s="238"/>
      <c r="AO51" s="238"/>
    </row>
    <row r="52" spans="1:41" s="217" customFormat="1" ht="33" customHeight="1">
      <c r="A52" s="967"/>
      <c r="B52" s="967"/>
      <c r="C52" s="967"/>
      <c r="D52" s="255"/>
      <c r="E52" s="255"/>
      <c r="F52" s="255"/>
      <c r="H52" s="223"/>
      <c r="Z52" s="237"/>
      <c r="AA52" s="237"/>
      <c r="AB52" s="237"/>
      <c r="AC52" s="237"/>
      <c r="AD52" s="238"/>
      <c r="AE52" s="221"/>
      <c r="AF52" s="221"/>
      <c r="AG52" s="238"/>
      <c r="AH52" s="238"/>
      <c r="AI52" s="238"/>
      <c r="AJ52" s="238"/>
      <c r="AK52" s="238"/>
      <c r="AL52" s="238"/>
      <c r="AM52" s="238"/>
      <c r="AN52" s="238"/>
      <c r="AO52" s="238"/>
    </row>
    <row r="53" spans="1:41" s="217" customFormat="1" ht="33" customHeight="1">
      <c r="A53" s="962" t="s">
        <v>250</v>
      </c>
      <c r="B53" s="962"/>
      <c r="C53" s="962"/>
      <c r="D53" s="964"/>
      <c r="E53" s="965"/>
      <c r="F53" s="965"/>
      <c r="H53" s="223"/>
      <c r="Z53" s="237"/>
      <c r="AA53" s="237"/>
      <c r="AB53" s="237"/>
      <c r="AC53" s="237"/>
      <c r="AD53" s="238"/>
      <c r="AE53" s="221"/>
      <c r="AF53" s="221"/>
      <c r="AG53" s="238"/>
      <c r="AH53" s="238"/>
      <c r="AI53" s="238"/>
      <c r="AJ53" s="238"/>
      <c r="AK53" s="238"/>
      <c r="AL53" s="238"/>
      <c r="AM53" s="238"/>
      <c r="AN53" s="238"/>
      <c r="AO53" s="238"/>
    </row>
    <row r="54" spans="1:41" s="217" customFormat="1" ht="33" customHeight="1">
      <c r="A54" s="962" t="s">
        <v>251</v>
      </c>
      <c r="B54" s="962"/>
      <c r="C54" s="962"/>
      <c r="D54" s="964"/>
      <c r="E54" s="965"/>
      <c r="F54" s="965"/>
      <c r="H54" s="223"/>
      <c r="Z54" s="237"/>
      <c r="AA54" s="237"/>
      <c r="AB54" s="237"/>
      <c r="AC54" s="237"/>
      <c r="AD54" s="238"/>
      <c r="AE54" s="221"/>
      <c r="AF54" s="221"/>
      <c r="AG54" s="238"/>
      <c r="AH54" s="238"/>
      <c r="AI54" s="238"/>
      <c r="AJ54" s="238"/>
      <c r="AK54" s="238"/>
      <c r="AL54" s="238"/>
      <c r="AM54" s="238"/>
      <c r="AN54" s="238"/>
      <c r="AO54" s="238"/>
    </row>
    <row r="55" spans="1:41" s="217" customFormat="1" ht="33" customHeight="1">
      <c r="A55" s="962" t="s">
        <v>252</v>
      </c>
      <c r="B55" s="962"/>
      <c r="C55" s="962"/>
      <c r="D55" s="964"/>
      <c r="E55" s="965"/>
      <c r="F55" s="965"/>
      <c r="H55" s="223"/>
      <c r="Z55" s="237"/>
      <c r="AA55" s="237"/>
      <c r="AB55" s="237"/>
      <c r="AC55" s="237"/>
      <c r="AD55" s="238"/>
      <c r="AE55" s="221"/>
      <c r="AF55" s="221"/>
      <c r="AG55" s="238"/>
      <c r="AH55" s="238"/>
      <c r="AI55" s="238"/>
      <c r="AJ55" s="238"/>
      <c r="AK55" s="238"/>
      <c r="AL55" s="238"/>
      <c r="AM55" s="238"/>
      <c r="AN55" s="238"/>
      <c r="AO55" s="238"/>
    </row>
    <row r="56" spans="1:41" s="217" customFormat="1" ht="33" customHeight="1">
      <c r="A56" s="966" t="s">
        <v>253</v>
      </c>
      <c r="B56" s="966"/>
      <c r="C56" s="966"/>
      <c r="D56" s="964"/>
      <c r="E56" s="965"/>
      <c r="F56" s="965"/>
      <c r="H56" s="223"/>
      <c r="Z56" s="237"/>
      <c r="AA56" s="237"/>
      <c r="AB56" s="237"/>
      <c r="AC56" s="237"/>
      <c r="AD56" s="238"/>
      <c r="AE56" s="221"/>
      <c r="AF56" s="221"/>
      <c r="AG56" s="238"/>
      <c r="AH56" s="238"/>
      <c r="AI56" s="238"/>
      <c r="AJ56" s="238"/>
      <c r="AK56" s="238"/>
      <c r="AL56" s="238"/>
      <c r="AM56" s="238"/>
      <c r="AN56" s="238"/>
      <c r="AO56" s="238"/>
    </row>
    <row r="57" spans="1:41" s="217" customFormat="1" ht="33" customHeight="1">
      <c r="A57" s="969"/>
      <c r="B57" s="969"/>
      <c r="C57" s="969"/>
      <c r="D57" s="255"/>
      <c r="E57" s="255"/>
      <c r="F57" s="255"/>
      <c r="H57" s="223"/>
      <c r="Z57" s="237"/>
      <c r="AA57" s="237"/>
      <c r="AB57" s="237"/>
      <c r="AC57" s="237"/>
      <c r="AD57" s="238"/>
      <c r="AE57" s="221"/>
      <c r="AF57" s="221"/>
      <c r="AG57" s="238"/>
      <c r="AH57" s="238"/>
      <c r="AI57" s="238"/>
      <c r="AJ57" s="238"/>
      <c r="AK57" s="238"/>
      <c r="AL57" s="238"/>
      <c r="AM57" s="238"/>
      <c r="AN57" s="238"/>
      <c r="AO57" s="238"/>
    </row>
    <row r="58" spans="1:41" s="217" customFormat="1" ht="33" customHeight="1">
      <c r="A58" s="967"/>
      <c r="B58" s="967"/>
      <c r="C58" s="967"/>
      <c r="D58" s="255"/>
      <c r="E58" s="255"/>
      <c r="F58" s="255"/>
      <c r="H58" s="223"/>
      <c r="Z58" s="237"/>
      <c r="AA58" s="237"/>
      <c r="AB58" s="237"/>
      <c r="AC58" s="237"/>
      <c r="AD58" s="238"/>
      <c r="AE58" s="221"/>
      <c r="AF58" s="221"/>
      <c r="AG58" s="238"/>
      <c r="AH58" s="238"/>
      <c r="AI58" s="238"/>
      <c r="AJ58" s="238"/>
      <c r="AK58" s="238"/>
      <c r="AL58" s="238"/>
      <c r="AM58" s="238"/>
      <c r="AN58" s="238"/>
      <c r="AO58" s="238"/>
    </row>
    <row r="59" spans="1:41" s="217" customFormat="1" ht="60.75" customHeight="1">
      <c r="A59" s="9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8"/>
      <c r="C59" s="968"/>
      <c r="D59" s="968"/>
      <c r="E59" s="968"/>
      <c r="F59" s="968"/>
      <c r="H59" s="223"/>
      <c r="Z59" s="237"/>
      <c r="AA59" s="237"/>
      <c r="AB59" s="237"/>
      <c r="AC59" s="237"/>
      <c r="AD59" s="238"/>
      <c r="AE59" s="221"/>
      <c r="AF59" s="221"/>
      <c r="AG59" s="238"/>
      <c r="AH59" s="238"/>
      <c r="AI59" s="238"/>
      <c r="AJ59" s="238"/>
      <c r="AK59" s="238"/>
      <c r="AL59" s="238"/>
      <c r="AM59" s="238"/>
      <c r="AN59" s="238"/>
      <c r="AO59" s="238"/>
    </row>
    <row r="60" spans="1:41" s="217" customFormat="1" ht="33" customHeight="1">
      <c r="A60" s="963" t="s">
        <v>114</v>
      </c>
      <c r="B60" s="963"/>
      <c r="C60" s="963"/>
      <c r="D60" s="963"/>
      <c r="E60" s="963"/>
      <c r="F60" s="963"/>
      <c r="H60" s="223"/>
      <c r="Z60" s="237"/>
      <c r="AA60" s="237"/>
      <c r="AB60" s="237"/>
      <c r="AC60" s="237"/>
      <c r="AD60" s="238"/>
      <c r="AE60" s="221"/>
      <c r="AF60" s="221"/>
      <c r="AG60" s="238"/>
      <c r="AH60" s="238"/>
      <c r="AI60" s="238"/>
      <c r="AJ60" s="238"/>
      <c r="AK60" s="238"/>
      <c r="AL60" s="238"/>
      <c r="AM60" s="238"/>
      <c r="AN60" s="238"/>
      <c r="AO60" s="238"/>
    </row>
    <row r="61" spans="1:41">
      <c r="A61" s="223"/>
    </row>
    <row r="62" spans="1:41">
      <c r="A62" s="223"/>
    </row>
    <row r="63" spans="1:41">
      <c r="A63" s="223"/>
    </row>
    <row r="64" spans="1:41">
      <c r="A64" s="223"/>
    </row>
    <row r="65" spans="1:1">
      <c r="A65" s="223"/>
    </row>
    <row r="66" spans="1:1">
      <c r="A66" s="223"/>
    </row>
    <row r="67" spans="1:1">
      <c r="A67" s="223"/>
    </row>
    <row r="68" spans="1:1">
      <c r="A68" s="223"/>
    </row>
    <row r="69" spans="1:1">
      <c r="A69" s="223"/>
    </row>
    <row r="70" spans="1:1">
      <c r="A70" s="223"/>
    </row>
    <row r="71" spans="1:1">
      <c r="A71" s="223"/>
    </row>
    <row r="72" spans="1:1">
      <c r="A72" s="223"/>
    </row>
  </sheetData>
  <sheetProtection password="CBD2" sheet="1" objects="1" scenarios="1" formatColumns="0" formatRows="0" selectLockedCells="1"/>
  <customSheetViews>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2"/>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9"/>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0"/>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2"/>
  <headerFooter alignWithMargins="0">
    <oddFooter>&amp;R&amp;"Book Antiqua,Bold"&amp;8Bid Form (1st Envelope)  / Page &amp;P of &amp;N</oddFooter>
  </headerFooter>
  <rowBreaks count="1" manualBreakCount="1">
    <brk id="48" max="5" man="1"/>
  </row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130" zoomScaleSheetLayoutView="130" workbookViewId="0">
      <selection activeCell="H3" sqref="H3"/>
    </sheetView>
  </sheetViews>
  <sheetFormatPr defaultRowHeight="13.5"/>
  <cols>
    <col min="1" max="1" width="9.85546875" style="57" customWidth="1"/>
    <col min="2" max="2" width="12.7109375" style="57" customWidth="1"/>
    <col min="3" max="4" width="44.140625" style="57" customWidth="1"/>
    <col min="5" max="5" width="12.85546875" style="57" customWidth="1"/>
    <col min="6" max="6" width="9.85546875" style="44" customWidth="1"/>
    <col min="7" max="7" width="9.140625" style="44" customWidth="1"/>
    <col min="8" max="8" width="23.140625" style="44" customWidth="1"/>
    <col min="9" max="9" width="9.140625" style="44" customWidth="1"/>
    <col min="10" max="16384" width="9.140625" style="40"/>
  </cols>
  <sheetData>
    <row r="1" spans="1:10" ht="30.75" customHeight="1">
      <c r="A1" s="35"/>
      <c r="B1" s="763"/>
      <c r="C1" s="764"/>
      <c r="D1" s="764"/>
      <c r="E1" s="765"/>
      <c r="F1" s="36"/>
      <c r="G1" s="712" t="s">
        <v>477</v>
      </c>
      <c r="H1" s="713"/>
      <c r="I1" s="38"/>
      <c r="J1" s="39"/>
    </row>
    <row r="2" spans="1:10" ht="131.25" customHeight="1">
      <c r="A2" s="766" t="s">
        <v>43</v>
      </c>
      <c r="B2" s="769" t="str">
        <f>Basic!B1</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C2" s="770"/>
      <c r="D2" s="770"/>
      <c r="E2" s="771"/>
      <c r="F2" s="766" t="s">
        <v>483</v>
      </c>
      <c r="G2" s="37"/>
      <c r="H2" s="38"/>
      <c r="I2" s="38"/>
      <c r="J2" s="39"/>
    </row>
    <row r="3" spans="1:10" ht="23.25" customHeight="1">
      <c r="A3" s="767"/>
      <c r="B3" s="772" t="str">
        <f>Basic!B5</f>
        <v>5002002356/SUB-STATION(INCLUDIN/DOM/A04-CC CS -5</v>
      </c>
      <c r="C3" s="773"/>
      <c r="D3" s="773"/>
      <c r="E3" s="774"/>
      <c r="F3" s="767"/>
      <c r="G3" s="37"/>
      <c r="H3" s="38"/>
      <c r="I3" s="38"/>
      <c r="J3" s="39"/>
    </row>
    <row r="4" spans="1:10" ht="39.950000000000003" customHeight="1">
      <c r="A4" s="767"/>
      <c r="B4" s="41">
        <v>1</v>
      </c>
      <c r="C4" s="775" t="s">
        <v>44</v>
      </c>
      <c r="D4" s="775"/>
      <c r="E4" s="776"/>
      <c r="F4" s="767"/>
      <c r="G4" s="42"/>
      <c r="H4" s="43" t="s">
        <v>45</v>
      </c>
      <c r="I4" s="38"/>
      <c r="J4" s="39"/>
    </row>
    <row r="5" spans="1:10" ht="30" customHeight="1">
      <c r="A5" s="767"/>
      <c r="B5" s="41">
        <v>2</v>
      </c>
      <c r="C5" s="775" t="s">
        <v>46</v>
      </c>
      <c r="D5" s="775"/>
      <c r="E5" s="776"/>
      <c r="F5" s="767"/>
      <c r="G5" s="37"/>
      <c r="H5" s="38"/>
      <c r="I5" s="38"/>
      <c r="J5" s="39"/>
    </row>
    <row r="6" spans="1:10" s="44" customFormat="1" ht="30" customHeight="1">
      <c r="A6" s="767"/>
      <c r="B6" s="41">
        <v>3</v>
      </c>
      <c r="C6" s="775" t="s">
        <v>47</v>
      </c>
      <c r="D6" s="775"/>
      <c r="E6" s="776"/>
      <c r="F6" s="767"/>
      <c r="G6" s="37"/>
      <c r="H6" s="38"/>
      <c r="I6" s="38"/>
      <c r="J6" s="38"/>
    </row>
    <row r="7" spans="1:10" ht="52.5" hidden="1" customHeight="1">
      <c r="A7" s="767"/>
      <c r="B7" s="41">
        <v>4</v>
      </c>
      <c r="C7" s="775" t="s">
        <v>48</v>
      </c>
      <c r="D7" s="775"/>
      <c r="E7" s="776"/>
      <c r="F7" s="767"/>
      <c r="G7" s="37"/>
      <c r="H7" s="38"/>
      <c r="I7" s="38"/>
      <c r="J7" s="39"/>
    </row>
    <row r="8" spans="1:10" ht="9.75" customHeight="1">
      <c r="A8" s="767"/>
      <c r="B8" s="45"/>
      <c r="C8" s="46"/>
      <c r="D8" s="46"/>
      <c r="E8" s="47"/>
      <c r="F8" s="767"/>
      <c r="G8" s="37"/>
      <c r="H8" s="38"/>
      <c r="I8" s="38"/>
      <c r="J8" s="39"/>
    </row>
    <row r="9" spans="1:10" ht="23.25" customHeight="1">
      <c r="A9" s="767"/>
      <c r="B9" s="777"/>
      <c r="C9" s="778"/>
      <c r="D9" s="778"/>
      <c r="E9" s="779"/>
      <c r="F9" s="767"/>
      <c r="G9" s="37"/>
      <c r="H9" s="38"/>
      <c r="I9" s="38"/>
      <c r="J9" s="39"/>
    </row>
    <row r="10" spans="1:10" ht="10.5" customHeight="1">
      <c r="A10" s="767"/>
      <c r="B10" s="48"/>
      <c r="C10" s="49"/>
      <c r="D10" s="49"/>
      <c r="E10" s="50"/>
      <c r="F10" s="767"/>
      <c r="G10" s="37"/>
      <c r="H10" s="38"/>
      <c r="I10" s="38"/>
      <c r="J10" s="39"/>
    </row>
    <row r="11" spans="1:10" ht="24" customHeight="1">
      <c r="A11" s="767"/>
      <c r="B11" s="780" t="s">
        <v>49</v>
      </c>
      <c r="C11" s="781"/>
      <c r="D11" s="781"/>
      <c r="E11" s="51"/>
      <c r="F11" s="767"/>
    </row>
    <row r="12" spans="1:10" ht="15.95" customHeight="1">
      <c r="A12" s="768"/>
      <c r="B12" s="782" t="s">
        <v>50</v>
      </c>
      <c r="C12" s="783"/>
      <c r="D12" s="783"/>
      <c r="E12" s="52"/>
      <c r="F12" s="768"/>
      <c r="G12" s="37"/>
      <c r="H12" s="38"/>
      <c r="I12" s="38"/>
      <c r="J12" s="39"/>
    </row>
    <row r="13" spans="1:10" ht="24" customHeight="1">
      <c r="A13" s="757"/>
      <c r="B13" s="758" t="s">
        <v>51</v>
      </c>
      <c r="C13" s="759"/>
      <c r="D13" s="759"/>
      <c r="E13" s="51"/>
      <c r="F13" s="760"/>
      <c r="G13" s="53"/>
      <c r="H13" s="53"/>
      <c r="I13" s="53"/>
      <c r="J13" s="53"/>
    </row>
    <row r="14" spans="1:10" ht="15.95" customHeight="1">
      <c r="A14" s="757"/>
      <c r="B14" s="761" t="s">
        <v>52</v>
      </c>
      <c r="C14" s="762"/>
      <c r="D14" s="762"/>
      <c r="E14" s="54"/>
      <c r="F14" s="760"/>
      <c r="G14" s="53"/>
      <c r="H14" s="53"/>
      <c r="I14" s="53"/>
      <c r="J14" s="53"/>
    </row>
    <row r="15" spans="1:10" ht="15.75">
      <c r="A15" s="55"/>
      <c r="B15" s="56"/>
      <c r="C15" s="56"/>
      <c r="D15" s="56"/>
      <c r="E15" s="56"/>
      <c r="F15" s="38"/>
      <c r="G15" s="38"/>
      <c r="H15" s="38"/>
      <c r="I15" s="38"/>
      <c r="J15" s="39"/>
    </row>
    <row r="16" spans="1:10" ht="15.75">
      <c r="A16" s="55"/>
      <c r="B16" s="46"/>
      <c r="C16" s="46"/>
      <c r="D16" s="46"/>
      <c r="E16" s="46"/>
      <c r="F16" s="38"/>
      <c r="G16" s="38"/>
      <c r="H16" s="38"/>
      <c r="I16" s="38"/>
      <c r="J16" s="39"/>
    </row>
    <row r="17" spans="1:10" ht="15.75">
      <c r="A17" s="55"/>
      <c r="B17" s="55"/>
      <c r="C17" s="55"/>
      <c r="D17" s="55"/>
      <c r="E17" s="55"/>
      <c r="F17" s="38"/>
      <c r="G17" s="38"/>
      <c r="H17" s="38"/>
      <c r="I17" s="38"/>
      <c r="J17" s="39"/>
    </row>
  </sheetData>
  <sheetProtection password="CBD2" sheet="1" selectLockedCells="1"/>
  <customSheetViews>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89C3D82-0A24-4765-A688-A80A782F5056}" scale="130" showPageBreaks="1" showGridLines="0" printArea="1" hiddenRows="1" view="pageBreakPreview">
      <selection activeCell="H3" sqref="H3"/>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275</v>
      </c>
    </row>
    <row r="2" spans="1:9" ht="15.75">
      <c r="A2" s="331"/>
      <c r="B2" s="332"/>
      <c r="C2" s="333"/>
      <c r="D2" s="334"/>
      <c r="E2" s="335"/>
      <c r="F2" s="379"/>
      <c r="G2" s="379"/>
      <c r="H2" s="315"/>
      <c r="I2" s="336"/>
    </row>
    <row r="3" spans="1:9" ht="16.5">
      <c r="A3" s="304"/>
      <c r="B3" s="305" t="s">
        <v>262</v>
      </c>
      <c r="C3" s="306"/>
      <c r="D3" s="307"/>
      <c r="E3" s="337"/>
      <c r="F3" s="379"/>
      <c r="G3" s="379"/>
      <c r="H3" s="338">
        <f>SUMIF(I1:I2,"Direct",H1:H2)</f>
        <v>0</v>
      </c>
      <c r="I3" s="308"/>
    </row>
    <row r="4" spans="1:9" ht="33">
      <c r="A4" s="304"/>
      <c r="B4" s="305" t="s">
        <v>263</v>
      </c>
      <c r="C4" s="306"/>
      <c r="D4" s="307"/>
      <c r="E4" s="337"/>
      <c r="F4" s="379"/>
      <c r="G4" s="379"/>
      <c r="H4" s="338">
        <f>SUMIF(J1:J2,"Bought-Out",H1:H2)</f>
        <v>0</v>
      </c>
      <c r="I4" s="308"/>
    </row>
    <row r="5" spans="1:9" ht="16.5">
      <c r="A5" s="309"/>
      <c r="B5" s="305" t="s">
        <v>264</v>
      </c>
      <c r="C5" s="310"/>
      <c r="D5" s="311"/>
      <c r="E5" s="312"/>
      <c r="F5" s="312"/>
      <c r="G5" s="312"/>
      <c r="H5" s="339">
        <f>H3+H4</f>
        <v>0</v>
      </c>
      <c r="I5" s="313"/>
    </row>
    <row r="6" spans="1:9" ht="16.5">
      <c r="A6" s="314"/>
      <c r="B6" s="983" t="s">
        <v>265</v>
      </c>
      <c r="C6" s="983"/>
      <c r="D6" s="983"/>
      <c r="E6" s="315"/>
      <c r="F6" s="379"/>
      <c r="G6" s="379"/>
      <c r="H6" s="338" t="e">
        <f>'Sch-7'!#REF!</f>
        <v>#REF!</v>
      </c>
      <c r="I6" s="316"/>
    </row>
    <row r="7" spans="1:9" ht="17.25" thickBot="1">
      <c r="A7" s="317"/>
      <c r="B7" s="984" t="s">
        <v>266</v>
      </c>
      <c r="C7" s="984"/>
      <c r="D7" s="984"/>
      <c r="E7" s="318"/>
      <c r="F7" s="318"/>
      <c r="G7" s="318"/>
      <c r="H7" s="340" t="e">
        <f>H5+H6</f>
        <v>#REF!</v>
      </c>
      <c r="I7" s="319"/>
    </row>
    <row r="8" spans="1:9" ht="16.5">
      <c r="A8" s="985"/>
      <c r="B8" s="985"/>
      <c r="C8" s="985"/>
      <c r="D8" s="985"/>
      <c r="E8" s="985"/>
      <c r="F8" s="985"/>
      <c r="G8" s="985"/>
    </row>
    <row r="9" spans="1:9" ht="15.75">
      <c r="A9" s="4"/>
      <c r="B9" s="986"/>
      <c r="C9" s="986"/>
      <c r="D9" s="986"/>
      <c r="E9" s="986"/>
      <c r="F9" s="986"/>
      <c r="G9" s="986"/>
    </row>
    <row r="10" spans="1:9" ht="16.5">
      <c r="A10" s="320"/>
      <c r="B10" s="320"/>
      <c r="C10" s="320"/>
      <c r="D10" s="320"/>
      <c r="E10" s="320"/>
      <c r="F10" s="320"/>
      <c r="G10" s="320"/>
    </row>
    <row r="11" spans="1:9" ht="90" customHeight="1">
      <c r="A11" s="321" t="s">
        <v>267</v>
      </c>
      <c r="B11" s="987" t="s">
        <v>268</v>
      </c>
      <c r="C11" s="987"/>
      <c r="D11" s="987"/>
      <c r="E11" s="987"/>
      <c r="F11" s="987"/>
      <c r="G11" s="987"/>
      <c r="H11" s="987"/>
      <c r="I11" s="987"/>
    </row>
    <row r="12" spans="1:9" ht="116.25" customHeight="1">
      <c r="A12" s="322" t="s">
        <v>269</v>
      </c>
      <c r="B12" s="988" t="s">
        <v>270</v>
      </c>
      <c r="C12" s="988"/>
      <c r="D12" s="988"/>
      <c r="E12" s="988"/>
      <c r="F12" s="988"/>
      <c r="G12" s="988"/>
      <c r="H12" s="988"/>
      <c r="I12" s="988"/>
    </row>
    <row r="13" spans="1:9" ht="15.75">
      <c r="A13" s="322"/>
      <c r="B13" s="988"/>
      <c r="C13" s="988"/>
      <c r="D13" s="988"/>
      <c r="E13" s="988"/>
      <c r="F13" s="988"/>
      <c r="G13" s="988"/>
    </row>
    <row r="14" spans="1:9" ht="16.5">
      <c r="A14" s="323" t="s">
        <v>161</v>
      </c>
      <c r="B14" s="324" t="str">
        <f>'Names of Bidder'!C$22&amp;"-"&amp; 'Names of Bidder'!D$22&amp;"-" &amp;'Names of Bidder'!E$22</f>
        <v>--</v>
      </c>
      <c r="C14" s="325"/>
      <c r="D14" s="326"/>
      <c r="E14" s="3"/>
      <c r="F14" s="3"/>
      <c r="G14" s="327"/>
    </row>
    <row r="15" spans="1:9" ht="16.5">
      <c r="A15" s="323" t="s">
        <v>162</v>
      </c>
      <c r="B15" s="324" t="str">
        <f>IF('Names of Bidder'!C$23=0, "", 'Names of Bidder'!C$23)</f>
        <v/>
      </c>
      <c r="C15" s="3"/>
      <c r="D15" s="326" t="s">
        <v>143</v>
      </c>
      <c r="E15" s="327" t="str">
        <f>IF('Names of Bidder'!C$19=0, "", 'Names of Bidder'!C$19)</f>
        <v/>
      </c>
      <c r="F15" s="3"/>
      <c r="G15" s="324" t="str">
        <f>'[6]Names of Bidder'!I14&amp;"-"&amp; '[6]Names of Bidder'!J14&amp;"-" &amp;'[6]Names of Bidder'!K14</f>
        <v>--</v>
      </c>
    </row>
    <row r="16" spans="1:9" ht="16.5">
      <c r="A16" s="328"/>
      <c r="B16" s="329"/>
      <c r="C16" s="330"/>
      <c r="D16" s="326" t="s">
        <v>145</v>
      </c>
      <c r="E16" s="327" t="str">
        <f>IF('Names of Bidder'!C$20=0, "", 'Names of Bidder'!C$20)</f>
        <v/>
      </c>
      <c r="F16" s="330"/>
      <c r="G16" s="330"/>
    </row>
    <row r="18" spans="1:11">
      <c r="A18" t="s">
        <v>276</v>
      </c>
    </row>
    <row r="20" spans="1:11" ht="17.25" thickBot="1">
      <c r="A20" s="341"/>
      <c r="B20" s="342" t="s">
        <v>277</v>
      </c>
      <c r="C20" s="343"/>
      <c r="D20" s="342"/>
      <c r="E20" s="318"/>
      <c r="F20" s="318"/>
      <c r="G20" s="318"/>
      <c r="H20" s="344" t="s">
        <v>291</v>
      </c>
    </row>
    <row r="21" spans="1:11" ht="16.5" thickBot="1">
      <c r="A21" s="345"/>
      <c r="B21" s="989"/>
      <c r="C21" s="989"/>
      <c r="D21" s="989"/>
      <c r="E21" s="989"/>
      <c r="F21" s="989"/>
    </row>
    <row r="22" spans="1:11" ht="15.75">
      <c r="A22" s="346"/>
      <c r="B22" s="990"/>
      <c r="C22" s="990"/>
      <c r="D22" s="990"/>
      <c r="E22" s="990"/>
      <c r="F22" s="990"/>
    </row>
    <row r="23" spans="1:11" ht="16.5">
      <c r="A23" s="323" t="s">
        <v>161</v>
      </c>
      <c r="B23" s="324" t="s">
        <v>256</v>
      </c>
      <c r="C23" s="347"/>
      <c r="D23" s="326"/>
      <c r="E23" s="3"/>
      <c r="F23" s="3"/>
    </row>
    <row r="24" spans="1:11" ht="16.5">
      <c r="A24" s="323" t="s">
        <v>162</v>
      </c>
      <c r="B24" s="324" t="s">
        <v>257</v>
      </c>
      <c r="C24" s="4"/>
      <c r="D24" s="326" t="s">
        <v>143</v>
      </c>
      <c r="E24" s="327" t="s">
        <v>278</v>
      </c>
      <c r="F24" s="3"/>
    </row>
    <row r="25" spans="1:11" ht="16.5">
      <c r="A25" s="328"/>
      <c r="B25" s="329"/>
      <c r="C25" s="328"/>
      <c r="D25" s="326" t="s">
        <v>145</v>
      </c>
      <c r="E25" s="327" t="s">
        <v>279</v>
      </c>
      <c r="F25" s="330"/>
    </row>
    <row r="27" spans="1:11">
      <c r="A27" t="s">
        <v>280</v>
      </c>
    </row>
    <row r="29" spans="1:11" ht="16.5">
      <c r="A29" s="348"/>
      <c r="B29" s="349" t="s">
        <v>281</v>
      </c>
      <c r="C29" s="349"/>
      <c r="D29" s="349"/>
      <c r="E29" s="350"/>
      <c r="F29" s="350"/>
      <c r="G29" s="350"/>
      <c r="H29" s="350"/>
      <c r="I29" s="350"/>
      <c r="J29" s="350"/>
      <c r="K29" s="351" t="e">
        <f>SUM(#REF!)</f>
        <v>#REF!</v>
      </c>
    </row>
    <row r="30" spans="1:11" ht="15.75">
      <c r="A30" s="346"/>
      <c r="B30" s="991"/>
      <c r="C30" s="986"/>
      <c r="D30" s="986"/>
      <c r="E30" s="986"/>
      <c r="F30" s="986"/>
      <c r="G30" s="986"/>
    </row>
    <row r="31" spans="1:11" ht="16.5">
      <c r="A31" s="352" t="s">
        <v>161</v>
      </c>
      <c r="B31" s="353" t="s">
        <v>256</v>
      </c>
      <c r="C31" s="354"/>
      <c r="D31" s="355"/>
      <c r="E31" s="356"/>
      <c r="F31" s="356"/>
      <c r="G31" s="7"/>
    </row>
    <row r="32" spans="1:11" ht="16.5">
      <c r="A32" s="352" t="s">
        <v>162</v>
      </c>
      <c r="B32" s="353" t="s">
        <v>257</v>
      </c>
      <c r="C32" s="356"/>
      <c r="D32" s="355" t="s">
        <v>143</v>
      </c>
      <c r="E32" s="357" t="s">
        <v>278</v>
      </c>
      <c r="F32" s="356"/>
      <c r="G32" s="7"/>
    </row>
    <row r="33" spans="1:8" ht="16.5">
      <c r="A33" s="358"/>
      <c r="B33" s="359"/>
      <c r="C33" s="360"/>
      <c r="D33" s="355" t="s">
        <v>145</v>
      </c>
      <c r="E33" s="357" t="s">
        <v>279</v>
      </c>
      <c r="F33" s="360"/>
      <c r="G33" s="7"/>
    </row>
    <row r="35" spans="1:8">
      <c r="A35" t="s">
        <v>284</v>
      </c>
    </row>
    <row r="37" spans="1:8" ht="30">
      <c r="A37" s="361" t="s">
        <v>161</v>
      </c>
      <c r="B37" s="362" t="s">
        <v>254</v>
      </c>
      <c r="C37" s="363"/>
      <c r="D37" s="924" t="s">
        <v>282</v>
      </c>
      <c r="E37" s="924"/>
      <c r="F37" s="992"/>
    </row>
    <row r="38" spans="1:8" ht="30">
      <c r="A38" s="361" t="s">
        <v>162</v>
      </c>
      <c r="B38" s="362" t="s">
        <v>255</v>
      </c>
      <c r="C38" s="24"/>
      <c r="D38" s="924" t="s">
        <v>283</v>
      </c>
      <c r="E38" s="924"/>
      <c r="F38" s="992"/>
    </row>
    <row r="40" spans="1:8">
      <c r="A40" t="s">
        <v>285</v>
      </c>
    </row>
    <row r="42" spans="1:8" ht="30">
      <c r="A42" s="364"/>
      <c r="B42" s="365" t="s">
        <v>286</v>
      </c>
      <c r="C42" s="365"/>
      <c r="D42" s="365"/>
      <c r="E42" s="365"/>
      <c r="F42" s="365"/>
      <c r="G42" s="365"/>
      <c r="H42" s="366" t="s">
        <v>292</v>
      </c>
    </row>
    <row r="43" spans="1:8" ht="16.5">
      <c r="A43" s="367"/>
      <c r="B43" s="368"/>
      <c r="C43" s="368"/>
      <c r="D43" s="368"/>
      <c r="E43" s="368"/>
      <c r="F43" s="368"/>
      <c r="G43" s="369"/>
    </row>
    <row r="44" spans="1:8">
      <c r="A44" s="368"/>
      <c r="B44" s="368"/>
      <c r="C44" s="368"/>
      <c r="D44" s="368"/>
      <c r="E44" s="368"/>
      <c r="F44" s="368"/>
      <c r="G44" s="370"/>
    </row>
    <row r="45" spans="1:8">
      <c r="A45" s="923"/>
      <c r="B45" s="923"/>
      <c r="C45" s="923"/>
      <c r="D45" s="923"/>
      <c r="E45" s="923"/>
      <c r="F45" s="923"/>
      <c r="G45" s="923"/>
    </row>
    <row r="46" spans="1:8">
      <c r="A46" s="371"/>
      <c r="B46" s="371"/>
      <c r="C46" s="924"/>
      <c r="D46" s="924"/>
      <c r="E46" s="924"/>
      <c r="F46" s="924"/>
      <c r="G46" s="924"/>
    </row>
    <row r="47" spans="1:8">
      <c r="A47" s="372" t="s">
        <v>161</v>
      </c>
      <c r="B47" s="373" t="s">
        <v>256</v>
      </c>
      <c r="C47" s="924" t="s">
        <v>287</v>
      </c>
      <c r="D47" s="924"/>
      <c r="E47" s="924"/>
      <c r="F47" s="924"/>
      <c r="G47" s="924"/>
    </row>
    <row r="48" spans="1:8">
      <c r="A48" s="372" t="s">
        <v>162</v>
      </c>
      <c r="B48" s="374" t="s">
        <v>257</v>
      </c>
      <c r="C48" s="924" t="s">
        <v>288</v>
      </c>
      <c r="D48" s="924"/>
      <c r="E48" s="924"/>
      <c r="F48" s="924"/>
      <c r="G48" s="924"/>
    </row>
    <row r="49" spans="1:7" ht="16.5">
      <c r="A49" s="23"/>
      <c r="B49" s="22"/>
      <c r="C49" s="924"/>
      <c r="D49" s="924"/>
      <c r="E49" s="924"/>
      <c r="F49" s="924"/>
      <c r="G49" s="924"/>
    </row>
    <row r="50" spans="1:7" ht="16.5">
      <c r="A50" s="23"/>
      <c r="B50" s="22"/>
      <c r="C50" s="375"/>
      <c r="D50" s="375"/>
      <c r="E50" s="375"/>
      <c r="F50" s="375"/>
      <c r="G50" s="375"/>
    </row>
    <row r="51" spans="1:7" ht="16.5">
      <c r="A51" s="376" t="s">
        <v>289</v>
      </c>
      <c r="B51" s="926" t="s">
        <v>290</v>
      </c>
      <c r="C51" s="926"/>
      <c r="D51" s="926"/>
      <c r="E51" s="926"/>
      <c r="F51" s="926"/>
      <c r="G51" s="377"/>
    </row>
    <row r="52" spans="1:7" ht="16.5">
      <c r="A52" s="378"/>
      <c r="B52" s="26"/>
      <c r="C52" s="26"/>
      <c r="D52" s="26"/>
      <c r="E52" s="26"/>
      <c r="F52" s="26"/>
      <c r="G52" s="26"/>
    </row>
    <row r="60" spans="1:7">
      <c r="B60" t="s">
        <v>258</v>
      </c>
    </row>
    <row r="61" spans="1:7">
      <c r="B61" t="s">
        <v>259</v>
      </c>
    </row>
  </sheetData>
  <customSheetViews>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89CB4E6A-722E-4E39-885D-E2A6D0D08321}" state="hidden">
      <pageMargins left="0.7" right="0.7" top="0.75" bottom="0.75" header="0.3" footer="0.3"/>
    </customSheetView>
    <customSheetView guid="{889C3D82-0A24-4765-A688-A80A782F505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658" hidden="1" customWidth="1"/>
    <col min="2" max="2" width="13.28515625" style="658" hidden="1" customWidth="1"/>
    <col min="3" max="3" width="0" style="658" hidden="1" customWidth="1"/>
    <col min="4" max="4" width="10.28515625" style="658" hidden="1" customWidth="1"/>
    <col min="5" max="5" width="3.42578125" style="658" hidden="1" customWidth="1"/>
    <col min="6" max="6" width="5.5703125" style="658" hidden="1" customWidth="1"/>
    <col min="7" max="7" width="11.42578125" style="658" hidden="1" customWidth="1"/>
    <col min="8" max="8" width="0" style="658" hidden="1" customWidth="1"/>
    <col min="9" max="9" width="10" style="658" hidden="1" customWidth="1"/>
    <col min="10" max="10" width="3.28515625" style="658" hidden="1" customWidth="1"/>
    <col min="11" max="11" width="5" style="658" hidden="1" customWidth="1"/>
    <col min="12" max="12" width="11.28515625" style="658" hidden="1" customWidth="1"/>
    <col min="13" max="13" width="0" style="658" hidden="1" customWidth="1"/>
    <col min="14" max="14" width="10.28515625" style="658" hidden="1" customWidth="1"/>
    <col min="15" max="15" width="3.7109375" style="658" hidden="1" customWidth="1"/>
    <col min="16" max="16" width="6.42578125" style="658" customWidth="1"/>
    <col min="17" max="17" width="14.85546875" style="658" customWidth="1"/>
    <col min="18" max="18" width="9.140625" style="658" customWidth="1"/>
    <col min="19" max="19" width="12" style="658" customWidth="1"/>
    <col min="20" max="20" width="3.28515625" style="658" hidden="1" customWidth="1"/>
    <col min="21" max="21" width="6.140625" style="658" hidden="1" customWidth="1"/>
    <col min="22" max="22" width="8.5703125" style="658" hidden="1" customWidth="1"/>
    <col min="23" max="23" width="8.42578125" style="658" hidden="1" customWidth="1"/>
    <col min="24" max="24" width="8.85546875" style="658" hidden="1" customWidth="1"/>
    <col min="25" max="116" width="0" style="658" hidden="1" customWidth="1"/>
    <col min="117" max="16384" width="9.140625" style="658"/>
  </cols>
  <sheetData>
    <row r="1" spans="1:27" ht="13.5" thickBot="1">
      <c r="A1" s="1004" t="e">
        <v>#REF!</v>
      </c>
      <c r="B1" s="1005"/>
      <c r="C1" s="638"/>
      <c r="D1" s="639"/>
      <c r="E1" s="663"/>
      <c r="F1" s="1004">
        <v>0</v>
      </c>
      <c r="G1" s="1005"/>
      <c r="H1" s="638"/>
      <c r="I1" s="639"/>
      <c r="K1" s="1004" t="e">
        <v>#REF!</v>
      </c>
      <c r="L1" s="1005"/>
      <c r="M1" s="638"/>
      <c r="N1" s="639"/>
      <c r="P1" s="1004">
        <f>'Sch-6 (After Discount)'!D28</f>
        <v>0</v>
      </c>
      <c r="Q1" s="1005"/>
      <c r="R1" s="638"/>
      <c r="S1" s="639"/>
      <c r="U1" s="662" t="e">
        <v>#REF!</v>
      </c>
    </row>
    <row r="2" spans="1:27">
      <c r="A2" s="999"/>
      <c r="B2" s="1000"/>
      <c r="C2" s="638"/>
      <c r="D2" s="639"/>
      <c r="E2" s="663"/>
      <c r="F2" s="640"/>
      <c r="G2" s="638"/>
      <c r="H2" s="638"/>
      <c r="I2" s="639"/>
      <c r="K2" s="640"/>
      <c r="L2" s="638"/>
      <c r="M2" s="638"/>
      <c r="N2" s="639"/>
      <c r="P2" s="640"/>
      <c r="Q2" s="638"/>
      <c r="R2" s="638"/>
      <c r="S2" s="639"/>
      <c r="U2" s="662" t="e">
        <v>#REF!</v>
      </c>
    </row>
    <row r="3" spans="1:27">
      <c r="A3" s="640"/>
      <c r="B3" s="641"/>
      <c r="C3" s="641"/>
      <c r="D3" s="642"/>
      <c r="E3" s="664"/>
      <c r="F3" s="640"/>
      <c r="G3" s="641"/>
      <c r="H3" s="641"/>
      <c r="I3" s="642"/>
      <c r="K3" s="640"/>
      <c r="L3" s="641"/>
      <c r="M3" s="641"/>
      <c r="N3" s="642"/>
      <c r="P3" s="640"/>
      <c r="Q3" s="641"/>
      <c r="R3" s="641"/>
      <c r="S3" s="642"/>
      <c r="U3" s="662" t="s">
        <v>454</v>
      </c>
    </row>
    <row r="4" spans="1:27" ht="66.75" customHeight="1" thickBot="1">
      <c r="A4" s="1001" t="e">
        <f>IF(OR((A1&gt;9999999999),(A1&lt;0)),"Invalid Entry - More than 1000 crore OR -ve value",IF(A1=0, "",+CONCATENATE(#REF!,B11,D11,B10,D10,B9,D9,B8,D8,B7,D7,B6," Only")))</f>
        <v>#REF!</v>
      </c>
      <c r="B4" s="1002"/>
      <c r="C4" s="1002"/>
      <c r="D4" s="1003"/>
      <c r="E4" s="665"/>
      <c r="F4" s="1001" t="str">
        <f>IF(OR((F1&gt;9999999999),(F1&lt;0)),"Invalid Entry - More than 1000 crore OR -ve value",IF(F1=0, "",+CONCATENATE(U1, G11,I11,G10,I10,G9,I9,G8,I8,G7,I7,G6," Only")))</f>
        <v/>
      </c>
      <c r="G4" s="1002"/>
      <c r="H4" s="1002"/>
      <c r="I4" s="1003"/>
      <c r="J4" s="665"/>
      <c r="K4" s="1001" t="e">
        <f>IF(OR((K1&gt;9999999999),(K1&lt;0)),"Invalid Entry - More than 1000 crore OR -ve value",IF(K1=0, "",+CONCATENATE(U2, L11,N11,L10,N10,L9,N9,L8,N8,L7,N7,L6," Only")))</f>
        <v>#REF!</v>
      </c>
      <c r="L4" s="1002"/>
      <c r="M4" s="1002"/>
      <c r="N4" s="1003"/>
      <c r="P4" s="1001" t="str">
        <f>IF(OR((P1&gt;9999999999),(P1&lt;0)),"Invalid Entry - More than 1000 crore OR -ve value",IF(P1=0, "",+CONCATENATE(U3, Q11,S11,Q10,S10,Q9,S9,Q8,S8,Q7,S7,Q6," Only")))</f>
        <v/>
      </c>
      <c r="Q4" s="1002"/>
      <c r="R4" s="1002"/>
      <c r="S4" s="1003"/>
      <c r="U4" s="993" t="e">
        <f>VLOOKUP(1,T28:Y43,6,FALSE)</f>
        <v>#N/A</v>
      </c>
      <c r="V4" s="993"/>
      <c r="W4" s="993"/>
      <c r="X4" s="993"/>
      <c r="Y4" s="993"/>
      <c r="Z4" s="993"/>
      <c r="AA4" s="993"/>
    </row>
    <row r="5" spans="1:27" ht="18.75" customHeight="1" thickBot="1">
      <c r="A5" s="640"/>
      <c r="B5" s="641"/>
      <c r="C5" s="641"/>
      <c r="D5" s="642"/>
      <c r="E5" s="664"/>
      <c r="F5" s="640"/>
      <c r="G5" s="641"/>
      <c r="H5" s="641"/>
      <c r="I5" s="642"/>
      <c r="K5" s="640"/>
      <c r="L5" s="641"/>
      <c r="M5" s="641"/>
      <c r="N5" s="642"/>
      <c r="P5" s="640"/>
      <c r="Q5" s="641"/>
      <c r="R5" s="641"/>
      <c r="S5" s="642"/>
      <c r="U5" s="994" t="e">
        <f>VLOOKUP(1,T8:Y23,6,FALSE)</f>
        <v>#N/A</v>
      </c>
      <c r="V5" s="995"/>
      <c r="W5" s="995"/>
      <c r="X5" s="995"/>
      <c r="Y5" s="995"/>
      <c r="Z5" s="995"/>
      <c r="AA5" s="996"/>
    </row>
    <row r="6" spans="1:27">
      <c r="A6" s="643" t="e">
        <f>-INT(A1/100)*100+ROUND(A1,0)</f>
        <v>#REF!</v>
      </c>
      <c r="B6" s="641" t="e">
        <f t="shared" ref="B6:B11" si="0">IF(A6=0,"",LOOKUP(A6,$A$13:$A$112,$B$13:$B$112))</f>
        <v>#REF!</v>
      </c>
      <c r="C6" s="641"/>
      <c r="D6" s="644"/>
      <c r="E6" s="664"/>
      <c r="F6" s="643">
        <f>-INT(F1/100)*100+ROUND(F1,0)</f>
        <v>0</v>
      </c>
      <c r="G6" s="641" t="str">
        <f t="shared" ref="G6:G11" si="1">IF(F6=0,"",LOOKUP(F6,$A$13:$A$112,$B$13:$B$112))</f>
        <v/>
      </c>
      <c r="H6" s="641"/>
      <c r="I6" s="644"/>
      <c r="K6" s="643" t="e">
        <f>-INT(K1/100)*100+ROUND(K1,0)</f>
        <v>#REF!</v>
      </c>
      <c r="L6" s="641" t="e">
        <f t="shared" ref="L6:L11" si="2">IF(K6=0,"",LOOKUP(K6,$A$13:$A$112,$B$13:$B$112))</f>
        <v>#REF!</v>
      </c>
      <c r="M6" s="641"/>
      <c r="N6" s="644"/>
      <c r="P6" s="643">
        <f>-INT(P1/100)*100+ROUND(P1,0)</f>
        <v>0</v>
      </c>
      <c r="Q6" s="641" t="str">
        <f t="shared" ref="Q6:Q11" si="3">IF(P6=0,"",LOOKUP(P6,$A$13:$A$112,$B$13:$B$112))</f>
        <v/>
      </c>
      <c r="R6" s="641"/>
      <c r="S6" s="644"/>
    </row>
    <row r="7" spans="1:27">
      <c r="A7" s="643" t="e">
        <f>-INT(A1/1000)*10+INT(A1/100)</f>
        <v>#REF!</v>
      </c>
      <c r="B7" s="641" t="e">
        <f t="shared" si="0"/>
        <v>#REF!</v>
      </c>
      <c r="C7" s="641"/>
      <c r="D7" s="644" t="e">
        <f>+IF(B7="",""," Hundred ")</f>
        <v>#REF!</v>
      </c>
      <c r="E7" s="664"/>
      <c r="F7" s="643">
        <f>-INT(F1/1000)*10+INT(F1/100)</f>
        <v>0</v>
      </c>
      <c r="G7" s="641" t="str">
        <f t="shared" si="1"/>
        <v/>
      </c>
      <c r="H7" s="641"/>
      <c r="I7" s="644" t="str">
        <f>+IF(G7="",""," Hundred ")</f>
        <v/>
      </c>
      <c r="K7" s="643" t="e">
        <f>-INT(K1/1000)*10+INT(K1/100)</f>
        <v>#REF!</v>
      </c>
      <c r="L7" s="641" t="e">
        <f t="shared" si="2"/>
        <v>#REF!</v>
      </c>
      <c r="M7" s="641"/>
      <c r="N7" s="644" t="e">
        <f>+IF(L7="",""," Hundred ")</f>
        <v>#REF!</v>
      </c>
      <c r="P7" s="643">
        <f>-INT(P1/1000)*10+INT(P1/100)</f>
        <v>0</v>
      </c>
      <c r="Q7" s="641" t="str">
        <f t="shared" si="3"/>
        <v/>
      </c>
      <c r="R7" s="641"/>
      <c r="S7" s="644" t="str">
        <f>+IF(Q7="",""," Hundred ")</f>
        <v/>
      </c>
    </row>
    <row r="8" spans="1:27">
      <c r="A8" s="643" t="e">
        <f>-INT(A1/100000)*100+INT(A1/1000)</f>
        <v>#REF!</v>
      </c>
      <c r="B8" s="641" t="e">
        <f t="shared" si="0"/>
        <v>#REF!</v>
      </c>
      <c r="C8" s="641"/>
      <c r="D8" s="644" t="e">
        <f>IF((B8=""),IF(C8="",""," Thousand ")," Thousand ")</f>
        <v>#REF!</v>
      </c>
      <c r="E8" s="664"/>
      <c r="F8" s="643">
        <f>-INT(F1/100000)*100+INT(F1/1000)</f>
        <v>0</v>
      </c>
      <c r="G8" s="641" t="str">
        <f t="shared" si="1"/>
        <v/>
      </c>
      <c r="H8" s="641"/>
      <c r="I8" s="644" t="str">
        <f>IF((G8=""),IF(H8="",""," Thousand ")," Thousand ")</f>
        <v/>
      </c>
      <c r="K8" s="643" t="e">
        <f>-INT(K1/100000)*100+INT(K1/1000)</f>
        <v>#REF!</v>
      </c>
      <c r="L8" s="641" t="e">
        <f t="shared" si="2"/>
        <v>#REF!</v>
      </c>
      <c r="M8" s="641"/>
      <c r="N8" s="644" t="e">
        <f>IF((L8=""),IF(M8="",""," Thousand ")," Thousand ")</f>
        <v>#REF!</v>
      </c>
      <c r="P8" s="643">
        <f>-INT(P1/100000)*100+INT(P1/1000)</f>
        <v>0</v>
      </c>
      <c r="Q8" s="641" t="str">
        <f t="shared" si="3"/>
        <v/>
      </c>
      <c r="R8" s="641"/>
      <c r="S8" s="644" t="str">
        <f>IF((Q8=""),IF(R8="",""," Thousand ")," Thousand ")</f>
        <v/>
      </c>
      <c r="T8" s="666" t="e">
        <f>IF(Y8="",0, 1)</f>
        <v>#REF!</v>
      </c>
      <c r="U8" s="658">
        <v>0</v>
      </c>
      <c r="V8" s="658">
        <v>0</v>
      </c>
      <c r="W8" s="658">
        <v>0</v>
      </c>
      <c r="X8" s="658">
        <v>0</v>
      </c>
      <c r="Y8" s="667" t="e">
        <f>IF(AND($A$1=0,$F$1=0,$K$1=0,$P$1=0)," Zero only", "")</f>
        <v>#REF!</v>
      </c>
      <c r="AA8" s="658" t="s">
        <v>455</v>
      </c>
    </row>
    <row r="9" spans="1:27">
      <c r="A9" s="643" t="e">
        <f>-INT(A1/10000000)*100+INT(A1/100000)</f>
        <v>#REF!</v>
      </c>
      <c r="B9" s="641" t="e">
        <f t="shared" si="0"/>
        <v>#REF!</v>
      </c>
      <c r="C9" s="641"/>
      <c r="D9" s="644" t="e">
        <f>IF((B9=""),IF(C9="",""," Lac ")," Lac ")</f>
        <v>#REF!</v>
      </c>
      <c r="E9" s="664"/>
      <c r="F9" s="643">
        <f>-INT(F1/10000000)*100+INT(F1/100000)</f>
        <v>0</v>
      </c>
      <c r="G9" s="641" t="str">
        <f t="shared" si="1"/>
        <v/>
      </c>
      <c r="H9" s="641"/>
      <c r="I9" s="644" t="str">
        <f>IF((G9=""),IF(H9="",""," Lac ")," Lac ")</f>
        <v/>
      </c>
      <c r="K9" s="643" t="e">
        <f>-INT(K1/10000000)*100+INT(K1/100000)</f>
        <v>#REF!</v>
      </c>
      <c r="L9" s="641" t="e">
        <f t="shared" si="2"/>
        <v>#REF!</v>
      </c>
      <c r="M9" s="641"/>
      <c r="N9" s="644" t="e">
        <f>IF((L9=""),IF(M9="",""," Lac ")," Lac ")</f>
        <v>#REF!</v>
      </c>
      <c r="P9" s="643">
        <f>-INT(P1/10000000)*100+INT(P1/100000)</f>
        <v>0</v>
      </c>
      <c r="Q9" s="641" t="str">
        <f t="shared" si="3"/>
        <v/>
      </c>
      <c r="R9" s="641"/>
      <c r="S9" s="644" t="str">
        <f>IF((Q9=""),IF(R9="",""," Lac ")," Lac ")</f>
        <v/>
      </c>
      <c r="T9" s="666" t="e">
        <f t="shared" ref="T9:T23" si="4">IF(Y9="",0, 1)</f>
        <v>#REF!</v>
      </c>
      <c r="U9" s="658">
        <v>0</v>
      </c>
      <c r="V9" s="658">
        <v>0</v>
      </c>
      <c r="W9" s="658">
        <v>0</v>
      </c>
      <c r="X9" s="658">
        <v>1</v>
      </c>
      <c r="Y9" s="668" t="e">
        <f>IF(AND($A$1=0,$F$1=0,$K$1=0,$P$1&gt;0),$P$4, "")</f>
        <v>#REF!</v>
      </c>
    </row>
    <row r="10" spans="1:27">
      <c r="A10" s="643" t="e">
        <f>-INT(A1/1000000000)*100+INT(A1/10000000)</f>
        <v>#REF!</v>
      </c>
      <c r="B10" s="645" t="e">
        <f t="shared" si="0"/>
        <v>#REF!</v>
      </c>
      <c r="C10" s="641"/>
      <c r="D10" s="644" t="e">
        <f>IF((B10=""),IF(C10="",""," Crore ")," Crore ")</f>
        <v>#REF!</v>
      </c>
      <c r="E10" s="664"/>
      <c r="F10" s="643">
        <f>-INT(F1/1000000000)*100+INT(F1/10000000)</f>
        <v>0</v>
      </c>
      <c r="G10" s="645" t="str">
        <f t="shared" si="1"/>
        <v/>
      </c>
      <c r="H10" s="641"/>
      <c r="I10" s="644" t="str">
        <f>IF((G10=""),IF(H10="",""," Crore ")," Crore ")</f>
        <v/>
      </c>
      <c r="K10" s="643" t="e">
        <f>-INT(K1/1000000000)*100+INT(K1/10000000)</f>
        <v>#REF!</v>
      </c>
      <c r="L10" s="645" t="e">
        <f t="shared" si="2"/>
        <v>#REF!</v>
      </c>
      <c r="M10" s="641"/>
      <c r="N10" s="644" t="e">
        <f>IF((L10=""),IF(M10="",""," Crore ")," Crore ")</f>
        <v>#REF!</v>
      </c>
      <c r="P10" s="643">
        <f>-INT(P1/1000000000)*100+INT(P1/10000000)</f>
        <v>0</v>
      </c>
      <c r="Q10" s="645" t="str">
        <f t="shared" si="3"/>
        <v/>
      </c>
      <c r="R10" s="641"/>
      <c r="S10" s="644" t="str">
        <f>IF((Q10=""),IF(R10="",""," Crore ")," Crore ")</f>
        <v/>
      </c>
      <c r="T10" s="666" t="e">
        <f t="shared" si="4"/>
        <v>#REF!</v>
      </c>
      <c r="U10" s="658">
        <v>0</v>
      </c>
      <c r="V10" s="658">
        <v>0</v>
      </c>
      <c r="W10" s="658">
        <v>1</v>
      </c>
      <c r="X10" s="658">
        <v>0</v>
      </c>
      <c r="Y10" s="668" t="e">
        <f>IF(AND($A$1=0,$F$1=0,$K$1&gt;0,$P$1=0),$K$4, "")</f>
        <v>#REF!</v>
      </c>
    </row>
    <row r="11" spans="1:27">
      <c r="A11" s="646" t="e">
        <f>-INT(A1/10000000000)*1000+INT(A1/1000000000)</f>
        <v>#REF!</v>
      </c>
      <c r="B11" s="645" t="e">
        <f t="shared" si="0"/>
        <v>#REF!</v>
      </c>
      <c r="C11" s="641"/>
      <c r="D11" s="644" t="e">
        <f>IF((B11=""),IF(C11="",""," Hundred ")," Hundred ")</f>
        <v>#REF!</v>
      </c>
      <c r="E11" s="664"/>
      <c r="F11" s="646">
        <f>-INT(F1/10000000000)*1000+INT(F1/1000000000)</f>
        <v>0</v>
      </c>
      <c r="G11" s="645" t="str">
        <f t="shared" si="1"/>
        <v/>
      </c>
      <c r="H11" s="641"/>
      <c r="I11" s="644" t="str">
        <f>IF((G11=""),IF(H11="",""," Hundred ")," Hundred ")</f>
        <v/>
      </c>
      <c r="K11" s="646" t="e">
        <f>-INT(K1/10000000000)*1000+INT(K1/1000000000)</f>
        <v>#REF!</v>
      </c>
      <c r="L11" s="645" t="e">
        <f t="shared" si="2"/>
        <v>#REF!</v>
      </c>
      <c r="M11" s="641"/>
      <c r="N11" s="644" t="e">
        <f>IF((L11=""),IF(M11="",""," Hundred ")," Hundred ")</f>
        <v>#REF!</v>
      </c>
      <c r="P11" s="646">
        <f>-INT(P1/10000000000)*1000+INT(P1/1000000000)</f>
        <v>0</v>
      </c>
      <c r="Q11" s="645" t="str">
        <f t="shared" si="3"/>
        <v/>
      </c>
      <c r="R11" s="641"/>
      <c r="S11" s="644" t="str">
        <f>IF((Q11=""),IF(R11="",""," Hundred ")," Hundred ")</f>
        <v/>
      </c>
      <c r="T11" s="666" t="e">
        <f t="shared" si="4"/>
        <v>#REF!</v>
      </c>
      <c r="U11" s="658">
        <v>0</v>
      </c>
      <c r="V11" s="658">
        <v>0</v>
      </c>
      <c r="W11" s="658">
        <v>1</v>
      </c>
      <c r="X11" s="658">
        <v>1</v>
      </c>
      <c r="Y11" s="668" t="e">
        <f>IF(AND($A$1=0,$F$1=0,$K$1&gt;0,$P$1&gt;0),$K$4&amp;$AA$8&amp;$P$4, "")</f>
        <v>#REF!</v>
      </c>
    </row>
    <row r="12" spans="1:27">
      <c r="A12" s="647"/>
      <c r="B12" s="641"/>
      <c r="C12" s="641"/>
      <c r="D12" s="642"/>
      <c r="E12" s="664"/>
      <c r="F12" s="647"/>
      <c r="G12" s="641"/>
      <c r="H12" s="641"/>
      <c r="I12" s="642"/>
      <c r="K12" s="647"/>
      <c r="L12" s="641"/>
      <c r="M12" s="641"/>
      <c r="N12" s="642"/>
      <c r="P12" s="647"/>
      <c r="Q12" s="641"/>
      <c r="R12" s="641"/>
      <c r="S12" s="642"/>
      <c r="T12" s="666" t="e">
        <f t="shared" si="4"/>
        <v>#REF!</v>
      </c>
      <c r="U12" s="658">
        <v>0</v>
      </c>
      <c r="V12" s="658">
        <v>1</v>
      </c>
      <c r="W12" s="658">
        <v>0</v>
      </c>
      <c r="X12" s="658">
        <v>0</v>
      </c>
      <c r="Y12" s="668" t="e">
        <f>IF(AND($A$1=0,$F$1&gt;0,$K$1=0,$P$1=0),$F$4, "")</f>
        <v>#REF!</v>
      </c>
    </row>
    <row r="13" spans="1:27">
      <c r="A13" s="648">
        <v>1</v>
      </c>
      <c r="B13" s="649" t="s">
        <v>354</v>
      </c>
      <c r="C13" s="641"/>
      <c r="D13" s="642"/>
      <c r="E13" s="664"/>
      <c r="F13" s="648">
        <v>1</v>
      </c>
      <c r="G13" s="649" t="s">
        <v>354</v>
      </c>
      <c r="H13" s="641"/>
      <c r="I13" s="642"/>
      <c r="K13" s="648">
        <v>1</v>
      </c>
      <c r="L13" s="649" t="s">
        <v>354</v>
      </c>
      <c r="M13" s="641"/>
      <c r="N13" s="642"/>
      <c r="P13" s="648">
        <v>1</v>
      </c>
      <c r="Q13" s="649" t="s">
        <v>354</v>
      </c>
      <c r="R13" s="641"/>
      <c r="S13" s="642"/>
      <c r="T13" s="666" t="e">
        <f t="shared" si="4"/>
        <v>#REF!</v>
      </c>
      <c r="U13" s="658">
        <v>0</v>
      </c>
      <c r="V13" s="658">
        <v>1</v>
      </c>
      <c r="W13" s="658">
        <v>0</v>
      </c>
      <c r="X13" s="658">
        <v>1</v>
      </c>
      <c r="Y13" s="668" t="e">
        <f>IF(AND($A$1=0,$F$1&gt;0,$K$1=0,$P$1&gt;0),$F$4&amp;$AA$8&amp;$P$4, "")</f>
        <v>#REF!</v>
      </c>
    </row>
    <row r="14" spans="1:27">
      <c r="A14" s="648">
        <v>2</v>
      </c>
      <c r="B14" s="649" t="s">
        <v>355</v>
      </c>
      <c r="C14" s="641"/>
      <c r="D14" s="642"/>
      <c r="E14" s="664"/>
      <c r="F14" s="648">
        <v>2</v>
      </c>
      <c r="G14" s="649" t="s">
        <v>355</v>
      </c>
      <c r="H14" s="641"/>
      <c r="I14" s="642"/>
      <c r="K14" s="648">
        <v>2</v>
      </c>
      <c r="L14" s="649" t="s">
        <v>355</v>
      </c>
      <c r="M14" s="641"/>
      <c r="N14" s="642"/>
      <c r="P14" s="648">
        <v>2</v>
      </c>
      <c r="Q14" s="649" t="s">
        <v>355</v>
      </c>
      <c r="R14" s="641"/>
      <c r="S14" s="642"/>
      <c r="T14" s="666" t="e">
        <f t="shared" si="4"/>
        <v>#REF!</v>
      </c>
      <c r="U14" s="658">
        <v>0</v>
      </c>
      <c r="V14" s="658">
        <v>1</v>
      </c>
      <c r="W14" s="658">
        <v>1</v>
      </c>
      <c r="X14" s="658">
        <v>0</v>
      </c>
      <c r="Y14" s="668" t="e">
        <f>IF(AND($A$1=0,$F$1&gt;0,$K$1&gt;0,$P$1=0),$F$4&amp;$AA$8&amp;$K$4, "")</f>
        <v>#REF!</v>
      </c>
    </row>
    <row r="15" spans="1:27">
      <c r="A15" s="648">
        <v>3</v>
      </c>
      <c r="B15" s="649" t="s">
        <v>356</v>
      </c>
      <c r="C15" s="641"/>
      <c r="D15" s="642"/>
      <c r="E15" s="664"/>
      <c r="F15" s="648">
        <v>3</v>
      </c>
      <c r="G15" s="649" t="s">
        <v>356</v>
      </c>
      <c r="H15" s="641"/>
      <c r="I15" s="642"/>
      <c r="K15" s="648">
        <v>3</v>
      </c>
      <c r="L15" s="649" t="s">
        <v>356</v>
      </c>
      <c r="M15" s="641"/>
      <c r="N15" s="642"/>
      <c r="P15" s="648">
        <v>3</v>
      </c>
      <c r="Q15" s="649" t="s">
        <v>356</v>
      </c>
      <c r="R15" s="641"/>
      <c r="S15" s="642"/>
      <c r="T15" s="666" t="e">
        <f t="shared" si="4"/>
        <v>#REF!</v>
      </c>
      <c r="U15" s="658">
        <v>0</v>
      </c>
      <c r="V15" s="658">
        <v>1</v>
      </c>
      <c r="W15" s="658">
        <v>1</v>
      </c>
      <c r="X15" s="658">
        <v>1</v>
      </c>
      <c r="Y15" s="669" t="e">
        <f>IF(AND($A$1=0,$F$1&gt;0,$K$1&gt;0,$P$1&gt;0),$F$4&amp;$AA$8&amp;$K$4&amp;$AA$8&amp;$P$4, "")</f>
        <v>#REF!</v>
      </c>
    </row>
    <row r="16" spans="1:27">
      <c r="A16" s="648">
        <v>4</v>
      </c>
      <c r="B16" s="649" t="s">
        <v>357</v>
      </c>
      <c r="C16" s="641"/>
      <c r="D16" s="642"/>
      <c r="E16" s="664"/>
      <c r="F16" s="648">
        <v>4</v>
      </c>
      <c r="G16" s="649" t="s">
        <v>357</v>
      </c>
      <c r="H16" s="641"/>
      <c r="I16" s="642"/>
      <c r="K16" s="648">
        <v>4</v>
      </c>
      <c r="L16" s="649" t="s">
        <v>357</v>
      </c>
      <c r="M16" s="641"/>
      <c r="N16" s="642"/>
      <c r="P16" s="648">
        <v>4</v>
      </c>
      <c r="Q16" s="649" t="s">
        <v>357</v>
      </c>
      <c r="R16" s="641"/>
      <c r="S16" s="642"/>
      <c r="T16" s="666" t="e">
        <f t="shared" si="4"/>
        <v>#REF!</v>
      </c>
      <c r="U16" s="658">
        <v>1</v>
      </c>
      <c r="V16" s="658">
        <v>0</v>
      </c>
      <c r="W16" s="658">
        <v>0</v>
      </c>
      <c r="X16" s="658">
        <v>0</v>
      </c>
      <c r="Y16" s="667" t="e">
        <f>IF(AND($A$1&gt;0,$F$1=0,$K$1=0,$P$1=0), $A$4, "")</f>
        <v>#REF!</v>
      </c>
    </row>
    <row r="17" spans="1:27">
      <c r="A17" s="648">
        <v>5</v>
      </c>
      <c r="B17" s="649" t="s">
        <v>358</v>
      </c>
      <c r="C17" s="641"/>
      <c r="D17" s="642"/>
      <c r="E17" s="664"/>
      <c r="F17" s="648">
        <v>5</v>
      </c>
      <c r="G17" s="649" t="s">
        <v>358</v>
      </c>
      <c r="H17" s="641"/>
      <c r="I17" s="642"/>
      <c r="K17" s="648">
        <v>5</v>
      </c>
      <c r="L17" s="649" t="s">
        <v>358</v>
      </c>
      <c r="M17" s="641"/>
      <c r="N17" s="642"/>
      <c r="P17" s="648">
        <v>5</v>
      </c>
      <c r="Q17" s="649" t="s">
        <v>358</v>
      </c>
      <c r="R17" s="641"/>
      <c r="S17" s="642"/>
      <c r="T17" s="666" t="e">
        <f t="shared" si="4"/>
        <v>#REF!</v>
      </c>
      <c r="U17" s="658">
        <v>1</v>
      </c>
      <c r="V17" s="658">
        <v>0</v>
      </c>
      <c r="W17" s="658">
        <v>0</v>
      </c>
      <c r="X17" s="658">
        <v>1</v>
      </c>
      <c r="Y17" s="668" t="e">
        <f>IF(AND($A$1&gt;0,$F$1=0,$K$1=0,$P$1&gt;0),$A$4&amp;$AA$8&amp;$P$4, "")</f>
        <v>#REF!</v>
      </c>
    </row>
    <row r="18" spans="1:27">
      <c r="A18" s="648">
        <v>6</v>
      </c>
      <c r="B18" s="649" t="s">
        <v>359</v>
      </c>
      <c r="C18" s="641"/>
      <c r="D18" s="642"/>
      <c r="E18" s="664"/>
      <c r="F18" s="648">
        <v>6</v>
      </c>
      <c r="G18" s="649" t="s">
        <v>359</v>
      </c>
      <c r="H18" s="641"/>
      <c r="I18" s="642"/>
      <c r="K18" s="648">
        <v>6</v>
      </c>
      <c r="L18" s="649" t="s">
        <v>359</v>
      </c>
      <c r="M18" s="641"/>
      <c r="N18" s="642"/>
      <c r="P18" s="648">
        <v>6</v>
      </c>
      <c r="Q18" s="649" t="s">
        <v>359</v>
      </c>
      <c r="R18" s="641"/>
      <c r="S18" s="642"/>
      <c r="T18" s="666" t="e">
        <f t="shared" si="4"/>
        <v>#REF!</v>
      </c>
      <c r="U18" s="658">
        <v>1</v>
      </c>
      <c r="V18" s="658">
        <v>0</v>
      </c>
      <c r="W18" s="658">
        <v>1</v>
      </c>
      <c r="X18" s="658">
        <v>0</v>
      </c>
      <c r="Y18" s="668" t="e">
        <f>IF(AND($A$1&gt;0,$F$1=0,$K$1&gt;0,$P$1=0),$A$4&amp;$AA$8&amp;$K$4, "")</f>
        <v>#REF!</v>
      </c>
    </row>
    <row r="19" spans="1:27">
      <c r="A19" s="648">
        <v>7</v>
      </c>
      <c r="B19" s="649" t="s">
        <v>360</v>
      </c>
      <c r="C19" s="641"/>
      <c r="D19" s="642"/>
      <c r="E19" s="664"/>
      <c r="F19" s="648">
        <v>7</v>
      </c>
      <c r="G19" s="649" t="s">
        <v>360</v>
      </c>
      <c r="H19" s="641"/>
      <c r="I19" s="642"/>
      <c r="K19" s="648">
        <v>7</v>
      </c>
      <c r="L19" s="649" t="s">
        <v>360</v>
      </c>
      <c r="M19" s="641"/>
      <c r="N19" s="642"/>
      <c r="P19" s="648">
        <v>7</v>
      </c>
      <c r="Q19" s="649" t="s">
        <v>360</v>
      </c>
      <c r="R19" s="641"/>
      <c r="S19" s="642"/>
      <c r="T19" s="666" t="e">
        <f t="shared" si="4"/>
        <v>#REF!</v>
      </c>
      <c r="U19" s="658">
        <v>1</v>
      </c>
      <c r="V19" s="658">
        <v>0</v>
      </c>
      <c r="W19" s="658">
        <v>1</v>
      </c>
      <c r="X19" s="658">
        <v>1</v>
      </c>
      <c r="Y19" s="668" t="e">
        <f>IF(AND($A$1&gt;0,$F$1=0,$K$1&gt;0,$P$1&gt;0),$A$4&amp;$AA$8&amp;$K$4&amp;$AA$8&amp;$P$4, "")</f>
        <v>#REF!</v>
      </c>
    </row>
    <row r="20" spans="1:27">
      <c r="A20" s="648">
        <v>8</v>
      </c>
      <c r="B20" s="649" t="s">
        <v>361</v>
      </c>
      <c r="C20" s="641"/>
      <c r="D20" s="642"/>
      <c r="E20" s="664"/>
      <c r="F20" s="648">
        <v>8</v>
      </c>
      <c r="G20" s="649" t="s">
        <v>361</v>
      </c>
      <c r="H20" s="641"/>
      <c r="I20" s="642"/>
      <c r="K20" s="648">
        <v>8</v>
      </c>
      <c r="L20" s="649" t="s">
        <v>361</v>
      </c>
      <c r="M20" s="641"/>
      <c r="N20" s="642"/>
      <c r="P20" s="648">
        <v>8</v>
      </c>
      <c r="Q20" s="649" t="s">
        <v>361</v>
      </c>
      <c r="R20" s="641"/>
      <c r="S20" s="642"/>
      <c r="T20" s="666" t="e">
        <f t="shared" si="4"/>
        <v>#REF!</v>
      </c>
      <c r="U20" s="658">
        <v>1</v>
      </c>
      <c r="V20" s="658">
        <v>1</v>
      </c>
      <c r="W20" s="658">
        <v>0</v>
      </c>
      <c r="X20" s="658">
        <v>0</v>
      </c>
      <c r="Y20" s="668" t="e">
        <f>IF(AND($A$1&gt;0,$F$1&gt;0,$K$1=0,$P$1=0),$A$4&amp;$AA$8&amp;$F$4, "")</f>
        <v>#REF!</v>
      </c>
    </row>
    <row r="21" spans="1:27">
      <c r="A21" s="648">
        <v>9</v>
      </c>
      <c r="B21" s="649" t="s">
        <v>362</v>
      </c>
      <c r="C21" s="641"/>
      <c r="D21" s="642"/>
      <c r="E21" s="664"/>
      <c r="F21" s="648">
        <v>9</v>
      </c>
      <c r="G21" s="649" t="s">
        <v>362</v>
      </c>
      <c r="H21" s="641"/>
      <c r="I21" s="642"/>
      <c r="K21" s="648">
        <v>9</v>
      </c>
      <c r="L21" s="649" t="s">
        <v>362</v>
      </c>
      <c r="M21" s="641"/>
      <c r="N21" s="642"/>
      <c r="P21" s="648">
        <v>9</v>
      </c>
      <c r="Q21" s="649" t="s">
        <v>362</v>
      </c>
      <c r="R21" s="641"/>
      <c r="S21" s="642"/>
      <c r="T21" s="666" t="e">
        <f t="shared" si="4"/>
        <v>#REF!</v>
      </c>
      <c r="U21" s="658">
        <v>1</v>
      </c>
      <c r="V21" s="658">
        <v>1</v>
      </c>
      <c r="W21" s="658">
        <v>0</v>
      </c>
      <c r="X21" s="658">
        <v>1</v>
      </c>
      <c r="Y21" s="668" t="e">
        <f>IF(AND($A$1&gt;0,$F$1&gt;0,$K$1=0,$P$1&gt;0),$A$4&amp;$AA$8&amp;$F$4&amp;$AA$8&amp;$P$4, "")</f>
        <v>#REF!</v>
      </c>
    </row>
    <row r="22" spans="1:27">
      <c r="A22" s="648">
        <v>10</v>
      </c>
      <c r="B22" s="649" t="s">
        <v>363</v>
      </c>
      <c r="C22" s="641"/>
      <c r="D22" s="642"/>
      <c r="E22" s="664"/>
      <c r="F22" s="648">
        <v>10</v>
      </c>
      <c r="G22" s="649" t="s">
        <v>363</v>
      </c>
      <c r="H22" s="641"/>
      <c r="I22" s="642"/>
      <c r="K22" s="648">
        <v>10</v>
      </c>
      <c r="L22" s="649" t="s">
        <v>363</v>
      </c>
      <c r="M22" s="641"/>
      <c r="N22" s="642"/>
      <c r="P22" s="648">
        <v>10</v>
      </c>
      <c r="Q22" s="649" t="s">
        <v>363</v>
      </c>
      <c r="R22" s="641"/>
      <c r="S22" s="642"/>
      <c r="T22" s="666" t="e">
        <f t="shared" si="4"/>
        <v>#REF!</v>
      </c>
      <c r="U22" s="658">
        <v>1</v>
      </c>
      <c r="V22" s="658">
        <v>1</v>
      </c>
      <c r="W22" s="658">
        <v>1</v>
      </c>
      <c r="X22" s="658">
        <v>0</v>
      </c>
      <c r="Y22" s="668" t="e">
        <f>IF(AND($A$1&gt;0,$F$1&gt;0,$K$1&gt;0,$P$1=0),$A$4&amp;$AA$8&amp;$F$4&amp;$AA$8&amp;$K$4, "")</f>
        <v>#REF!</v>
      </c>
    </row>
    <row r="23" spans="1:27">
      <c r="A23" s="648">
        <v>11</v>
      </c>
      <c r="B23" s="649" t="s">
        <v>364</v>
      </c>
      <c r="C23" s="641"/>
      <c r="D23" s="642"/>
      <c r="E23" s="664"/>
      <c r="F23" s="648">
        <v>11</v>
      </c>
      <c r="G23" s="649" t="s">
        <v>364</v>
      </c>
      <c r="H23" s="641"/>
      <c r="I23" s="642"/>
      <c r="K23" s="648">
        <v>11</v>
      </c>
      <c r="L23" s="649" t="s">
        <v>364</v>
      </c>
      <c r="M23" s="641"/>
      <c r="N23" s="642"/>
      <c r="P23" s="648">
        <v>11</v>
      </c>
      <c r="Q23" s="649" t="s">
        <v>364</v>
      </c>
      <c r="R23" s="641"/>
      <c r="S23" s="642"/>
      <c r="T23" s="666" t="e">
        <f t="shared" si="4"/>
        <v>#REF!</v>
      </c>
      <c r="U23" s="658">
        <v>1</v>
      </c>
      <c r="V23" s="658">
        <v>1</v>
      </c>
      <c r="W23" s="658">
        <v>1</v>
      </c>
      <c r="X23" s="658">
        <v>1</v>
      </c>
      <c r="Y23" s="669" t="e">
        <f>IF(AND($A$1&gt;0,$F$1&gt;0,$K$1&gt;0,$P$1&gt;0),$A$4&amp;$AA$8&amp;$F$4&amp;$AA$8&amp;$K$4&amp;$AA$8&amp;$P$4, "")</f>
        <v>#REF!</v>
      </c>
    </row>
    <row r="24" spans="1:27">
      <c r="A24" s="648">
        <v>12</v>
      </c>
      <c r="B24" s="649" t="s">
        <v>365</v>
      </c>
      <c r="C24" s="641"/>
      <c r="D24" s="642"/>
      <c r="E24" s="664"/>
      <c r="F24" s="648">
        <v>12</v>
      </c>
      <c r="G24" s="649" t="s">
        <v>365</v>
      </c>
      <c r="H24" s="641"/>
      <c r="I24" s="642"/>
      <c r="K24" s="648">
        <v>12</v>
      </c>
      <c r="L24" s="649" t="s">
        <v>365</v>
      </c>
      <c r="M24" s="641"/>
      <c r="N24" s="642"/>
      <c r="P24" s="648">
        <v>12</v>
      </c>
      <c r="Q24" s="649" t="s">
        <v>365</v>
      </c>
      <c r="R24" s="641"/>
      <c r="S24" s="642"/>
    </row>
    <row r="25" spans="1:27">
      <c r="A25" s="648">
        <v>13</v>
      </c>
      <c r="B25" s="649" t="s">
        <v>366</v>
      </c>
      <c r="C25" s="641"/>
      <c r="D25" s="642"/>
      <c r="E25" s="664"/>
      <c r="F25" s="648">
        <v>13</v>
      </c>
      <c r="G25" s="649" t="s">
        <v>366</v>
      </c>
      <c r="H25" s="641"/>
      <c r="I25" s="642"/>
      <c r="K25" s="648">
        <v>13</v>
      </c>
      <c r="L25" s="649" t="s">
        <v>366</v>
      </c>
      <c r="M25" s="641"/>
      <c r="N25" s="642"/>
      <c r="P25" s="648">
        <v>13</v>
      </c>
      <c r="Q25" s="649" t="s">
        <v>366</v>
      </c>
      <c r="R25" s="641"/>
      <c r="S25" s="642"/>
    </row>
    <row r="26" spans="1:27">
      <c r="A26" s="648">
        <v>14</v>
      </c>
      <c r="B26" s="649" t="s">
        <v>367</v>
      </c>
      <c r="C26" s="641"/>
      <c r="D26" s="642"/>
      <c r="E26" s="664"/>
      <c r="F26" s="648">
        <v>14</v>
      </c>
      <c r="G26" s="649" t="s">
        <v>367</v>
      </c>
      <c r="H26" s="641"/>
      <c r="I26" s="642"/>
      <c r="K26" s="648">
        <v>14</v>
      </c>
      <c r="L26" s="649" t="s">
        <v>367</v>
      </c>
      <c r="M26" s="641"/>
      <c r="N26" s="642"/>
      <c r="P26" s="648">
        <v>14</v>
      </c>
      <c r="Q26" s="649" t="s">
        <v>367</v>
      </c>
      <c r="R26" s="641"/>
      <c r="S26" s="642"/>
    </row>
    <row r="27" spans="1:27">
      <c r="A27" s="648">
        <v>15</v>
      </c>
      <c r="B27" s="649" t="s">
        <v>368</v>
      </c>
      <c r="C27" s="641"/>
      <c r="D27" s="642"/>
      <c r="E27" s="664"/>
      <c r="F27" s="648">
        <v>15</v>
      </c>
      <c r="G27" s="649" t="s">
        <v>368</v>
      </c>
      <c r="H27" s="641"/>
      <c r="I27" s="642"/>
      <c r="K27" s="648">
        <v>15</v>
      </c>
      <c r="L27" s="649" t="s">
        <v>368</v>
      </c>
      <c r="M27" s="641"/>
      <c r="N27" s="642"/>
      <c r="P27" s="648">
        <v>15</v>
      </c>
      <c r="Q27" s="649" t="s">
        <v>368</v>
      </c>
      <c r="R27" s="641"/>
      <c r="S27" s="642"/>
    </row>
    <row r="28" spans="1:27">
      <c r="A28" s="648">
        <v>16</v>
      </c>
      <c r="B28" s="649" t="s">
        <v>369</v>
      </c>
      <c r="C28" s="641"/>
      <c r="D28" s="642"/>
      <c r="E28" s="664"/>
      <c r="F28" s="648">
        <v>16</v>
      </c>
      <c r="G28" s="649" t="s">
        <v>369</v>
      </c>
      <c r="H28" s="641"/>
      <c r="I28" s="642"/>
      <c r="K28" s="648">
        <v>16</v>
      </c>
      <c r="L28" s="649" t="s">
        <v>369</v>
      </c>
      <c r="M28" s="641"/>
      <c r="N28" s="642"/>
      <c r="P28" s="648">
        <v>16</v>
      </c>
      <c r="Q28" s="649" t="s">
        <v>369</v>
      </c>
      <c r="R28" s="641"/>
      <c r="S28" s="642"/>
      <c r="T28" s="666" t="e">
        <f>IF(Y28="",0, 1)</f>
        <v>#REF!</v>
      </c>
      <c r="U28" s="658">
        <v>0</v>
      </c>
      <c r="V28" s="658">
        <v>0</v>
      </c>
      <c r="W28" s="658">
        <v>0</v>
      </c>
      <c r="X28" s="658">
        <v>0</v>
      </c>
      <c r="Y28" s="667" t="e">
        <f>IF(AND($A$1=0,$F$1=0,$K$1=0,$P$1=0)," 0/-", "")</f>
        <v>#REF!</v>
      </c>
      <c r="AA28" s="658" t="s">
        <v>456</v>
      </c>
    </row>
    <row r="29" spans="1:27">
      <c r="A29" s="648">
        <v>17</v>
      </c>
      <c r="B29" s="649" t="s">
        <v>370</v>
      </c>
      <c r="C29" s="641"/>
      <c r="D29" s="642"/>
      <c r="E29" s="664"/>
      <c r="F29" s="648">
        <v>17</v>
      </c>
      <c r="G29" s="649" t="s">
        <v>370</v>
      </c>
      <c r="H29" s="641"/>
      <c r="I29" s="642"/>
      <c r="K29" s="648">
        <v>17</v>
      </c>
      <c r="L29" s="649" t="s">
        <v>370</v>
      </c>
      <c r="M29" s="641"/>
      <c r="N29" s="642"/>
      <c r="P29" s="648">
        <v>17</v>
      </c>
      <c r="Q29" s="649" t="s">
        <v>370</v>
      </c>
      <c r="R29" s="641"/>
      <c r="S29" s="642"/>
      <c r="T29" s="666" t="e">
        <f t="shared" ref="T29:T43" si="5">IF(Y29="",0, 1)</f>
        <v>#REF!</v>
      </c>
      <c r="U29" s="658">
        <v>0</v>
      </c>
      <c r="V29" s="658">
        <v>0</v>
      </c>
      <c r="W29" s="658">
        <v>0</v>
      </c>
      <c r="X29" s="658">
        <v>1</v>
      </c>
      <c r="Y29" s="668" t="e">
        <f>IF(AND($A$1=0,$F$1=0,$K$1=0,$P$1&gt;0),$U$3&amp;$P$1&amp;$AA$30, "")</f>
        <v>#REF!</v>
      </c>
      <c r="AA29" s="658" t="s">
        <v>457</v>
      </c>
    </row>
    <row r="30" spans="1:27">
      <c r="A30" s="648">
        <v>18</v>
      </c>
      <c r="B30" s="649" t="s">
        <v>371</v>
      </c>
      <c r="C30" s="641"/>
      <c r="D30" s="642"/>
      <c r="E30" s="664"/>
      <c r="F30" s="648">
        <v>18</v>
      </c>
      <c r="G30" s="649" t="s">
        <v>371</v>
      </c>
      <c r="H30" s="641"/>
      <c r="I30" s="642"/>
      <c r="K30" s="648">
        <v>18</v>
      </c>
      <c r="L30" s="649" t="s">
        <v>371</v>
      </c>
      <c r="M30" s="641"/>
      <c r="N30" s="642"/>
      <c r="P30" s="648">
        <v>18</v>
      </c>
      <c r="Q30" s="649" t="s">
        <v>371</v>
      </c>
      <c r="R30" s="641"/>
      <c r="S30" s="642"/>
      <c r="T30" s="666" t="e">
        <f t="shared" si="5"/>
        <v>#REF!</v>
      </c>
      <c r="U30" s="658">
        <v>0</v>
      </c>
      <c r="V30" s="658">
        <v>0</v>
      </c>
      <c r="W30" s="658">
        <v>1</v>
      </c>
      <c r="X30" s="658">
        <v>0</v>
      </c>
      <c r="Y30" s="668" t="e">
        <f>IF(AND($A$1=0,$F$1=0,$K$1&gt;0,$P$1=0),$U$2&amp;$K$1&amp;$AA$30, "")</f>
        <v>#REF!</v>
      </c>
      <c r="AA30" s="658" t="s">
        <v>458</v>
      </c>
    </row>
    <row r="31" spans="1:27">
      <c r="A31" s="648">
        <v>19</v>
      </c>
      <c r="B31" s="649" t="s">
        <v>372</v>
      </c>
      <c r="C31" s="641"/>
      <c r="D31" s="642"/>
      <c r="E31" s="664"/>
      <c r="F31" s="648">
        <v>19</v>
      </c>
      <c r="G31" s="649" t="s">
        <v>372</v>
      </c>
      <c r="H31" s="641"/>
      <c r="I31" s="642"/>
      <c r="K31" s="648">
        <v>19</v>
      </c>
      <c r="L31" s="649" t="s">
        <v>372</v>
      </c>
      <c r="M31" s="641"/>
      <c r="N31" s="642"/>
      <c r="P31" s="648">
        <v>19</v>
      </c>
      <c r="Q31" s="649" t="s">
        <v>372</v>
      </c>
      <c r="R31" s="641"/>
      <c r="S31" s="642"/>
      <c r="T31" s="666" t="e">
        <f t="shared" si="5"/>
        <v>#REF!</v>
      </c>
      <c r="U31" s="658">
        <v>0</v>
      </c>
      <c r="V31" s="658">
        <v>0</v>
      </c>
      <c r="W31" s="658">
        <v>1</v>
      </c>
      <c r="X31" s="658">
        <v>1</v>
      </c>
      <c r="Y31" s="668" t="e">
        <f>IF(AND($A$1=0,$F$1=0,$K$1&gt;0,$P$1&gt;0),$U$2&amp;$K$1&amp;$AA$29&amp;$U$3&amp;$P$1&amp;$AA$30, "")</f>
        <v>#REF!</v>
      </c>
    </row>
    <row r="32" spans="1:27">
      <c r="A32" s="648">
        <v>20</v>
      </c>
      <c r="B32" s="649" t="s">
        <v>373</v>
      </c>
      <c r="C32" s="641"/>
      <c r="D32" s="642"/>
      <c r="E32" s="664"/>
      <c r="F32" s="648">
        <v>20</v>
      </c>
      <c r="G32" s="649" t="s">
        <v>373</v>
      </c>
      <c r="H32" s="641"/>
      <c r="I32" s="642"/>
      <c r="K32" s="648">
        <v>20</v>
      </c>
      <c r="L32" s="649" t="s">
        <v>373</v>
      </c>
      <c r="M32" s="641"/>
      <c r="N32" s="642"/>
      <c r="P32" s="648">
        <v>20</v>
      </c>
      <c r="Q32" s="649" t="s">
        <v>373</v>
      </c>
      <c r="R32" s="641"/>
      <c r="S32" s="642"/>
      <c r="T32" s="666" t="e">
        <f t="shared" si="5"/>
        <v>#REF!</v>
      </c>
      <c r="U32" s="658">
        <v>0</v>
      </c>
      <c r="V32" s="658">
        <v>1</v>
      </c>
      <c r="W32" s="658">
        <v>0</v>
      </c>
      <c r="X32" s="658">
        <v>0</v>
      </c>
      <c r="Y32" s="668" t="e">
        <f>IF(AND($A$1=0,$F$1&gt;0,$K$1=0,$P$1=0),$U$1&amp;$F$1&amp;$AA$30, "")</f>
        <v>#REF!</v>
      </c>
    </row>
    <row r="33" spans="1:25">
      <c r="A33" s="648">
        <v>21</v>
      </c>
      <c r="B33" s="649" t="s">
        <v>374</v>
      </c>
      <c r="C33" s="641"/>
      <c r="D33" s="642"/>
      <c r="E33" s="664"/>
      <c r="F33" s="648">
        <v>21</v>
      </c>
      <c r="G33" s="649" t="s">
        <v>374</v>
      </c>
      <c r="H33" s="641"/>
      <c r="I33" s="642"/>
      <c r="K33" s="648">
        <v>21</v>
      </c>
      <c r="L33" s="649" t="s">
        <v>374</v>
      </c>
      <c r="M33" s="641"/>
      <c r="N33" s="642"/>
      <c r="P33" s="648">
        <v>21</v>
      </c>
      <c r="Q33" s="649" t="s">
        <v>374</v>
      </c>
      <c r="R33" s="641"/>
      <c r="S33" s="642"/>
      <c r="T33" s="666" t="e">
        <f t="shared" si="5"/>
        <v>#REF!</v>
      </c>
      <c r="U33" s="658">
        <v>0</v>
      </c>
      <c r="V33" s="658">
        <v>1</v>
      </c>
      <c r="W33" s="658">
        <v>0</v>
      </c>
      <c r="X33" s="658">
        <v>1</v>
      </c>
      <c r="Y33" s="668" t="e">
        <f>IF(AND($A$1=0,$F$1&gt;0,$K$1=0,$P$1&gt;0),$U$1&amp;$F$1&amp;$AA$29&amp;$U$3&amp;$P$1&amp;$AA$30, "")</f>
        <v>#REF!</v>
      </c>
    </row>
    <row r="34" spans="1:25">
      <c r="A34" s="648">
        <v>22</v>
      </c>
      <c r="B34" s="649" t="s">
        <v>375</v>
      </c>
      <c r="C34" s="641"/>
      <c r="D34" s="642"/>
      <c r="E34" s="664"/>
      <c r="F34" s="648">
        <v>22</v>
      </c>
      <c r="G34" s="649" t="s">
        <v>375</v>
      </c>
      <c r="H34" s="641"/>
      <c r="I34" s="642"/>
      <c r="K34" s="648">
        <v>22</v>
      </c>
      <c r="L34" s="649" t="s">
        <v>375</v>
      </c>
      <c r="M34" s="641"/>
      <c r="N34" s="642"/>
      <c r="P34" s="648">
        <v>22</v>
      </c>
      <c r="Q34" s="649" t="s">
        <v>375</v>
      </c>
      <c r="R34" s="641"/>
      <c r="S34" s="642"/>
      <c r="T34" s="666" t="e">
        <f t="shared" si="5"/>
        <v>#REF!</v>
      </c>
      <c r="U34" s="658">
        <v>0</v>
      </c>
      <c r="V34" s="658">
        <v>1</v>
      </c>
      <c r="W34" s="658">
        <v>1</v>
      </c>
      <c r="X34" s="658">
        <v>0</v>
      </c>
      <c r="Y34" s="668" t="e">
        <f>IF(AND($A$1=0,$F$1&gt;0,$K$1&gt;0,$P$1=0),$U$1&amp;$F$1&amp;$AA$29&amp;$U$2&amp;$K$1, "")</f>
        <v>#REF!</v>
      </c>
    </row>
    <row r="35" spans="1:25">
      <c r="A35" s="648">
        <v>23</v>
      </c>
      <c r="B35" s="649" t="s">
        <v>376</v>
      </c>
      <c r="C35" s="641"/>
      <c r="D35" s="642"/>
      <c r="E35" s="664"/>
      <c r="F35" s="648">
        <v>23</v>
      </c>
      <c r="G35" s="649" t="s">
        <v>376</v>
      </c>
      <c r="H35" s="641"/>
      <c r="I35" s="642"/>
      <c r="K35" s="648">
        <v>23</v>
      </c>
      <c r="L35" s="649" t="s">
        <v>376</v>
      </c>
      <c r="M35" s="641"/>
      <c r="N35" s="642"/>
      <c r="P35" s="648">
        <v>23</v>
      </c>
      <c r="Q35" s="649" t="s">
        <v>376</v>
      </c>
      <c r="R35" s="641"/>
      <c r="S35" s="642"/>
      <c r="T35" s="666" t="e">
        <f t="shared" si="5"/>
        <v>#REF!</v>
      </c>
      <c r="U35" s="658">
        <v>0</v>
      </c>
      <c r="V35" s="658">
        <v>1</v>
      </c>
      <c r="W35" s="658">
        <v>1</v>
      </c>
      <c r="X35" s="658">
        <v>1</v>
      </c>
      <c r="Y35" s="669" t="e">
        <f>IF(AND($A$1=0,$F$1&gt;0,$K$1&gt;0,$P$1&gt;0),$U$1&amp;$F$1&amp;$AA$29&amp;$U$2&amp;$K$1&amp;$AA$29&amp;$U$3&amp;$P$1&amp;$AA$30, "")</f>
        <v>#REF!</v>
      </c>
    </row>
    <row r="36" spans="1:25">
      <c r="A36" s="648">
        <v>24</v>
      </c>
      <c r="B36" s="649" t="s">
        <v>377</v>
      </c>
      <c r="C36" s="641"/>
      <c r="D36" s="642"/>
      <c r="E36" s="664"/>
      <c r="F36" s="648">
        <v>24</v>
      </c>
      <c r="G36" s="649" t="s">
        <v>377</v>
      </c>
      <c r="H36" s="641"/>
      <c r="I36" s="642"/>
      <c r="K36" s="648">
        <v>24</v>
      </c>
      <c r="L36" s="649" t="s">
        <v>377</v>
      </c>
      <c r="M36" s="641"/>
      <c r="N36" s="642"/>
      <c r="P36" s="648">
        <v>24</v>
      </c>
      <c r="Q36" s="649" t="s">
        <v>377</v>
      </c>
      <c r="R36" s="641"/>
      <c r="S36" s="642"/>
      <c r="T36" s="666" t="e">
        <f t="shared" si="5"/>
        <v>#REF!</v>
      </c>
      <c r="U36" s="658">
        <v>1</v>
      </c>
      <c r="V36" s="658">
        <v>0</v>
      </c>
      <c r="W36" s="658">
        <v>0</v>
      </c>
      <c r="X36" s="658">
        <v>0</v>
      </c>
      <c r="Y36" s="667" t="e">
        <f>IF(AND($A$1&gt;0,$F$1=0,$K$1=0,$P$1=0),#REF!&amp; $A$1&amp;$AA$30, "")</f>
        <v>#REF!</v>
      </c>
    </row>
    <row r="37" spans="1:25">
      <c r="A37" s="648">
        <v>25</v>
      </c>
      <c r="B37" s="649" t="s">
        <v>378</v>
      </c>
      <c r="C37" s="641"/>
      <c r="D37" s="642"/>
      <c r="E37" s="664"/>
      <c r="F37" s="648">
        <v>25</v>
      </c>
      <c r="G37" s="649" t="s">
        <v>378</v>
      </c>
      <c r="H37" s="641"/>
      <c r="I37" s="642"/>
      <c r="K37" s="648">
        <v>25</v>
      </c>
      <c r="L37" s="649" t="s">
        <v>378</v>
      </c>
      <c r="M37" s="641"/>
      <c r="N37" s="642"/>
      <c r="P37" s="648">
        <v>25</v>
      </c>
      <c r="Q37" s="649" t="s">
        <v>378</v>
      </c>
      <c r="R37" s="641"/>
      <c r="S37" s="642"/>
      <c r="T37" s="666" t="e">
        <f t="shared" si="5"/>
        <v>#REF!</v>
      </c>
      <c r="U37" s="658">
        <v>1</v>
      </c>
      <c r="V37" s="658">
        <v>0</v>
      </c>
      <c r="W37" s="658">
        <v>0</v>
      </c>
      <c r="X37" s="658">
        <v>1</v>
      </c>
      <c r="Y37" s="668" t="e">
        <f>IF(AND($A$1&gt;0,$F$1=0,$K$1=0,$P$1&gt;0),#REF!&amp;$A$1&amp;$AA$29&amp;$U$3&amp;$P$1&amp;$AA$30, "")</f>
        <v>#REF!</v>
      </c>
    </row>
    <row r="38" spans="1:25">
      <c r="A38" s="648">
        <v>26</v>
      </c>
      <c r="B38" s="649" t="s">
        <v>379</v>
      </c>
      <c r="C38" s="641"/>
      <c r="D38" s="642"/>
      <c r="E38" s="664"/>
      <c r="F38" s="648">
        <v>26</v>
      </c>
      <c r="G38" s="649" t="s">
        <v>379</v>
      </c>
      <c r="H38" s="641"/>
      <c r="I38" s="642"/>
      <c r="K38" s="648">
        <v>26</v>
      </c>
      <c r="L38" s="649" t="s">
        <v>379</v>
      </c>
      <c r="M38" s="641"/>
      <c r="N38" s="642"/>
      <c r="P38" s="648">
        <v>26</v>
      </c>
      <c r="Q38" s="649" t="s">
        <v>379</v>
      </c>
      <c r="R38" s="641"/>
      <c r="S38" s="642"/>
      <c r="T38" s="666" t="e">
        <f t="shared" si="5"/>
        <v>#REF!</v>
      </c>
      <c r="U38" s="658">
        <v>1</v>
      </c>
      <c r="V38" s="658">
        <v>0</v>
      </c>
      <c r="W38" s="658">
        <v>1</v>
      </c>
      <c r="X38" s="658">
        <v>0</v>
      </c>
      <c r="Y38" s="668" t="e">
        <f>IF(AND($A$1&gt;0,$F$1=0,$K$1&gt;0,$P$1=0),#REF!&amp;$A$1&amp;$AA$29&amp;$U$2&amp;$K$1, "")</f>
        <v>#REF!</v>
      </c>
    </row>
    <row r="39" spans="1:25">
      <c r="A39" s="648">
        <v>27</v>
      </c>
      <c r="B39" s="649" t="s">
        <v>380</v>
      </c>
      <c r="C39" s="641"/>
      <c r="D39" s="642"/>
      <c r="E39" s="664"/>
      <c r="F39" s="648">
        <v>27</v>
      </c>
      <c r="G39" s="649" t="s">
        <v>380</v>
      </c>
      <c r="H39" s="641"/>
      <c r="I39" s="642"/>
      <c r="K39" s="648">
        <v>27</v>
      </c>
      <c r="L39" s="649" t="s">
        <v>380</v>
      </c>
      <c r="M39" s="641"/>
      <c r="N39" s="642"/>
      <c r="P39" s="648">
        <v>27</v>
      </c>
      <c r="Q39" s="649" t="s">
        <v>380</v>
      </c>
      <c r="R39" s="641"/>
      <c r="S39" s="642"/>
      <c r="T39" s="666" t="e">
        <f t="shared" si="5"/>
        <v>#REF!</v>
      </c>
      <c r="U39" s="658">
        <v>1</v>
      </c>
      <c r="V39" s="658">
        <v>0</v>
      </c>
      <c r="W39" s="658">
        <v>1</v>
      </c>
      <c r="X39" s="658">
        <v>1</v>
      </c>
      <c r="Y39" s="668" t="e">
        <f>IF(AND($A$1&gt;0,$F$1=0,$K$1&gt;0,$P$1&gt;0),#REF!&amp;$A$1&amp;$AA$29&amp;$U$2&amp;$K$1&amp;$AA$29&amp;$U$3&amp;$P$1&amp;$AA$30, "")</f>
        <v>#REF!</v>
      </c>
    </row>
    <row r="40" spans="1:25">
      <c r="A40" s="648">
        <v>28</v>
      </c>
      <c r="B40" s="649" t="s">
        <v>381</v>
      </c>
      <c r="C40" s="641"/>
      <c r="D40" s="642"/>
      <c r="E40" s="664"/>
      <c r="F40" s="648">
        <v>28</v>
      </c>
      <c r="G40" s="649" t="s">
        <v>381</v>
      </c>
      <c r="H40" s="641"/>
      <c r="I40" s="642"/>
      <c r="K40" s="648">
        <v>28</v>
      </c>
      <c r="L40" s="649" t="s">
        <v>381</v>
      </c>
      <c r="M40" s="641"/>
      <c r="N40" s="642"/>
      <c r="P40" s="648">
        <v>28</v>
      </c>
      <c r="Q40" s="649" t="s">
        <v>381</v>
      </c>
      <c r="R40" s="641"/>
      <c r="S40" s="642"/>
      <c r="T40" s="666" t="e">
        <f t="shared" si="5"/>
        <v>#REF!</v>
      </c>
      <c r="U40" s="658">
        <v>1</v>
      </c>
      <c r="V40" s="658">
        <v>1</v>
      </c>
      <c r="W40" s="658">
        <v>0</v>
      </c>
      <c r="X40" s="658">
        <v>0</v>
      </c>
      <c r="Y40" s="668" t="e">
        <f>IF(AND($A$1&gt;0,$F$1&gt;0,$K$1=0,$P$1=0),#REF!&amp;$A$1&amp;$AA$29&amp;$U$1&amp;$F$1, "")</f>
        <v>#REF!</v>
      </c>
    </row>
    <row r="41" spans="1:25">
      <c r="A41" s="648">
        <v>29</v>
      </c>
      <c r="B41" s="649" t="s">
        <v>382</v>
      </c>
      <c r="C41" s="641"/>
      <c r="D41" s="642"/>
      <c r="E41" s="664"/>
      <c r="F41" s="648">
        <v>29</v>
      </c>
      <c r="G41" s="649" t="s">
        <v>382</v>
      </c>
      <c r="H41" s="641"/>
      <c r="I41" s="642"/>
      <c r="K41" s="648">
        <v>29</v>
      </c>
      <c r="L41" s="649" t="s">
        <v>382</v>
      </c>
      <c r="M41" s="641"/>
      <c r="N41" s="642"/>
      <c r="P41" s="648">
        <v>29</v>
      </c>
      <c r="Q41" s="649" t="s">
        <v>382</v>
      </c>
      <c r="R41" s="641"/>
      <c r="S41" s="642"/>
      <c r="T41" s="666" t="e">
        <f t="shared" si="5"/>
        <v>#REF!</v>
      </c>
      <c r="U41" s="658">
        <v>1</v>
      </c>
      <c r="V41" s="658">
        <v>1</v>
      </c>
      <c r="W41" s="658">
        <v>0</v>
      </c>
      <c r="X41" s="658">
        <v>1</v>
      </c>
      <c r="Y41" s="668" t="e">
        <f>IF(AND($A$1&gt;0,$F$1&gt;0,$K$1=0,$P$1&gt;0),#REF!&amp;$A$1&amp;$AA$29&amp;$U$1&amp;$F$1&amp;$AA$29&amp;$U$3&amp;$P$1&amp;$AA$30, "")</f>
        <v>#REF!</v>
      </c>
    </row>
    <row r="42" spans="1:25">
      <c r="A42" s="648">
        <v>30</v>
      </c>
      <c r="B42" s="649" t="s">
        <v>383</v>
      </c>
      <c r="C42" s="641"/>
      <c r="D42" s="642"/>
      <c r="E42" s="664"/>
      <c r="F42" s="648">
        <v>30</v>
      </c>
      <c r="G42" s="649" t="s">
        <v>383</v>
      </c>
      <c r="H42" s="641"/>
      <c r="I42" s="642"/>
      <c r="K42" s="648">
        <v>30</v>
      </c>
      <c r="L42" s="649" t="s">
        <v>383</v>
      </c>
      <c r="M42" s="641"/>
      <c r="N42" s="642"/>
      <c r="P42" s="648">
        <v>30</v>
      </c>
      <c r="Q42" s="649" t="s">
        <v>383</v>
      </c>
      <c r="R42" s="641"/>
      <c r="S42" s="642"/>
      <c r="T42" s="666" t="e">
        <f t="shared" si="5"/>
        <v>#REF!</v>
      </c>
      <c r="U42" s="658">
        <v>1</v>
      </c>
      <c r="V42" s="658">
        <v>1</v>
      </c>
      <c r="W42" s="658">
        <v>1</v>
      </c>
      <c r="X42" s="658">
        <v>0</v>
      </c>
      <c r="Y42" s="668" t="e">
        <f>IF(AND($A$1&gt;0,$F$1&gt;0,$K$1&gt;0,$P$1=0),#REF!&amp;$A$1&amp;$AA$29&amp;$U$1&amp;$F$1&amp;$AA$29&amp;$U$2&amp;$K$1, "")</f>
        <v>#REF!</v>
      </c>
    </row>
    <row r="43" spans="1:25">
      <c r="A43" s="648">
        <v>31</v>
      </c>
      <c r="B43" s="649" t="s">
        <v>384</v>
      </c>
      <c r="C43" s="641"/>
      <c r="D43" s="642"/>
      <c r="E43" s="664"/>
      <c r="F43" s="648">
        <v>31</v>
      </c>
      <c r="G43" s="649" t="s">
        <v>384</v>
      </c>
      <c r="H43" s="641"/>
      <c r="I43" s="642"/>
      <c r="K43" s="648">
        <v>31</v>
      </c>
      <c r="L43" s="649" t="s">
        <v>384</v>
      </c>
      <c r="M43" s="641"/>
      <c r="N43" s="642"/>
      <c r="P43" s="648">
        <v>31</v>
      </c>
      <c r="Q43" s="649" t="s">
        <v>384</v>
      </c>
      <c r="R43" s="641"/>
      <c r="S43" s="642"/>
      <c r="T43" s="666" t="e">
        <f t="shared" si="5"/>
        <v>#REF!</v>
      </c>
      <c r="U43" s="658">
        <v>1</v>
      </c>
      <c r="V43" s="658">
        <v>1</v>
      </c>
      <c r="W43" s="658">
        <v>1</v>
      </c>
      <c r="X43" s="658">
        <v>1</v>
      </c>
      <c r="Y43" s="669" t="e">
        <f>IF(AND($A$1&gt;0,$F$1&gt;0,$K$1&gt;0,$P$1&gt;0),#REF!&amp;$A$1&amp;$AA$29&amp;$U$1&amp;$F$1&amp;$AA$29&amp;$U$2&amp;$K$1&amp;$AA$29&amp;$U$3&amp;$P$1&amp;$AA$30, "")</f>
        <v>#REF!</v>
      </c>
    </row>
    <row r="44" spans="1:25">
      <c r="A44" s="648">
        <v>32</v>
      </c>
      <c r="B44" s="649" t="s">
        <v>385</v>
      </c>
      <c r="C44" s="641"/>
      <c r="D44" s="642"/>
      <c r="E44" s="664"/>
      <c r="F44" s="648">
        <v>32</v>
      </c>
      <c r="G44" s="649" t="s">
        <v>385</v>
      </c>
      <c r="H44" s="641"/>
      <c r="I44" s="642"/>
      <c r="K44" s="648">
        <v>32</v>
      </c>
      <c r="L44" s="649" t="s">
        <v>385</v>
      </c>
      <c r="M44" s="641"/>
      <c r="N44" s="642"/>
      <c r="P44" s="648">
        <v>32</v>
      </c>
      <c r="Q44" s="649" t="s">
        <v>385</v>
      </c>
      <c r="R44" s="641"/>
      <c r="S44" s="642"/>
    </row>
    <row r="45" spans="1:25">
      <c r="A45" s="648">
        <v>33</v>
      </c>
      <c r="B45" s="649" t="s">
        <v>386</v>
      </c>
      <c r="C45" s="641"/>
      <c r="D45" s="642"/>
      <c r="E45" s="664"/>
      <c r="F45" s="648">
        <v>33</v>
      </c>
      <c r="G45" s="649" t="s">
        <v>386</v>
      </c>
      <c r="H45" s="641"/>
      <c r="I45" s="642"/>
      <c r="K45" s="648">
        <v>33</v>
      </c>
      <c r="L45" s="649" t="s">
        <v>386</v>
      </c>
      <c r="M45" s="641"/>
      <c r="N45" s="642"/>
      <c r="P45" s="648">
        <v>33</v>
      </c>
      <c r="Q45" s="649" t="s">
        <v>386</v>
      </c>
      <c r="R45" s="641"/>
      <c r="S45" s="642"/>
    </row>
    <row r="46" spans="1:25">
      <c r="A46" s="648">
        <v>34</v>
      </c>
      <c r="B46" s="649" t="s">
        <v>387</v>
      </c>
      <c r="C46" s="641"/>
      <c r="D46" s="642"/>
      <c r="E46" s="664"/>
      <c r="F46" s="648">
        <v>34</v>
      </c>
      <c r="G46" s="649" t="s">
        <v>387</v>
      </c>
      <c r="H46" s="641"/>
      <c r="I46" s="642"/>
      <c r="K46" s="648">
        <v>34</v>
      </c>
      <c r="L46" s="649" t="s">
        <v>387</v>
      </c>
      <c r="M46" s="641"/>
      <c r="N46" s="642"/>
      <c r="P46" s="648">
        <v>34</v>
      </c>
      <c r="Q46" s="649" t="s">
        <v>387</v>
      </c>
      <c r="R46" s="641"/>
      <c r="S46" s="642"/>
    </row>
    <row r="47" spans="1:25">
      <c r="A47" s="648">
        <v>35</v>
      </c>
      <c r="B47" s="649" t="s">
        <v>388</v>
      </c>
      <c r="C47" s="641"/>
      <c r="D47" s="642"/>
      <c r="E47" s="664"/>
      <c r="F47" s="648">
        <v>35</v>
      </c>
      <c r="G47" s="649" t="s">
        <v>388</v>
      </c>
      <c r="H47" s="641"/>
      <c r="I47" s="642"/>
      <c r="K47" s="648">
        <v>35</v>
      </c>
      <c r="L47" s="649" t="s">
        <v>388</v>
      </c>
      <c r="M47" s="641"/>
      <c r="N47" s="642"/>
      <c r="P47" s="648">
        <v>35</v>
      </c>
      <c r="Q47" s="649" t="s">
        <v>388</v>
      </c>
      <c r="R47" s="641"/>
      <c r="S47" s="642"/>
    </row>
    <row r="48" spans="1:25">
      <c r="A48" s="648">
        <v>36</v>
      </c>
      <c r="B48" s="649" t="s">
        <v>389</v>
      </c>
      <c r="C48" s="641"/>
      <c r="D48" s="642"/>
      <c r="E48" s="664"/>
      <c r="F48" s="648">
        <v>36</v>
      </c>
      <c r="G48" s="649" t="s">
        <v>389</v>
      </c>
      <c r="H48" s="641"/>
      <c r="I48" s="642"/>
      <c r="K48" s="648">
        <v>36</v>
      </c>
      <c r="L48" s="649" t="s">
        <v>389</v>
      </c>
      <c r="M48" s="641"/>
      <c r="N48" s="642"/>
      <c r="P48" s="648">
        <v>36</v>
      </c>
      <c r="Q48" s="649" t="s">
        <v>389</v>
      </c>
      <c r="R48" s="641"/>
      <c r="S48" s="642"/>
    </row>
    <row r="49" spans="1:19">
      <c r="A49" s="648">
        <v>37</v>
      </c>
      <c r="B49" s="649" t="s">
        <v>390</v>
      </c>
      <c r="C49" s="641"/>
      <c r="D49" s="642"/>
      <c r="E49" s="664"/>
      <c r="F49" s="648">
        <v>37</v>
      </c>
      <c r="G49" s="649" t="s">
        <v>390</v>
      </c>
      <c r="H49" s="641"/>
      <c r="I49" s="642"/>
      <c r="K49" s="648">
        <v>37</v>
      </c>
      <c r="L49" s="649" t="s">
        <v>390</v>
      </c>
      <c r="M49" s="641"/>
      <c r="N49" s="642"/>
      <c r="P49" s="648">
        <v>37</v>
      </c>
      <c r="Q49" s="649" t="s">
        <v>390</v>
      </c>
      <c r="R49" s="641"/>
      <c r="S49" s="642"/>
    </row>
    <row r="50" spans="1:19">
      <c r="A50" s="648">
        <v>38</v>
      </c>
      <c r="B50" s="649" t="s">
        <v>391</v>
      </c>
      <c r="C50" s="641"/>
      <c r="D50" s="642"/>
      <c r="E50" s="664"/>
      <c r="F50" s="648">
        <v>38</v>
      </c>
      <c r="G50" s="649" t="s">
        <v>391</v>
      </c>
      <c r="H50" s="641"/>
      <c r="I50" s="642"/>
      <c r="K50" s="648">
        <v>38</v>
      </c>
      <c r="L50" s="649" t="s">
        <v>391</v>
      </c>
      <c r="M50" s="641"/>
      <c r="N50" s="642"/>
      <c r="P50" s="648">
        <v>38</v>
      </c>
      <c r="Q50" s="649" t="s">
        <v>391</v>
      </c>
      <c r="R50" s="641"/>
      <c r="S50" s="642"/>
    </row>
    <row r="51" spans="1:19">
      <c r="A51" s="648">
        <v>39</v>
      </c>
      <c r="B51" s="649" t="s">
        <v>392</v>
      </c>
      <c r="C51" s="641"/>
      <c r="D51" s="642"/>
      <c r="E51" s="664"/>
      <c r="F51" s="648">
        <v>39</v>
      </c>
      <c r="G51" s="649" t="s">
        <v>392</v>
      </c>
      <c r="H51" s="641"/>
      <c r="I51" s="642"/>
      <c r="K51" s="648">
        <v>39</v>
      </c>
      <c r="L51" s="649" t="s">
        <v>392</v>
      </c>
      <c r="M51" s="641"/>
      <c r="N51" s="642"/>
      <c r="P51" s="648">
        <v>39</v>
      </c>
      <c r="Q51" s="649" t="s">
        <v>392</v>
      </c>
      <c r="R51" s="641"/>
      <c r="S51" s="642"/>
    </row>
    <row r="52" spans="1:19">
      <c r="A52" s="648">
        <v>40</v>
      </c>
      <c r="B52" s="649" t="s">
        <v>393</v>
      </c>
      <c r="C52" s="641"/>
      <c r="D52" s="642"/>
      <c r="E52" s="664"/>
      <c r="F52" s="648">
        <v>40</v>
      </c>
      <c r="G52" s="649" t="s">
        <v>393</v>
      </c>
      <c r="H52" s="641"/>
      <c r="I52" s="642"/>
      <c r="K52" s="648">
        <v>40</v>
      </c>
      <c r="L52" s="649" t="s">
        <v>393</v>
      </c>
      <c r="M52" s="641"/>
      <c r="N52" s="642"/>
      <c r="P52" s="648">
        <v>40</v>
      </c>
      <c r="Q52" s="649" t="s">
        <v>393</v>
      </c>
      <c r="R52" s="641"/>
      <c r="S52" s="642"/>
    </row>
    <row r="53" spans="1:19">
      <c r="A53" s="648">
        <v>41</v>
      </c>
      <c r="B53" s="649" t="s">
        <v>394</v>
      </c>
      <c r="C53" s="641"/>
      <c r="D53" s="642"/>
      <c r="E53" s="664"/>
      <c r="F53" s="648">
        <v>41</v>
      </c>
      <c r="G53" s="649" t="s">
        <v>394</v>
      </c>
      <c r="H53" s="641"/>
      <c r="I53" s="642"/>
      <c r="K53" s="648">
        <v>41</v>
      </c>
      <c r="L53" s="649" t="s">
        <v>394</v>
      </c>
      <c r="M53" s="641"/>
      <c r="N53" s="642"/>
      <c r="P53" s="648">
        <v>41</v>
      </c>
      <c r="Q53" s="649" t="s">
        <v>394</v>
      </c>
      <c r="R53" s="641"/>
      <c r="S53" s="642"/>
    </row>
    <row r="54" spans="1:19">
      <c r="A54" s="648">
        <v>42</v>
      </c>
      <c r="B54" s="649" t="s">
        <v>395</v>
      </c>
      <c r="C54" s="641"/>
      <c r="D54" s="642"/>
      <c r="E54" s="664"/>
      <c r="F54" s="648">
        <v>42</v>
      </c>
      <c r="G54" s="649" t="s">
        <v>395</v>
      </c>
      <c r="H54" s="641"/>
      <c r="I54" s="642"/>
      <c r="K54" s="648">
        <v>42</v>
      </c>
      <c r="L54" s="649" t="s">
        <v>395</v>
      </c>
      <c r="M54" s="641"/>
      <c r="N54" s="642"/>
      <c r="P54" s="648">
        <v>42</v>
      </c>
      <c r="Q54" s="649" t="s">
        <v>395</v>
      </c>
      <c r="R54" s="641"/>
      <c r="S54" s="642"/>
    </row>
    <row r="55" spans="1:19">
      <c r="A55" s="648">
        <v>43</v>
      </c>
      <c r="B55" s="649" t="s">
        <v>396</v>
      </c>
      <c r="C55" s="641"/>
      <c r="D55" s="642"/>
      <c r="E55" s="664"/>
      <c r="F55" s="648">
        <v>43</v>
      </c>
      <c r="G55" s="649" t="s">
        <v>396</v>
      </c>
      <c r="H55" s="641"/>
      <c r="I55" s="642"/>
      <c r="K55" s="648">
        <v>43</v>
      </c>
      <c r="L55" s="649" t="s">
        <v>396</v>
      </c>
      <c r="M55" s="641"/>
      <c r="N55" s="642"/>
      <c r="P55" s="648">
        <v>43</v>
      </c>
      <c r="Q55" s="649" t="s">
        <v>396</v>
      </c>
      <c r="R55" s="641"/>
      <c r="S55" s="642"/>
    </row>
    <row r="56" spans="1:19">
      <c r="A56" s="648">
        <v>44</v>
      </c>
      <c r="B56" s="649" t="s">
        <v>397</v>
      </c>
      <c r="C56" s="641"/>
      <c r="D56" s="642"/>
      <c r="E56" s="664"/>
      <c r="F56" s="648">
        <v>44</v>
      </c>
      <c r="G56" s="649" t="s">
        <v>397</v>
      </c>
      <c r="H56" s="641"/>
      <c r="I56" s="642"/>
      <c r="K56" s="648">
        <v>44</v>
      </c>
      <c r="L56" s="649" t="s">
        <v>397</v>
      </c>
      <c r="M56" s="641"/>
      <c r="N56" s="642"/>
      <c r="P56" s="648">
        <v>44</v>
      </c>
      <c r="Q56" s="649" t="s">
        <v>397</v>
      </c>
      <c r="R56" s="641"/>
      <c r="S56" s="642"/>
    </row>
    <row r="57" spans="1:19">
      <c r="A57" s="648">
        <v>45</v>
      </c>
      <c r="B57" s="649" t="s">
        <v>398</v>
      </c>
      <c r="C57" s="641"/>
      <c r="D57" s="642"/>
      <c r="E57" s="664"/>
      <c r="F57" s="648">
        <v>45</v>
      </c>
      <c r="G57" s="649" t="s">
        <v>398</v>
      </c>
      <c r="H57" s="641"/>
      <c r="I57" s="642"/>
      <c r="K57" s="648">
        <v>45</v>
      </c>
      <c r="L57" s="649" t="s">
        <v>398</v>
      </c>
      <c r="M57" s="641"/>
      <c r="N57" s="642"/>
      <c r="P57" s="648">
        <v>45</v>
      </c>
      <c r="Q57" s="649" t="s">
        <v>398</v>
      </c>
      <c r="R57" s="641"/>
      <c r="S57" s="642"/>
    </row>
    <row r="58" spans="1:19">
      <c r="A58" s="648">
        <v>46</v>
      </c>
      <c r="B58" s="649" t="s">
        <v>399</v>
      </c>
      <c r="C58" s="641"/>
      <c r="D58" s="642"/>
      <c r="E58" s="664"/>
      <c r="F58" s="648">
        <v>46</v>
      </c>
      <c r="G58" s="649" t="s">
        <v>399</v>
      </c>
      <c r="H58" s="641"/>
      <c r="I58" s="642"/>
      <c r="K58" s="648">
        <v>46</v>
      </c>
      <c r="L58" s="649" t="s">
        <v>399</v>
      </c>
      <c r="M58" s="641"/>
      <c r="N58" s="642"/>
      <c r="P58" s="648">
        <v>46</v>
      </c>
      <c r="Q58" s="649" t="s">
        <v>399</v>
      </c>
      <c r="R58" s="641"/>
      <c r="S58" s="642"/>
    </row>
    <row r="59" spans="1:19">
      <c r="A59" s="648">
        <v>47</v>
      </c>
      <c r="B59" s="649" t="s">
        <v>400</v>
      </c>
      <c r="C59" s="641"/>
      <c r="D59" s="642"/>
      <c r="E59" s="664"/>
      <c r="F59" s="648">
        <v>47</v>
      </c>
      <c r="G59" s="649" t="s">
        <v>400</v>
      </c>
      <c r="H59" s="641"/>
      <c r="I59" s="642"/>
      <c r="K59" s="648">
        <v>47</v>
      </c>
      <c r="L59" s="649" t="s">
        <v>400</v>
      </c>
      <c r="M59" s="641"/>
      <c r="N59" s="642"/>
      <c r="P59" s="648">
        <v>47</v>
      </c>
      <c r="Q59" s="649" t="s">
        <v>400</v>
      </c>
      <c r="R59" s="641"/>
      <c r="S59" s="642"/>
    </row>
    <row r="60" spans="1:19">
      <c r="A60" s="648">
        <v>48</v>
      </c>
      <c r="B60" s="649" t="s">
        <v>401</v>
      </c>
      <c r="C60" s="641"/>
      <c r="D60" s="642"/>
      <c r="E60" s="664"/>
      <c r="F60" s="648">
        <v>48</v>
      </c>
      <c r="G60" s="649" t="s">
        <v>401</v>
      </c>
      <c r="H60" s="641"/>
      <c r="I60" s="642"/>
      <c r="K60" s="648">
        <v>48</v>
      </c>
      <c r="L60" s="649" t="s">
        <v>401</v>
      </c>
      <c r="M60" s="641"/>
      <c r="N60" s="642"/>
      <c r="P60" s="648">
        <v>48</v>
      </c>
      <c r="Q60" s="649" t="s">
        <v>401</v>
      </c>
      <c r="R60" s="641"/>
      <c r="S60" s="642"/>
    </row>
    <row r="61" spans="1:19">
      <c r="A61" s="648">
        <v>49</v>
      </c>
      <c r="B61" s="649" t="s">
        <v>402</v>
      </c>
      <c r="C61" s="641"/>
      <c r="D61" s="642"/>
      <c r="E61" s="664"/>
      <c r="F61" s="648">
        <v>49</v>
      </c>
      <c r="G61" s="649" t="s">
        <v>402</v>
      </c>
      <c r="H61" s="641"/>
      <c r="I61" s="642"/>
      <c r="K61" s="648">
        <v>49</v>
      </c>
      <c r="L61" s="649" t="s">
        <v>402</v>
      </c>
      <c r="M61" s="641"/>
      <c r="N61" s="642"/>
      <c r="P61" s="648">
        <v>49</v>
      </c>
      <c r="Q61" s="649" t="s">
        <v>402</v>
      </c>
      <c r="R61" s="641"/>
      <c r="S61" s="642"/>
    </row>
    <row r="62" spans="1:19">
      <c r="A62" s="648">
        <v>50</v>
      </c>
      <c r="B62" s="649" t="s">
        <v>403</v>
      </c>
      <c r="C62" s="641"/>
      <c r="D62" s="642"/>
      <c r="E62" s="664"/>
      <c r="F62" s="648">
        <v>50</v>
      </c>
      <c r="G62" s="649" t="s">
        <v>403</v>
      </c>
      <c r="H62" s="641"/>
      <c r="I62" s="642"/>
      <c r="K62" s="648">
        <v>50</v>
      </c>
      <c r="L62" s="649" t="s">
        <v>403</v>
      </c>
      <c r="M62" s="641"/>
      <c r="N62" s="642"/>
      <c r="P62" s="648">
        <v>50</v>
      </c>
      <c r="Q62" s="649" t="s">
        <v>403</v>
      </c>
      <c r="R62" s="641"/>
      <c r="S62" s="642"/>
    </row>
    <row r="63" spans="1:19">
      <c r="A63" s="648">
        <v>51</v>
      </c>
      <c r="B63" s="649" t="s">
        <v>404</v>
      </c>
      <c r="C63" s="641"/>
      <c r="D63" s="642"/>
      <c r="E63" s="664"/>
      <c r="F63" s="648">
        <v>51</v>
      </c>
      <c r="G63" s="649" t="s">
        <v>404</v>
      </c>
      <c r="H63" s="641"/>
      <c r="I63" s="642"/>
      <c r="K63" s="648">
        <v>51</v>
      </c>
      <c r="L63" s="649" t="s">
        <v>404</v>
      </c>
      <c r="M63" s="641"/>
      <c r="N63" s="642"/>
      <c r="P63" s="648">
        <v>51</v>
      </c>
      <c r="Q63" s="649" t="s">
        <v>404</v>
      </c>
      <c r="R63" s="641"/>
      <c r="S63" s="642"/>
    </row>
    <row r="64" spans="1:19">
      <c r="A64" s="648">
        <v>52</v>
      </c>
      <c r="B64" s="649" t="s">
        <v>405</v>
      </c>
      <c r="C64" s="641"/>
      <c r="D64" s="642"/>
      <c r="E64" s="664"/>
      <c r="F64" s="648">
        <v>52</v>
      </c>
      <c r="G64" s="649" t="s">
        <v>405</v>
      </c>
      <c r="H64" s="641"/>
      <c r="I64" s="642"/>
      <c r="K64" s="648">
        <v>52</v>
      </c>
      <c r="L64" s="649" t="s">
        <v>405</v>
      </c>
      <c r="M64" s="641"/>
      <c r="N64" s="642"/>
      <c r="P64" s="648">
        <v>52</v>
      </c>
      <c r="Q64" s="649" t="s">
        <v>405</v>
      </c>
      <c r="R64" s="641"/>
      <c r="S64" s="642"/>
    </row>
    <row r="65" spans="1:19">
      <c r="A65" s="648">
        <v>53</v>
      </c>
      <c r="B65" s="649" t="s">
        <v>406</v>
      </c>
      <c r="C65" s="641"/>
      <c r="D65" s="642"/>
      <c r="E65" s="664"/>
      <c r="F65" s="648">
        <v>53</v>
      </c>
      <c r="G65" s="649" t="s">
        <v>406</v>
      </c>
      <c r="H65" s="641"/>
      <c r="I65" s="642"/>
      <c r="K65" s="648">
        <v>53</v>
      </c>
      <c r="L65" s="649" t="s">
        <v>406</v>
      </c>
      <c r="M65" s="641"/>
      <c r="N65" s="642"/>
      <c r="P65" s="648">
        <v>53</v>
      </c>
      <c r="Q65" s="649" t="s">
        <v>406</v>
      </c>
      <c r="R65" s="641"/>
      <c r="S65" s="642"/>
    </row>
    <row r="66" spans="1:19">
      <c r="A66" s="648">
        <v>54</v>
      </c>
      <c r="B66" s="649" t="s">
        <v>407</v>
      </c>
      <c r="C66" s="641"/>
      <c r="D66" s="642"/>
      <c r="E66" s="664"/>
      <c r="F66" s="648">
        <v>54</v>
      </c>
      <c r="G66" s="649" t="s">
        <v>407</v>
      </c>
      <c r="H66" s="641"/>
      <c r="I66" s="642"/>
      <c r="K66" s="648">
        <v>54</v>
      </c>
      <c r="L66" s="649" t="s">
        <v>407</v>
      </c>
      <c r="M66" s="641"/>
      <c r="N66" s="642"/>
      <c r="P66" s="648">
        <v>54</v>
      </c>
      <c r="Q66" s="649" t="s">
        <v>407</v>
      </c>
      <c r="R66" s="641"/>
      <c r="S66" s="642"/>
    </row>
    <row r="67" spans="1:19">
      <c r="A67" s="648">
        <v>55</v>
      </c>
      <c r="B67" s="649" t="s">
        <v>408</v>
      </c>
      <c r="C67" s="641"/>
      <c r="D67" s="642"/>
      <c r="E67" s="664"/>
      <c r="F67" s="648">
        <v>55</v>
      </c>
      <c r="G67" s="649" t="s">
        <v>408</v>
      </c>
      <c r="H67" s="641"/>
      <c r="I67" s="642"/>
      <c r="K67" s="648">
        <v>55</v>
      </c>
      <c r="L67" s="649" t="s">
        <v>408</v>
      </c>
      <c r="M67" s="641"/>
      <c r="N67" s="642"/>
      <c r="P67" s="648">
        <v>55</v>
      </c>
      <c r="Q67" s="649" t="s">
        <v>408</v>
      </c>
      <c r="R67" s="641"/>
      <c r="S67" s="642"/>
    </row>
    <row r="68" spans="1:19">
      <c r="A68" s="648">
        <v>56</v>
      </c>
      <c r="B68" s="649" t="s">
        <v>409</v>
      </c>
      <c r="C68" s="641"/>
      <c r="D68" s="642"/>
      <c r="E68" s="664"/>
      <c r="F68" s="648">
        <v>56</v>
      </c>
      <c r="G68" s="649" t="s">
        <v>409</v>
      </c>
      <c r="H68" s="641"/>
      <c r="I68" s="642"/>
      <c r="K68" s="648">
        <v>56</v>
      </c>
      <c r="L68" s="649" t="s">
        <v>409</v>
      </c>
      <c r="M68" s="641"/>
      <c r="N68" s="642"/>
      <c r="P68" s="648">
        <v>56</v>
      </c>
      <c r="Q68" s="649" t="s">
        <v>409</v>
      </c>
      <c r="R68" s="641"/>
      <c r="S68" s="642"/>
    </row>
    <row r="69" spans="1:19">
      <c r="A69" s="648">
        <v>57</v>
      </c>
      <c r="B69" s="649" t="s">
        <v>410</v>
      </c>
      <c r="C69" s="641"/>
      <c r="D69" s="642"/>
      <c r="E69" s="664"/>
      <c r="F69" s="648">
        <v>57</v>
      </c>
      <c r="G69" s="649" t="s">
        <v>410</v>
      </c>
      <c r="H69" s="641"/>
      <c r="I69" s="642"/>
      <c r="K69" s="648">
        <v>57</v>
      </c>
      <c r="L69" s="649" t="s">
        <v>410</v>
      </c>
      <c r="M69" s="641"/>
      <c r="N69" s="642"/>
      <c r="P69" s="648">
        <v>57</v>
      </c>
      <c r="Q69" s="649" t="s">
        <v>410</v>
      </c>
      <c r="R69" s="641"/>
      <c r="S69" s="642"/>
    </row>
    <row r="70" spans="1:19">
      <c r="A70" s="648">
        <v>58</v>
      </c>
      <c r="B70" s="649" t="s">
        <v>411</v>
      </c>
      <c r="C70" s="641"/>
      <c r="D70" s="642"/>
      <c r="E70" s="664"/>
      <c r="F70" s="648">
        <v>58</v>
      </c>
      <c r="G70" s="649" t="s">
        <v>411</v>
      </c>
      <c r="H70" s="641"/>
      <c r="I70" s="642"/>
      <c r="K70" s="648">
        <v>58</v>
      </c>
      <c r="L70" s="649" t="s">
        <v>411</v>
      </c>
      <c r="M70" s="641"/>
      <c r="N70" s="642"/>
      <c r="P70" s="648">
        <v>58</v>
      </c>
      <c r="Q70" s="649" t="s">
        <v>411</v>
      </c>
      <c r="R70" s="641"/>
      <c r="S70" s="642"/>
    </row>
    <row r="71" spans="1:19">
      <c r="A71" s="648">
        <v>59</v>
      </c>
      <c r="B71" s="649" t="s">
        <v>412</v>
      </c>
      <c r="C71" s="641"/>
      <c r="D71" s="642"/>
      <c r="E71" s="664"/>
      <c r="F71" s="648">
        <v>59</v>
      </c>
      <c r="G71" s="649" t="s">
        <v>412</v>
      </c>
      <c r="H71" s="641"/>
      <c r="I71" s="642"/>
      <c r="K71" s="648">
        <v>59</v>
      </c>
      <c r="L71" s="649" t="s">
        <v>412</v>
      </c>
      <c r="M71" s="641"/>
      <c r="N71" s="642"/>
      <c r="P71" s="648">
        <v>59</v>
      </c>
      <c r="Q71" s="649" t="s">
        <v>412</v>
      </c>
      <c r="R71" s="641"/>
      <c r="S71" s="642"/>
    </row>
    <row r="72" spans="1:19">
      <c r="A72" s="648">
        <v>60</v>
      </c>
      <c r="B72" s="649" t="s">
        <v>413</v>
      </c>
      <c r="C72" s="641"/>
      <c r="D72" s="642"/>
      <c r="E72" s="664"/>
      <c r="F72" s="648">
        <v>60</v>
      </c>
      <c r="G72" s="649" t="s">
        <v>413</v>
      </c>
      <c r="H72" s="641"/>
      <c r="I72" s="642"/>
      <c r="K72" s="648">
        <v>60</v>
      </c>
      <c r="L72" s="649" t="s">
        <v>413</v>
      </c>
      <c r="M72" s="641"/>
      <c r="N72" s="642"/>
      <c r="P72" s="648">
        <v>60</v>
      </c>
      <c r="Q72" s="649" t="s">
        <v>413</v>
      </c>
      <c r="R72" s="641"/>
      <c r="S72" s="642"/>
    </row>
    <row r="73" spans="1:19">
      <c r="A73" s="648">
        <v>61</v>
      </c>
      <c r="B73" s="649" t="s">
        <v>414</v>
      </c>
      <c r="C73" s="641"/>
      <c r="D73" s="642"/>
      <c r="E73" s="664"/>
      <c r="F73" s="648">
        <v>61</v>
      </c>
      <c r="G73" s="649" t="s">
        <v>414</v>
      </c>
      <c r="H73" s="641"/>
      <c r="I73" s="642"/>
      <c r="K73" s="648">
        <v>61</v>
      </c>
      <c r="L73" s="649" t="s">
        <v>414</v>
      </c>
      <c r="M73" s="641"/>
      <c r="N73" s="642"/>
      <c r="P73" s="648">
        <v>61</v>
      </c>
      <c r="Q73" s="649" t="s">
        <v>414</v>
      </c>
      <c r="R73" s="641"/>
      <c r="S73" s="642"/>
    </row>
    <row r="74" spans="1:19">
      <c r="A74" s="648">
        <v>62</v>
      </c>
      <c r="B74" s="649" t="s">
        <v>415</v>
      </c>
      <c r="C74" s="641"/>
      <c r="D74" s="642"/>
      <c r="E74" s="664"/>
      <c r="F74" s="648">
        <v>62</v>
      </c>
      <c r="G74" s="649" t="s">
        <v>415</v>
      </c>
      <c r="H74" s="641"/>
      <c r="I74" s="642"/>
      <c r="K74" s="648">
        <v>62</v>
      </c>
      <c r="L74" s="649" t="s">
        <v>415</v>
      </c>
      <c r="M74" s="641"/>
      <c r="N74" s="642"/>
      <c r="P74" s="648">
        <v>62</v>
      </c>
      <c r="Q74" s="649" t="s">
        <v>415</v>
      </c>
      <c r="R74" s="641"/>
      <c r="S74" s="642"/>
    </row>
    <row r="75" spans="1:19">
      <c r="A75" s="648">
        <v>63</v>
      </c>
      <c r="B75" s="650" t="s">
        <v>416</v>
      </c>
      <c r="C75" s="641"/>
      <c r="D75" s="642"/>
      <c r="E75" s="664"/>
      <c r="F75" s="648">
        <v>63</v>
      </c>
      <c r="G75" s="650" t="s">
        <v>416</v>
      </c>
      <c r="H75" s="641"/>
      <c r="I75" s="642"/>
      <c r="K75" s="648">
        <v>63</v>
      </c>
      <c r="L75" s="650" t="s">
        <v>416</v>
      </c>
      <c r="M75" s="641"/>
      <c r="N75" s="642"/>
      <c r="P75" s="648">
        <v>63</v>
      </c>
      <c r="Q75" s="650" t="s">
        <v>416</v>
      </c>
      <c r="R75" s="641"/>
      <c r="S75" s="642"/>
    </row>
    <row r="76" spans="1:19">
      <c r="A76" s="648">
        <v>64</v>
      </c>
      <c r="B76" s="650" t="s">
        <v>417</v>
      </c>
      <c r="C76" s="641"/>
      <c r="D76" s="642"/>
      <c r="E76" s="664"/>
      <c r="F76" s="648">
        <v>64</v>
      </c>
      <c r="G76" s="650" t="s">
        <v>417</v>
      </c>
      <c r="H76" s="641"/>
      <c r="I76" s="642"/>
      <c r="K76" s="648">
        <v>64</v>
      </c>
      <c r="L76" s="650" t="s">
        <v>417</v>
      </c>
      <c r="M76" s="641"/>
      <c r="N76" s="642"/>
      <c r="P76" s="648">
        <v>64</v>
      </c>
      <c r="Q76" s="650" t="s">
        <v>417</v>
      </c>
      <c r="R76" s="641"/>
      <c r="S76" s="642"/>
    </row>
    <row r="77" spans="1:19">
      <c r="A77" s="648">
        <v>65</v>
      </c>
      <c r="B77" s="650" t="s">
        <v>418</v>
      </c>
      <c r="C77" s="641"/>
      <c r="D77" s="642"/>
      <c r="E77" s="664"/>
      <c r="F77" s="648">
        <v>65</v>
      </c>
      <c r="G77" s="650" t="s">
        <v>418</v>
      </c>
      <c r="H77" s="641"/>
      <c r="I77" s="642"/>
      <c r="K77" s="648">
        <v>65</v>
      </c>
      <c r="L77" s="650" t="s">
        <v>418</v>
      </c>
      <c r="M77" s="641"/>
      <c r="N77" s="642"/>
      <c r="P77" s="648">
        <v>65</v>
      </c>
      <c r="Q77" s="650" t="s">
        <v>418</v>
      </c>
      <c r="R77" s="641"/>
      <c r="S77" s="642"/>
    </row>
    <row r="78" spans="1:19">
      <c r="A78" s="648">
        <v>66</v>
      </c>
      <c r="B78" s="650" t="s">
        <v>419</v>
      </c>
      <c r="C78" s="641"/>
      <c r="D78" s="642"/>
      <c r="E78" s="664"/>
      <c r="F78" s="648">
        <v>66</v>
      </c>
      <c r="G78" s="650" t="s">
        <v>419</v>
      </c>
      <c r="H78" s="641"/>
      <c r="I78" s="642"/>
      <c r="K78" s="648">
        <v>66</v>
      </c>
      <c r="L78" s="650" t="s">
        <v>419</v>
      </c>
      <c r="M78" s="641"/>
      <c r="N78" s="642"/>
      <c r="P78" s="648">
        <v>66</v>
      </c>
      <c r="Q78" s="650" t="s">
        <v>419</v>
      </c>
      <c r="R78" s="641"/>
      <c r="S78" s="642"/>
    </row>
    <row r="79" spans="1:19">
      <c r="A79" s="648">
        <v>67</v>
      </c>
      <c r="B79" s="650" t="s">
        <v>420</v>
      </c>
      <c r="C79" s="641"/>
      <c r="D79" s="642"/>
      <c r="E79" s="664"/>
      <c r="F79" s="648">
        <v>67</v>
      </c>
      <c r="G79" s="650" t="s">
        <v>420</v>
      </c>
      <c r="H79" s="641"/>
      <c r="I79" s="642"/>
      <c r="K79" s="648">
        <v>67</v>
      </c>
      <c r="L79" s="650" t="s">
        <v>420</v>
      </c>
      <c r="M79" s="641"/>
      <c r="N79" s="642"/>
      <c r="P79" s="648">
        <v>67</v>
      </c>
      <c r="Q79" s="650" t="s">
        <v>420</v>
      </c>
      <c r="R79" s="641"/>
      <c r="S79" s="642"/>
    </row>
    <row r="80" spans="1:19">
      <c r="A80" s="648">
        <v>68</v>
      </c>
      <c r="B80" s="650" t="s">
        <v>421</v>
      </c>
      <c r="C80" s="641"/>
      <c r="D80" s="642"/>
      <c r="E80" s="664"/>
      <c r="F80" s="648">
        <v>68</v>
      </c>
      <c r="G80" s="650" t="s">
        <v>421</v>
      </c>
      <c r="H80" s="641"/>
      <c r="I80" s="642"/>
      <c r="K80" s="648">
        <v>68</v>
      </c>
      <c r="L80" s="650" t="s">
        <v>421</v>
      </c>
      <c r="M80" s="641"/>
      <c r="N80" s="642"/>
      <c r="P80" s="648">
        <v>68</v>
      </c>
      <c r="Q80" s="650" t="s">
        <v>421</v>
      </c>
      <c r="R80" s="641"/>
      <c r="S80" s="642"/>
    </row>
    <row r="81" spans="1:19">
      <c r="A81" s="648">
        <v>69</v>
      </c>
      <c r="B81" s="650" t="s">
        <v>422</v>
      </c>
      <c r="C81" s="641"/>
      <c r="D81" s="642"/>
      <c r="E81" s="664"/>
      <c r="F81" s="648">
        <v>69</v>
      </c>
      <c r="G81" s="650" t="s">
        <v>422</v>
      </c>
      <c r="H81" s="641"/>
      <c r="I81" s="642"/>
      <c r="K81" s="648">
        <v>69</v>
      </c>
      <c r="L81" s="650" t="s">
        <v>422</v>
      </c>
      <c r="M81" s="641"/>
      <c r="N81" s="642"/>
      <c r="P81" s="648">
        <v>69</v>
      </c>
      <c r="Q81" s="650" t="s">
        <v>422</v>
      </c>
      <c r="R81" s="641"/>
      <c r="S81" s="642"/>
    </row>
    <row r="82" spans="1:19">
      <c r="A82" s="648">
        <v>70</v>
      </c>
      <c r="B82" s="650" t="s">
        <v>423</v>
      </c>
      <c r="C82" s="641"/>
      <c r="D82" s="642"/>
      <c r="E82" s="664"/>
      <c r="F82" s="648">
        <v>70</v>
      </c>
      <c r="G82" s="650" t="s">
        <v>423</v>
      </c>
      <c r="H82" s="641"/>
      <c r="I82" s="642"/>
      <c r="K82" s="648">
        <v>70</v>
      </c>
      <c r="L82" s="650" t="s">
        <v>423</v>
      </c>
      <c r="M82" s="641"/>
      <c r="N82" s="642"/>
      <c r="P82" s="648">
        <v>70</v>
      </c>
      <c r="Q82" s="650" t="s">
        <v>423</v>
      </c>
      <c r="R82" s="641"/>
      <c r="S82" s="642"/>
    </row>
    <row r="83" spans="1:19">
      <c r="A83" s="648">
        <v>71</v>
      </c>
      <c r="B83" s="650" t="s">
        <v>424</v>
      </c>
      <c r="C83" s="641"/>
      <c r="D83" s="642"/>
      <c r="E83" s="664"/>
      <c r="F83" s="648">
        <v>71</v>
      </c>
      <c r="G83" s="650" t="s">
        <v>424</v>
      </c>
      <c r="H83" s="641"/>
      <c r="I83" s="642"/>
      <c r="K83" s="648">
        <v>71</v>
      </c>
      <c r="L83" s="650" t="s">
        <v>424</v>
      </c>
      <c r="M83" s="641"/>
      <c r="N83" s="642"/>
      <c r="P83" s="648">
        <v>71</v>
      </c>
      <c r="Q83" s="650" t="s">
        <v>424</v>
      </c>
      <c r="R83" s="641"/>
      <c r="S83" s="642"/>
    </row>
    <row r="84" spans="1:19">
      <c r="A84" s="648">
        <v>72</v>
      </c>
      <c r="B84" s="650" t="s">
        <v>425</v>
      </c>
      <c r="C84" s="641"/>
      <c r="D84" s="642"/>
      <c r="E84" s="664"/>
      <c r="F84" s="648">
        <v>72</v>
      </c>
      <c r="G84" s="650" t="s">
        <v>425</v>
      </c>
      <c r="H84" s="641"/>
      <c r="I84" s="642"/>
      <c r="K84" s="648">
        <v>72</v>
      </c>
      <c r="L84" s="650" t="s">
        <v>425</v>
      </c>
      <c r="M84" s="641"/>
      <c r="N84" s="642"/>
      <c r="P84" s="648">
        <v>72</v>
      </c>
      <c r="Q84" s="650" t="s">
        <v>425</v>
      </c>
      <c r="R84" s="641"/>
      <c r="S84" s="642"/>
    </row>
    <row r="85" spans="1:19">
      <c r="A85" s="648">
        <v>73</v>
      </c>
      <c r="B85" s="650" t="s">
        <v>426</v>
      </c>
      <c r="C85" s="641"/>
      <c r="D85" s="642"/>
      <c r="E85" s="664"/>
      <c r="F85" s="648">
        <v>73</v>
      </c>
      <c r="G85" s="650" t="s">
        <v>426</v>
      </c>
      <c r="H85" s="641"/>
      <c r="I85" s="642"/>
      <c r="K85" s="648">
        <v>73</v>
      </c>
      <c r="L85" s="650" t="s">
        <v>426</v>
      </c>
      <c r="M85" s="641"/>
      <c r="N85" s="642"/>
      <c r="P85" s="648">
        <v>73</v>
      </c>
      <c r="Q85" s="650" t="s">
        <v>426</v>
      </c>
      <c r="R85" s="641"/>
      <c r="S85" s="642"/>
    </row>
    <row r="86" spans="1:19">
      <c r="A86" s="648">
        <v>74</v>
      </c>
      <c r="B86" s="650" t="s">
        <v>427</v>
      </c>
      <c r="C86" s="641"/>
      <c r="D86" s="642"/>
      <c r="E86" s="664"/>
      <c r="F86" s="648">
        <v>74</v>
      </c>
      <c r="G86" s="650" t="s">
        <v>427</v>
      </c>
      <c r="H86" s="641"/>
      <c r="I86" s="642"/>
      <c r="K86" s="648">
        <v>74</v>
      </c>
      <c r="L86" s="650" t="s">
        <v>427</v>
      </c>
      <c r="M86" s="641"/>
      <c r="N86" s="642"/>
      <c r="P86" s="648">
        <v>74</v>
      </c>
      <c r="Q86" s="650" t="s">
        <v>427</v>
      </c>
      <c r="R86" s="641"/>
      <c r="S86" s="642"/>
    </row>
    <row r="87" spans="1:19">
      <c r="A87" s="648">
        <v>75</v>
      </c>
      <c r="B87" s="650" t="s">
        <v>428</v>
      </c>
      <c r="C87" s="641"/>
      <c r="D87" s="642"/>
      <c r="E87" s="664"/>
      <c r="F87" s="648">
        <v>75</v>
      </c>
      <c r="G87" s="650" t="s">
        <v>428</v>
      </c>
      <c r="H87" s="641"/>
      <c r="I87" s="642"/>
      <c r="K87" s="648">
        <v>75</v>
      </c>
      <c r="L87" s="650" t="s">
        <v>428</v>
      </c>
      <c r="M87" s="641"/>
      <c r="N87" s="642"/>
      <c r="P87" s="648">
        <v>75</v>
      </c>
      <c r="Q87" s="650" t="s">
        <v>428</v>
      </c>
      <c r="R87" s="641"/>
      <c r="S87" s="642"/>
    </row>
    <row r="88" spans="1:19">
      <c r="A88" s="648">
        <v>76</v>
      </c>
      <c r="B88" s="650" t="s">
        <v>429</v>
      </c>
      <c r="C88" s="641"/>
      <c r="D88" s="642"/>
      <c r="E88" s="664"/>
      <c r="F88" s="648">
        <v>76</v>
      </c>
      <c r="G88" s="650" t="s">
        <v>429</v>
      </c>
      <c r="H88" s="641"/>
      <c r="I88" s="642"/>
      <c r="K88" s="648">
        <v>76</v>
      </c>
      <c r="L88" s="650" t="s">
        <v>429</v>
      </c>
      <c r="M88" s="641"/>
      <c r="N88" s="642"/>
      <c r="P88" s="648">
        <v>76</v>
      </c>
      <c r="Q88" s="650" t="s">
        <v>429</v>
      </c>
      <c r="R88" s="641"/>
      <c r="S88" s="642"/>
    </row>
    <row r="89" spans="1:19">
      <c r="A89" s="648">
        <v>77</v>
      </c>
      <c r="B89" s="650" t="s">
        <v>430</v>
      </c>
      <c r="C89" s="641"/>
      <c r="D89" s="642"/>
      <c r="E89" s="664"/>
      <c r="F89" s="648">
        <v>77</v>
      </c>
      <c r="G89" s="650" t="s">
        <v>430</v>
      </c>
      <c r="H89" s="641"/>
      <c r="I89" s="642"/>
      <c r="K89" s="648">
        <v>77</v>
      </c>
      <c r="L89" s="650" t="s">
        <v>430</v>
      </c>
      <c r="M89" s="641"/>
      <c r="N89" s="642"/>
      <c r="P89" s="648">
        <v>77</v>
      </c>
      <c r="Q89" s="650" t="s">
        <v>430</v>
      </c>
      <c r="R89" s="641"/>
      <c r="S89" s="642"/>
    </row>
    <row r="90" spans="1:19">
      <c r="A90" s="648">
        <v>78</v>
      </c>
      <c r="B90" s="650" t="s">
        <v>431</v>
      </c>
      <c r="C90" s="641"/>
      <c r="D90" s="642"/>
      <c r="E90" s="664"/>
      <c r="F90" s="648">
        <v>78</v>
      </c>
      <c r="G90" s="650" t="s">
        <v>431</v>
      </c>
      <c r="H90" s="641"/>
      <c r="I90" s="642"/>
      <c r="K90" s="648">
        <v>78</v>
      </c>
      <c r="L90" s="650" t="s">
        <v>431</v>
      </c>
      <c r="M90" s="641"/>
      <c r="N90" s="642"/>
      <c r="P90" s="648">
        <v>78</v>
      </c>
      <c r="Q90" s="650" t="s">
        <v>431</v>
      </c>
      <c r="R90" s="641"/>
      <c r="S90" s="642"/>
    </row>
    <row r="91" spans="1:19">
      <c r="A91" s="648">
        <v>79</v>
      </c>
      <c r="B91" s="650" t="s">
        <v>432</v>
      </c>
      <c r="C91" s="641"/>
      <c r="D91" s="642"/>
      <c r="E91" s="664"/>
      <c r="F91" s="648">
        <v>79</v>
      </c>
      <c r="G91" s="650" t="s">
        <v>432</v>
      </c>
      <c r="H91" s="641"/>
      <c r="I91" s="642"/>
      <c r="K91" s="648">
        <v>79</v>
      </c>
      <c r="L91" s="650" t="s">
        <v>432</v>
      </c>
      <c r="M91" s="641"/>
      <c r="N91" s="642"/>
      <c r="P91" s="648">
        <v>79</v>
      </c>
      <c r="Q91" s="650" t="s">
        <v>432</v>
      </c>
      <c r="R91" s="641"/>
      <c r="S91" s="642"/>
    </row>
    <row r="92" spans="1:19">
      <c r="A92" s="648">
        <v>80</v>
      </c>
      <c r="B92" s="650" t="s">
        <v>433</v>
      </c>
      <c r="C92" s="641"/>
      <c r="D92" s="642"/>
      <c r="E92" s="664"/>
      <c r="F92" s="648">
        <v>80</v>
      </c>
      <c r="G92" s="650" t="s">
        <v>433</v>
      </c>
      <c r="H92" s="641"/>
      <c r="I92" s="642"/>
      <c r="K92" s="648">
        <v>80</v>
      </c>
      <c r="L92" s="650" t="s">
        <v>433</v>
      </c>
      <c r="M92" s="641"/>
      <c r="N92" s="642"/>
      <c r="P92" s="648">
        <v>80</v>
      </c>
      <c r="Q92" s="650" t="s">
        <v>433</v>
      </c>
      <c r="R92" s="641"/>
      <c r="S92" s="642"/>
    </row>
    <row r="93" spans="1:19">
      <c r="A93" s="648">
        <v>81</v>
      </c>
      <c r="B93" s="650" t="s">
        <v>434</v>
      </c>
      <c r="C93" s="641"/>
      <c r="D93" s="642"/>
      <c r="E93" s="664"/>
      <c r="F93" s="648">
        <v>81</v>
      </c>
      <c r="G93" s="650" t="s">
        <v>434</v>
      </c>
      <c r="H93" s="641"/>
      <c r="I93" s="642"/>
      <c r="K93" s="648">
        <v>81</v>
      </c>
      <c r="L93" s="650" t="s">
        <v>434</v>
      </c>
      <c r="M93" s="641"/>
      <c r="N93" s="642"/>
      <c r="P93" s="648">
        <v>81</v>
      </c>
      <c r="Q93" s="650" t="s">
        <v>434</v>
      </c>
      <c r="R93" s="641"/>
      <c r="S93" s="642"/>
    </row>
    <row r="94" spans="1:19">
      <c r="A94" s="648">
        <v>82</v>
      </c>
      <c r="B94" s="650" t="s">
        <v>435</v>
      </c>
      <c r="C94" s="641"/>
      <c r="D94" s="642"/>
      <c r="E94" s="664"/>
      <c r="F94" s="648">
        <v>82</v>
      </c>
      <c r="G94" s="650" t="s">
        <v>435</v>
      </c>
      <c r="H94" s="641"/>
      <c r="I94" s="642"/>
      <c r="K94" s="648">
        <v>82</v>
      </c>
      <c r="L94" s="650" t="s">
        <v>435</v>
      </c>
      <c r="M94" s="641"/>
      <c r="N94" s="642"/>
      <c r="P94" s="648">
        <v>82</v>
      </c>
      <c r="Q94" s="650" t="s">
        <v>435</v>
      </c>
      <c r="R94" s="641"/>
      <c r="S94" s="642"/>
    </row>
    <row r="95" spans="1:19">
      <c r="A95" s="648">
        <v>83</v>
      </c>
      <c r="B95" s="650" t="s">
        <v>436</v>
      </c>
      <c r="C95" s="641"/>
      <c r="D95" s="642"/>
      <c r="E95" s="664"/>
      <c r="F95" s="648">
        <v>83</v>
      </c>
      <c r="G95" s="650" t="s">
        <v>436</v>
      </c>
      <c r="H95" s="641"/>
      <c r="I95" s="642"/>
      <c r="K95" s="648">
        <v>83</v>
      </c>
      <c r="L95" s="650" t="s">
        <v>436</v>
      </c>
      <c r="M95" s="641"/>
      <c r="N95" s="642"/>
      <c r="P95" s="648">
        <v>83</v>
      </c>
      <c r="Q95" s="650" t="s">
        <v>436</v>
      </c>
      <c r="R95" s="641"/>
      <c r="S95" s="642"/>
    </row>
    <row r="96" spans="1:19">
      <c r="A96" s="648">
        <v>84</v>
      </c>
      <c r="B96" s="650" t="s">
        <v>437</v>
      </c>
      <c r="C96" s="641"/>
      <c r="D96" s="642"/>
      <c r="E96" s="664"/>
      <c r="F96" s="648">
        <v>84</v>
      </c>
      <c r="G96" s="650" t="s">
        <v>437</v>
      </c>
      <c r="H96" s="641"/>
      <c r="I96" s="642"/>
      <c r="K96" s="648">
        <v>84</v>
      </c>
      <c r="L96" s="650" t="s">
        <v>437</v>
      </c>
      <c r="M96" s="641"/>
      <c r="N96" s="642"/>
      <c r="P96" s="648">
        <v>84</v>
      </c>
      <c r="Q96" s="650" t="s">
        <v>437</v>
      </c>
      <c r="R96" s="641"/>
      <c r="S96" s="642"/>
    </row>
    <row r="97" spans="1:19">
      <c r="A97" s="648">
        <v>85</v>
      </c>
      <c r="B97" s="650" t="s">
        <v>438</v>
      </c>
      <c r="C97" s="641"/>
      <c r="D97" s="642"/>
      <c r="E97" s="664"/>
      <c r="F97" s="648">
        <v>85</v>
      </c>
      <c r="G97" s="650" t="s">
        <v>438</v>
      </c>
      <c r="H97" s="641"/>
      <c r="I97" s="642"/>
      <c r="K97" s="648">
        <v>85</v>
      </c>
      <c r="L97" s="650" t="s">
        <v>438</v>
      </c>
      <c r="M97" s="641"/>
      <c r="N97" s="642"/>
      <c r="P97" s="648">
        <v>85</v>
      </c>
      <c r="Q97" s="650" t="s">
        <v>438</v>
      </c>
      <c r="R97" s="641"/>
      <c r="S97" s="642"/>
    </row>
    <row r="98" spans="1:19">
      <c r="A98" s="648">
        <v>86</v>
      </c>
      <c r="B98" s="650" t="s">
        <v>439</v>
      </c>
      <c r="C98" s="641"/>
      <c r="D98" s="642"/>
      <c r="E98" s="664"/>
      <c r="F98" s="648">
        <v>86</v>
      </c>
      <c r="G98" s="650" t="s">
        <v>439</v>
      </c>
      <c r="H98" s="641"/>
      <c r="I98" s="642"/>
      <c r="K98" s="648">
        <v>86</v>
      </c>
      <c r="L98" s="650" t="s">
        <v>439</v>
      </c>
      <c r="M98" s="641"/>
      <c r="N98" s="642"/>
      <c r="P98" s="648">
        <v>86</v>
      </c>
      <c r="Q98" s="650" t="s">
        <v>439</v>
      </c>
      <c r="R98" s="641"/>
      <c r="S98" s="642"/>
    </row>
    <row r="99" spans="1:19">
      <c r="A99" s="648">
        <v>87</v>
      </c>
      <c r="B99" s="650" t="s">
        <v>440</v>
      </c>
      <c r="C99" s="641"/>
      <c r="D99" s="642"/>
      <c r="E99" s="664"/>
      <c r="F99" s="648">
        <v>87</v>
      </c>
      <c r="G99" s="650" t="s">
        <v>440</v>
      </c>
      <c r="H99" s="641"/>
      <c r="I99" s="642"/>
      <c r="K99" s="648">
        <v>87</v>
      </c>
      <c r="L99" s="650" t="s">
        <v>440</v>
      </c>
      <c r="M99" s="641"/>
      <c r="N99" s="642"/>
      <c r="P99" s="648">
        <v>87</v>
      </c>
      <c r="Q99" s="650" t="s">
        <v>440</v>
      </c>
      <c r="R99" s="641"/>
      <c r="S99" s="642"/>
    </row>
    <row r="100" spans="1:19">
      <c r="A100" s="648">
        <v>88</v>
      </c>
      <c r="B100" s="650" t="s">
        <v>441</v>
      </c>
      <c r="C100" s="641"/>
      <c r="D100" s="642"/>
      <c r="E100" s="664"/>
      <c r="F100" s="648">
        <v>88</v>
      </c>
      <c r="G100" s="650" t="s">
        <v>441</v>
      </c>
      <c r="H100" s="641"/>
      <c r="I100" s="642"/>
      <c r="K100" s="648">
        <v>88</v>
      </c>
      <c r="L100" s="650" t="s">
        <v>441</v>
      </c>
      <c r="M100" s="641"/>
      <c r="N100" s="642"/>
      <c r="P100" s="648">
        <v>88</v>
      </c>
      <c r="Q100" s="650" t="s">
        <v>441</v>
      </c>
      <c r="R100" s="641"/>
      <c r="S100" s="642"/>
    </row>
    <row r="101" spans="1:19">
      <c r="A101" s="648">
        <v>89</v>
      </c>
      <c r="B101" s="650" t="s">
        <v>442</v>
      </c>
      <c r="C101" s="641"/>
      <c r="D101" s="642"/>
      <c r="E101" s="664"/>
      <c r="F101" s="648">
        <v>89</v>
      </c>
      <c r="G101" s="650" t="s">
        <v>442</v>
      </c>
      <c r="H101" s="641"/>
      <c r="I101" s="642"/>
      <c r="K101" s="648">
        <v>89</v>
      </c>
      <c r="L101" s="650" t="s">
        <v>442</v>
      </c>
      <c r="M101" s="641"/>
      <c r="N101" s="642"/>
      <c r="P101" s="648">
        <v>89</v>
      </c>
      <c r="Q101" s="650" t="s">
        <v>442</v>
      </c>
      <c r="R101" s="641"/>
      <c r="S101" s="642"/>
    </row>
    <row r="102" spans="1:19">
      <c r="A102" s="648">
        <v>90</v>
      </c>
      <c r="B102" s="650" t="s">
        <v>443</v>
      </c>
      <c r="C102" s="641"/>
      <c r="D102" s="642"/>
      <c r="E102" s="664"/>
      <c r="F102" s="648">
        <v>90</v>
      </c>
      <c r="G102" s="650" t="s">
        <v>443</v>
      </c>
      <c r="H102" s="641"/>
      <c r="I102" s="642"/>
      <c r="K102" s="648">
        <v>90</v>
      </c>
      <c r="L102" s="650" t="s">
        <v>443</v>
      </c>
      <c r="M102" s="641"/>
      <c r="N102" s="642"/>
      <c r="P102" s="648">
        <v>90</v>
      </c>
      <c r="Q102" s="650" t="s">
        <v>443</v>
      </c>
      <c r="R102" s="641"/>
      <c r="S102" s="642"/>
    </row>
    <row r="103" spans="1:19">
      <c r="A103" s="648">
        <v>91</v>
      </c>
      <c r="B103" s="650" t="s">
        <v>444</v>
      </c>
      <c r="C103" s="641"/>
      <c r="D103" s="642"/>
      <c r="E103" s="664"/>
      <c r="F103" s="648">
        <v>91</v>
      </c>
      <c r="G103" s="650" t="s">
        <v>444</v>
      </c>
      <c r="H103" s="641"/>
      <c r="I103" s="642"/>
      <c r="K103" s="648">
        <v>91</v>
      </c>
      <c r="L103" s="650" t="s">
        <v>444</v>
      </c>
      <c r="M103" s="641"/>
      <c r="N103" s="642"/>
      <c r="P103" s="648">
        <v>91</v>
      </c>
      <c r="Q103" s="650" t="s">
        <v>444</v>
      </c>
      <c r="R103" s="641"/>
      <c r="S103" s="642"/>
    </row>
    <row r="104" spans="1:19">
      <c r="A104" s="648">
        <v>92</v>
      </c>
      <c r="B104" s="650" t="s">
        <v>445</v>
      </c>
      <c r="C104" s="641"/>
      <c r="D104" s="642"/>
      <c r="E104" s="664"/>
      <c r="F104" s="648">
        <v>92</v>
      </c>
      <c r="G104" s="650" t="s">
        <v>445</v>
      </c>
      <c r="H104" s="641"/>
      <c r="I104" s="642"/>
      <c r="K104" s="648">
        <v>92</v>
      </c>
      <c r="L104" s="650" t="s">
        <v>445</v>
      </c>
      <c r="M104" s="641"/>
      <c r="N104" s="642"/>
      <c r="P104" s="648">
        <v>92</v>
      </c>
      <c r="Q104" s="650" t="s">
        <v>445</v>
      </c>
      <c r="R104" s="641"/>
      <c r="S104" s="642"/>
    </row>
    <row r="105" spans="1:19">
      <c r="A105" s="648">
        <v>93</v>
      </c>
      <c r="B105" s="650" t="s">
        <v>446</v>
      </c>
      <c r="C105" s="641"/>
      <c r="D105" s="642"/>
      <c r="E105" s="664"/>
      <c r="F105" s="648">
        <v>93</v>
      </c>
      <c r="G105" s="650" t="s">
        <v>446</v>
      </c>
      <c r="H105" s="641"/>
      <c r="I105" s="642"/>
      <c r="K105" s="648">
        <v>93</v>
      </c>
      <c r="L105" s="650" t="s">
        <v>446</v>
      </c>
      <c r="M105" s="641"/>
      <c r="N105" s="642"/>
      <c r="P105" s="648">
        <v>93</v>
      </c>
      <c r="Q105" s="650" t="s">
        <v>446</v>
      </c>
      <c r="R105" s="641"/>
      <c r="S105" s="642"/>
    </row>
    <row r="106" spans="1:19">
      <c r="A106" s="648">
        <v>94</v>
      </c>
      <c r="B106" s="650" t="s">
        <v>447</v>
      </c>
      <c r="C106" s="641"/>
      <c r="D106" s="642"/>
      <c r="E106" s="664"/>
      <c r="F106" s="648">
        <v>94</v>
      </c>
      <c r="G106" s="650" t="s">
        <v>447</v>
      </c>
      <c r="H106" s="641"/>
      <c r="I106" s="642"/>
      <c r="K106" s="648">
        <v>94</v>
      </c>
      <c r="L106" s="650" t="s">
        <v>447</v>
      </c>
      <c r="M106" s="641"/>
      <c r="N106" s="642"/>
      <c r="P106" s="648">
        <v>94</v>
      </c>
      <c r="Q106" s="650" t="s">
        <v>447</v>
      </c>
      <c r="R106" s="641"/>
      <c r="S106" s="642"/>
    </row>
    <row r="107" spans="1:19">
      <c r="A107" s="648">
        <v>95</v>
      </c>
      <c r="B107" s="650" t="s">
        <v>448</v>
      </c>
      <c r="C107" s="641"/>
      <c r="D107" s="642"/>
      <c r="E107" s="664"/>
      <c r="F107" s="648">
        <v>95</v>
      </c>
      <c r="G107" s="650" t="s">
        <v>448</v>
      </c>
      <c r="H107" s="641"/>
      <c r="I107" s="642"/>
      <c r="K107" s="648">
        <v>95</v>
      </c>
      <c r="L107" s="650" t="s">
        <v>448</v>
      </c>
      <c r="M107" s="641"/>
      <c r="N107" s="642"/>
      <c r="P107" s="648">
        <v>95</v>
      </c>
      <c r="Q107" s="650" t="s">
        <v>448</v>
      </c>
      <c r="R107" s="641"/>
      <c r="S107" s="642"/>
    </row>
    <row r="108" spans="1:19">
      <c r="A108" s="648">
        <v>96</v>
      </c>
      <c r="B108" s="650" t="s">
        <v>449</v>
      </c>
      <c r="C108" s="641"/>
      <c r="D108" s="642"/>
      <c r="E108" s="664"/>
      <c r="F108" s="648">
        <v>96</v>
      </c>
      <c r="G108" s="650" t="s">
        <v>449</v>
      </c>
      <c r="H108" s="641"/>
      <c r="I108" s="642"/>
      <c r="K108" s="648">
        <v>96</v>
      </c>
      <c r="L108" s="650" t="s">
        <v>449</v>
      </c>
      <c r="M108" s="641"/>
      <c r="N108" s="642"/>
      <c r="P108" s="648">
        <v>96</v>
      </c>
      <c r="Q108" s="650" t="s">
        <v>449</v>
      </c>
      <c r="R108" s="641"/>
      <c r="S108" s="642"/>
    </row>
    <row r="109" spans="1:19">
      <c r="A109" s="648">
        <v>97</v>
      </c>
      <c r="B109" s="650" t="s">
        <v>450</v>
      </c>
      <c r="C109" s="641"/>
      <c r="D109" s="642"/>
      <c r="E109" s="664"/>
      <c r="F109" s="648">
        <v>97</v>
      </c>
      <c r="G109" s="650" t="s">
        <v>450</v>
      </c>
      <c r="H109" s="641"/>
      <c r="I109" s="642"/>
      <c r="K109" s="648">
        <v>97</v>
      </c>
      <c r="L109" s="650" t="s">
        <v>450</v>
      </c>
      <c r="M109" s="641"/>
      <c r="N109" s="642"/>
      <c r="P109" s="648">
        <v>97</v>
      </c>
      <c r="Q109" s="650" t="s">
        <v>450</v>
      </c>
      <c r="R109" s="641"/>
      <c r="S109" s="642"/>
    </row>
    <row r="110" spans="1:19">
      <c r="A110" s="648">
        <v>98</v>
      </c>
      <c r="B110" s="650" t="s">
        <v>451</v>
      </c>
      <c r="C110" s="641"/>
      <c r="D110" s="642"/>
      <c r="E110" s="664"/>
      <c r="F110" s="648">
        <v>98</v>
      </c>
      <c r="G110" s="650" t="s">
        <v>451</v>
      </c>
      <c r="H110" s="641"/>
      <c r="I110" s="642"/>
      <c r="K110" s="648">
        <v>98</v>
      </c>
      <c r="L110" s="650" t="s">
        <v>451</v>
      </c>
      <c r="M110" s="641"/>
      <c r="N110" s="642"/>
      <c r="P110" s="648">
        <v>98</v>
      </c>
      <c r="Q110" s="650" t="s">
        <v>451</v>
      </c>
      <c r="R110" s="641"/>
      <c r="S110" s="642"/>
    </row>
    <row r="111" spans="1:19">
      <c r="A111" s="648">
        <v>99</v>
      </c>
      <c r="B111" s="650" t="s">
        <v>452</v>
      </c>
      <c r="C111" s="641"/>
      <c r="D111" s="642"/>
      <c r="E111" s="664"/>
      <c r="F111" s="648">
        <v>99</v>
      </c>
      <c r="G111" s="650" t="s">
        <v>452</v>
      </c>
      <c r="H111" s="641"/>
      <c r="I111" s="642"/>
      <c r="K111" s="648">
        <v>99</v>
      </c>
      <c r="L111" s="650" t="s">
        <v>452</v>
      </c>
      <c r="M111" s="641"/>
      <c r="N111" s="642"/>
      <c r="P111" s="648">
        <v>99</v>
      </c>
      <c r="Q111" s="650" t="s">
        <v>452</v>
      </c>
      <c r="R111" s="641"/>
      <c r="S111" s="642"/>
    </row>
    <row r="112" spans="1:19" ht="13.5" thickBot="1">
      <c r="A112" s="651">
        <v>100</v>
      </c>
      <c r="B112" s="652" t="s">
        <v>453</v>
      </c>
      <c r="C112" s="653"/>
      <c r="D112" s="654"/>
      <c r="E112" s="664"/>
      <c r="F112" s="651">
        <v>100</v>
      </c>
      <c r="G112" s="652" t="s">
        <v>453</v>
      </c>
      <c r="H112" s="653"/>
      <c r="I112" s="654"/>
      <c r="K112" s="651">
        <v>100</v>
      </c>
      <c r="L112" s="652" t="s">
        <v>453</v>
      </c>
      <c r="M112" s="653"/>
      <c r="N112" s="654"/>
      <c r="P112" s="651">
        <v>100</v>
      </c>
      <c r="Q112" s="652" t="s">
        <v>453</v>
      </c>
      <c r="R112" s="653"/>
      <c r="S112" s="654"/>
    </row>
    <row r="118" spans="1:4">
      <c r="A118" s="670" t="s">
        <v>459</v>
      </c>
    </row>
    <row r="119" spans="1:4" ht="13.5" thickBot="1"/>
    <row r="120" spans="1:4" ht="13.5" thickBot="1">
      <c r="A120" s="655"/>
      <c r="B120" s="656"/>
      <c r="C120" s="656"/>
      <c r="D120" s="657"/>
    </row>
    <row r="121" spans="1:4" ht="13.5" thickBot="1">
      <c r="A121" s="659"/>
      <c r="B121" s="660"/>
      <c r="C121" s="660"/>
      <c r="D121" s="661"/>
    </row>
    <row r="122" spans="1:4" ht="15.75" thickBot="1">
      <c r="A122" s="997" t="e">
        <v>#REF!</v>
      </c>
      <c r="B122" s="998"/>
      <c r="C122" s="638"/>
      <c r="D122" s="639"/>
    </row>
    <row r="123" spans="1:4">
      <c r="A123" s="999"/>
      <c r="B123" s="1000"/>
      <c r="C123" s="638"/>
      <c r="D123" s="639"/>
    </row>
    <row r="124" spans="1:4">
      <c r="A124" s="640"/>
      <c r="B124" s="641"/>
      <c r="C124" s="641"/>
      <c r="D124" s="642"/>
    </row>
    <row r="125" spans="1:4">
      <c r="A125" s="1001" t="e">
        <f>IF(OR((A122&gt;9999999999),(A122&lt;0)),"Invalid Entry - More than 1000 crore OR -ve value",IF(A122=0, "",+CONCATENATE(U121,B132,D132,B131,D131,B130,D130,B129,D129,B128,D128,B127," Only")))</f>
        <v>#REF!</v>
      </c>
      <c r="B125" s="1002"/>
      <c r="C125" s="1002"/>
      <c r="D125" s="1003"/>
    </row>
    <row r="126" spans="1:4">
      <c r="A126" s="640"/>
      <c r="B126" s="641"/>
      <c r="C126" s="641"/>
      <c r="D126" s="642"/>
    </row>
    <row r="127" spans="1:4">
      <c r="A127" s="643" t="e">
        <f>-INT(A122/100)*100+ROUND(A122,0)</f>
        <v>#REF!</v>
      </c>
      <c r="B127" s="641" t="e">
        <f t="shared" ref="B127:B132" si="6">IF(A127=0,"",LOOKUP(A127,$A$13:$A$112,$B$13:$B$112))</f>
        <v>#REF!</v>
      </c>
      <c r="C127" s="641"/>
      <c r="D127" s="644"/>
    </row>
    <row r="128" spans="1:4">
      <c r="A128" s="643" t="e">
        <f>-INT(A122/1000)*10+INT(A122/100)</f>
        <v>#REF!</v>
      </c>
      <c r="B128" s="641" t="e">
        <f t="shared" si="6"/>
        <v>#REF!</v>
      </c>
      <c r="C128" s="641"/>
      <c r="D128" s="644" t="e">
        <f>+IF(B128="",""," Hundred ")</f>
        <v>#REF!</v>
      </c>
    </row>
    <row r="129" spans="1:4">
      <c r="A129" s="643" t="e">
        <f>-INT(A122/100000)*100+INT(A122/1000)</f>
        <v>#REF!</v>
      </c>
      <c r="B129" s="641" t="e">
        <f t="shared" si="6"/>
        <v>#REF!</v>
      </c>
      <c r="C129" s="641"/>
      <c r="D129" s="644" t="e">
        <f>IF((B129=""),IF(C129="",""," Thousand ")," Thousand ")</f>
        <v>#REF!</v>
      </c>
    </row>
    <row r="130" spans="1:4">
      <c r="A130" s="643" t="e">
        <f>-INT(A122/10000000)*100+INT(A122/100000)</f>
        <v>#REF!</v>
      </c>
      <c r="B130" s="641" t="e">
        <f t="shared" si="6"/>
        <v>#REF!</v>
      </c>
      <c r="C130" s="641"/>
      <c r="D130" s="644" t="e">
        <f>IF((B130=""),IF(C130="",""," Lac ")," Lac ")</f>
        <v>#REF!</v>
      </c>
    </row>
    <row r="131" spans="1:4">
      <c r="A131" s="643" t="e">
        <f>-INT(A122/1000000000)*100+INT(A122/10000000)</f>
        <v>#REF!</v>
      </c>
      <c r="B131" s="645" t="e">
        <f t="shared" si="6"/>
        <v>#REF!</v>
      </c>
      <c r="C131" s="641"/>
      <c r="D131" s="644" t="e">
        <f>IF((B131=""),IF(C131="",""," Crore ")," Crore ")</f>
        <v>#REF!</v>
      </c>
    </row>
    <row r="132" spans="1:4">
      <c r="A132" s="646" t="e">
        <f>-INT(A122/10000000000)*1000+INT(A122/1000000000)</f>
        <v>#REF!</v>
      </c>
      <c r="B132" s="645" t="e">
        <f t="shared" si="6"/>
        <v>#REF!</v>
      </c>
      <c r="C132" s="641"/>
      <c r="D132" s="644" t="e">
        <f>IF((B132=""),IF(C132="",""," Hundred ")," Hundred ")</f>
        <v>#REF!</v>
      </c>
    </row>
    <row r="133" spans="1:4">
      <c r="A133" s="647"/>
      <c r="B133" s="641"/>
      <c r="C133" s="641"/>
      <c r="D133" s="642"/>
    </row>
    <row r="134" spans="1:4">
      <c r="A134" s="648">
        <v>1</v>
      </c>
      <c r="B134" s="649" t="s">
        <v>354</v>
      </c>
      <c r="C134" s="641"/>
      <c r="D134" s="642"/>
    </row>
    <row r="135" spans="1:4">
      <c r="A135" s="648">
        <v>2</v>
      </c>
      <c r="B135" s="649" t="s">
        <v>355</v>
      </c>
      <c r="C135" s="641"/>
      <c r="D135" s="642"/>
    </row>
    <row r="136" spans="1:4">
      <c r="A136" s="648">
        <v>3</v>
      </c>
      <c r="B136" s="649" t="s">
        <v>356</v>
      </c>
      <c r="C136" s="641"/>
      <c r="D136" s="642"/>
    </row>
    <row r="137" spans="1:4">
      <c r="A137" s="648">
        <v>4</v>
      </c>
      <c r="B137" s="649" t="s">
        <v>357</v>
      </c>
      <c r="C137" s="641"/>
      <c r="D137" s="642"/>
    </row>
    <row r="138" spans="1:4">
      <c r="A138" s="648">
        <v>5</v>
      </c>
      <c r="B138" s="649" t="s">
        <v>358</v>
      </c>
      <c r="C138" s="641"/>
      <c r="D138" s="642"/>
    </row>
    <row r="139" spans="1:4">
      <c r="A139" s="648">
        <v>6</v>
      </c>
      <c r="B139" s="649" t="s">
        <v>359</v>
      </c>
      <c r="C139" s="641"/>
      <c r="D139" s="642"/>
    </row>
    <row r="140" spans="1:4">
      <c r="A140" s="648">
        <v>7</v>
      </c>
      <c r="B140" s="649" t="s">
        <v>360</v>
      </c>
      <c r="C140" s="641"/>
      <c r="D140" s="642"/>
    </row>
    <row r="141" spans="1:4">
      <c r="A141" s="648">
        <v>8</v>
      </c>
      <c r="B141" s="649" t="s">
        <v>361</v>
      </c>
      <c r="C141" s="641"/>
      <c r="D141" s="642"/>
    </row>
    <row r="142" spans="1:4">
      <c r="A142" s="648">
        <v>9</v>
      </c>
      <c r="B142" s="649" t="s">
        <v>362</v>
      </c>
      <c r="C142" s="641"/>
      <c r="D142" s="642"/>
    </row>
    <row r="143" spans="1:4">
      <c r="A143" s="648">
        <v>10</v>
      </c>
      <c r="B143" s="649" t="s">
        <v>363</v>
      </c>
      <c r="C143" s="641"/>
      <c r="D143" s="642"/>
    </row>
    <row r="144" spans="1:4">
      <c r="A144" s="648">
        <v>11</v>
      </c>
      <c r="B144" s="649" t="s">
        <v>364</v>
      </c>
      <c r="C144" s="641"/>
      <c r="D144" s="642"/>
    </row>
    <row r="145" spans="1:4">
      <c r="A145" s="648">
        <v>12</v>
      </c>
      <c r="B145" s="649" t="s">
        <v>365</v>
      </c>
      <c r="C145" s="641"/>
      <c r="D145" s="642"/>
    </row>
    <row r="146" spans="1:4">
      <c r="A146" s="648">
        <v>13</v>
      </c>
      <c r="B146" s="649" t="s">
        <v>366</v>
      </c>
      <c r="C146" s="641"/>
      <c r="D146" s="642"/>
    </row>
    <row r="147" spans="1:4">
      <c r="A147" s="648">
        <v>14</v>
      </c>
      <c r="B147" s="649" t="s">
        <v>367</v>
      </c>
      <c r="C147" s="641"/>
      <c r="D147" s="642"/>
    </row>
    <row r="148" spans="1:4">
      <c r="A148" s="648">
        <v>15</v>
      </c>
      <c r="B148" s="649" t="s">
        <v>368</v>
      </c>
      <c r="C148" s="641"/>
      <c r="D148" s="642"/>
    </row>
    <row r="149" spans="1:4">
      <c r="A149" s="648">
        <v>16</v>
      </c>
      <c r="B149" s="649" t="s">
        <v>369</v>
      </c>
      <c r="C149" s="641"/>
      <c r="D149" s="642"/>
    </row>
    <row r="150" spans="1:4">
      <c r="A150" s="648">
        <v>17</v>
      </c>
      <c r="B150" s="649" t="s">
        <v>370</v>
      </c>
      <c r="C150" s="641"/>
      <c r="D150" s="642"/>
    </row>
    <row r="151" spans="1:4">
      <c r="A151" s="648">
        <v>18</v>
      </c>
      <c r="B151" s="649" t="s">
        <v>371</v>
      </c>
      <c r="C151" s="641"/>
      <c r="D151" s="642"/>
    </row>
    <row r="152" spans="1:4">
      <c r="A152" s="648">
        <v>19</v>
      </c>
      <c r="B152" s="649" t="s">
        <v>372</v>
      </c>
      <c r="C152" s="641"/>
      <c r="D152" s="642"/>
    </row>
    <row r="153" spans="1:4">
      <c r="A153" s="648">
        <v>20</v>
      </c>
      <c r="B153" s="649" t="s">
        <v>373</v>
      </c>
      <c r="C153" s="641"/>
      <c r="D153" s="642"/>
    </row>
    <row r="154" spans="1:4">
      <c r="A154" s="648">
        <v>21</v>
      </c>
      <c r="B154" s="649" t="s">
        <v>374</v>
      </c>
      <c r="C154" s="641"/>
      <c r="D154" s="642"/>
    </row>
    <row r="155" spans="1:4">
      <c r="A155" s="648">
        <v>22</v>
      </c>
      <c r="B155" s="649" t="s">
        <v>375</v>
      </c>
      <c r="C155" s="641"/>
      <c r="D155" s="642"/>
    </row>
    <row r="156" spans="1:4">
      <c r="A156" s="648">
        <v>23</v>
      </c>
      <c r="B156" s="649" t="s">
        <v>376</v>
      </c>
      <c r="C156" s="641"/>
      <c r="D156" s="642"/>
    </row>
    <row r="157" spans="1:4">
      <c r="A157" s="648">
        <v>24</v>
      </c>
      <c r="B157" s="649" t="s">
        <v>377</v>
      </c>
      <c r="C157" s="641"/>
      <c r="D157" s="642"/>
    </row>
    <row r="158" spans="1:4">
      <c r="A158" s="648">
        <v>25</v>
      </c>
      <c r="B158" s="649" t="s">
        <v>378</v>
      </c>
      <c r="C158" s="641"/>
      <c r="D158" s="642"/>
    </row>
    <row r="159" spans="1:4">
      <c r="A159" s="648">
        <v>26</v>
      </c>
      <c r="B159" s="649" t="s">
        <v>379</v>
      </c>
      <c r="C159" s="641"/>
      <c r="D159" s="642"/>
    </row>
    <row r="160" spans="1:4">
      <c r="A160" s="648">
        <v>27</v>
      </c>
      <c r="B160" s="649" t="s">
        <v>380</v>
      </c>
      <c r="C160" s="641"/>
      <c r="D160" s="642"/>
    </row>
    <row r="161" spans="1:4">
      <c r="A161" s="648">
        <v>28</v>
      </c>
      <c r="B161" s="649" t="s">
        <v>381</v>
      </c>
      <c r="C161" s="641"/>
      <c r="D161" s="642"/>
    </row>
    <row r="162" spans="1:4">
      <c r="A162" s="648">
        <v>29</v>
      </c>
      <c r="B162" s="649" t="s">
        <v>382</v>
      </c>
      <c r="C162" s="641"/>
      <c r="D162" s="642"/>
    </row>
    <row r="163" spans="1:4">
      <c r="A163" s="648">
        <v>30</v>
      </c>
      <c r="B163" s="649" t="s">
        <v>383</v>
      </c>
      <c r="C163" s="641"/>
      <c r="D163" s="642"/>
    </row>
    <row r="164" spans="1:4">
      <c r="A164" s="648">
        <v>31</v>
      </c>
      <c r="B164" s="649" t="s">
        <v>384</v>
      </c>
      <c r="C164" s="641"/>
      <c r="D164" s="642"/>
    </row>
    <row r="165" spans="1:4">
      <c r="A165" s="648">
        <v>32</v>
      </c>
      <c r="B165" s="649" t="s">
        <v>385</v>
      </c>
      <c r="C165" s="641"/>
      <c r="D165" s="642"/>
    </row>
    <row r="166" spans="1:4">
      <c r="A166" s="648">
        <v>33</v>
      </c>
      <c r="B166" s="649" t="s">
        <v>386</v>
      </c>
      <c r="C166" s="641"/>
      <c r="D166" s="642"/>
    </row>
    <row r="167" spans="1:4">
      <c r="A167" s="648">
        <v>34</v>
      </c>
      <c r="B167" s="649" t="s">
        <v>387</v>
      </c>
      <c r="C167" s="641"/>
      <c r="D167" s="642"/>
    </row>
    <row r="168" spans="1:4">
      <c r="A168" s="648">
        <v>35</v>
      </c>
      <c r="B168" s="649" t="s">
        <v>388</v>
      </c>
      <c r="C168" s="641"/>
      <c r="D168" s="642"/>
    </row>
    <row r="169" spans="1:4">
      <c r="A169" s="648">
        <v>36</v>
      </c>
      <c r="B169" s="649" t="s">
        <v>389</v>
      </c>
      <c r="C169" s="641"/>
      <c r="D169" s="642"/>
    </row>
    <row r="170" spans="1:4">
      <c r="A170" s="648">
        <v>37</v>
      </c>
      <c r="B170" s="649" t="s">
        <v>390</v>
      </c>
      <c r="C170" s="641"/>
      <c r="D170" s="642"/>
    </row>
    <row r="171" spans="1:4">
      <c r="A171" s="648">
        <v>38</v>
      </c>
      <c r="B171" s="649" t="s">
        <v>391</v>
      </c>
      <c r="C171" s="641"/>
      <c r="D171" s="642"/>
    </row>
    <row r="172" spans="1:4">
      <c r="A172" s="648">
        <v>39</v>
      </c>
      <c r="B172" s="649" t="s">
        <v>392</v>
      </c>
      <c r="C172" s="641"/>
      <c r="D172" s="642"/>
    </row>
    <row r="173" spans="1:4">
      <c r="A173" s="648">
        <v>40</v>
      </c>
      <c r="B173" s="649" t="s">
        <v>393</v>
      </c>
      <c r="C173" s="641"/>
      <c r="D173" s="642"/>
    </row>
    <row r="174" spans="1:4">
      <c r="A174" s="648">
        <v>41</v>
      </c>
      <c r="B174" s="649" t="s">
        <v>394</v>
      </c>
      <c r="C174" s="641"/>
      <c r="D174" s="642"/>
    </row>
    <row r="175" spans="1:4">
      <c r="A175" s="648">
        <v>42</v>
      </c>
      <c r="B175" s="649" t="s">
        <v>395</v>
      </c>
      <c r="C175" s="641"/>
      <c r="D175" s="642"/>
    </row>
    <row r="176" spans="1:4">
      <c r="A176" s="648">
        <v>43</v>
      </c>
      <c r="B176" s="649" t="s">
        <v>396</v>
      </c>
      <c r="C176" s="641"/>
      <c r="D176" s="642"/>
    </row>
    <row r="177" spans="1:4">
      <c r="A177" s="648">
        <v>44</v>
      </c>
      <c r="B177" s="649" t="s">
        <v>397</v>
      </c>
      <c r="C177" s="641"/>
      <c r="D177" s="642"/>
    </row>
    <row r="178" spans="1:4">
      <c r="A178" s="648">
        <v>45</v>
      </c>
      <c r="B178" s="649" t="s">
        <v>398</v>
      </c>
      <c r="C178" s="641"/>
      <c r="D178" s="642"/>
    </row>
    <row r="179" spans="1:4">
      <c r="A179" s="648">
        <v>46</v>
      </c>
      <c r="B179" s="649" t="s">
        <v>399</v>
      </c>
      <c r="C179" s="641"/>
      <c r="D179" s="642"/>
    </row>
    <row r="180" spans="1:4">
      <c r="A180" s="648">
        <v>47</v>
      </c>
      <c r="B180" s="649" t="s">
        <v>400</v>
      </c>
      <c r="C180" s="641"/>
      <c r="D180" s="642"/>
    </row>
    <row r="181" spans="1:4">
      <c r="A181" s="648">
        <v>48</v>
      </c>
      <c r="B181" s="649" t="s">
        <v>401</v>
      </c>
      <c r="C181" s="641"/>
      <c r="D181" s="642"/>
    </row>
    <row r="182" spans="1:4">
      <c r="A182" s="648">
        <v>49</v>
      </c>
      <c r="B182" s="649" t="s">
        <v>402</v>
      </c>
      <c r="C182" s="641"/>
      <c r="D182" s="642"/>
    </row>
    <row r="183" spans="1:4">
      <c r="A183" s="648">
        <v>50</v>
      </c>
      <c r="B183" s="649" t="s">
        <v>403</v>
      </c>
      <c r="C183" s="641"/>
      <c r="D183" s="642"/>
    </row>
    <row r="184" spans="1:4">
      <c r="A184" s="648">
        <v>51</v>
      </c>
      <c r="B184" s="649" t="s">
        <v>404</v>
      </c>
      <c r="C184" s="641"/>
      <c r="D184" s="642"/>
    </row>
    <row r="185" spans="1:4">
      <c r="A185" s="648">
        <v>52</v>
      </c>
      <c r="B185" s="649" t="s">
        <v>405</v>
      </c>
      <c r="C185" s="641"/>
      <c r="D185" s="642"/>
    </row>
    <row r="186" spans="1:4">
      <c r="A186" s="648">
        <v>53</v>
      </c>
      <c r="B186" s="649" t="s">
        <v>406</v>
      </c>
      <c r="C186" s="641"/>
      <c r="D186" s="642"/>
    </row>
    <row r="187" spans="1:4">
      <c r="A187" s="648">
        <v>54</v>
      </c>
      <c r="B187" s="649" t="s">
        <v>407</v>
      </c>
      <c r="C187" s="641"/>
      <c r="D187" s="642"/>
    </row>
    <row r="188" spans="1:4">
      <c r="A188" s="648">
        <v>55</v>
      </c>
      <c r="B188" s="649" t="s">
        <v>408</v>
      </c>
      <c r="C188" s="641"/>
      <c r="D188" s="642"/>
    </row>
    <row r="189" spans="1:4">
      <c r="A189" s="648">
        <v>56</v>
      </c>
      <c r="B189" s="649" t="s">
        <v>409</v>
      </c>
      <c r="C189" s="641"/>
      <c r="D189" s="642"/>
    </row>
    <row r="190" spans="1:4">
      <c r="A190" s="648">
        <v>57</v>
      </c>
      <c r="B190" s="649" t="s">
        <v>410</v>
      </c>
      <c r="C190" s="641"/>
      <c r="D190" s="642"/>
    </row>
    <row r="191" spans="1:4">
      <c r="A191" s="648">
        <v>58</v>
      </c>
      <c r="B191" s="649" t="s">
        <v>411</v>
      </c>
      <c r="C191" s="641"/>
      <c r="D191" s="642"/>
    </row>
    <row r="192" spans="1:4">
      <c r="A192" s="648">
        <v>59</v>
      </c>
      <c r="B192" s="649" t="s">
        <v>412</v>
      </c>
      <c r="C192" s="641"/>
      <c r="D192" s="642"/>
    </row>
    <row r="193" spans="1:4">
      <c r="A193" s="648">
        <v>60</v>
      </c>
      <c r="B193" s="649" t="s">
        <v>413</v>
      </c>
      <c r="C193" s="641"/>
      <c r="D193" s="642"/>
    </row>
    <row r="194" spans="1:4">
      <c r="A194" s="648">
        <v>61</v>
      </c>
      <c r="B194" s="649" t="s">
        <v>414</v>
      </c>
      <c r="C194" s="641"/>
      <c r="D194" s="642"/>
    </row>
    <row r="195" spans="1:4">
      <c r="A195" s="648">
        <v>62</v>
      </c>
      <c r="B195" s="649" t="s">
        <v>415</v>
      </c>
      <c r="C195" s="641"/>
      <c r="D195" s="642"/>
    </row>
    <row r="196" spans="1:4">
      <c r="A196" s="648">
        <v>63</v>
      </c>
      <c r="B196" s="650" t="s">
        <v>416</v>
      </c>
      <c r="C196" s="641"/>
      <c r="D196" s="642"/>
    </row>
    <row r="197" spans="1:4">
      <c r="A197" s="648">
        <v>64</v>
      </c>
      <c r="B197" s="650" t="s">
        <v>417</v>
      </c>
      <c r="C197" s="641"/>
      <c r="D197" s="642"/>
    </row>
    <row r="198" spans="1:4">
      <c r="A198" s="648">
        <v>65</v>
      </c>
      <c r="B198" s="650" t="s">
        <v>418</v>
      </c>
      <c r="C198" s="641"/>
      <c r="D198" s="642"/>
    </row>
    <row r="199" spans="1:4">
      <c r="A199" s="648">
        <v>66</v>
      </c>
      <c r="B199" s="650" t="s">
        <v>419</v>
      </c>
      <c r="C199" s="641"/>
      <c r="D199" s="642"/>
    </row>
    <row r="200" spans="1:4">
      <c r="A200" s="648">
        <v>67</v>
      </c>
      <c r="B200" s="650" t="s">
        <v>420</v>
      </c>
      <c r="C200" s="641"/>
      <c r="D200" s="642"/>
    </row>
    <row r="201" spans="1:4">
      <c r="A201" s="648">
        <v>68</v>
      </c>
      <c r="B201" s="650" t="s">
        <v>421</v>
      </c>
      <c r="C201" s="641"/>
      <c r="D201" s="642"/>
    </row>
    <row r="202" spans="1:4">
      <c r="A202" s="648">
        <v>69</v>
      </c>
      <c r="B202" s="650" t="s">
        <v>422</v>
      </c>
      <c r="C202" s="641"/>
      <c r="D202" s="642"/>
    </row>
    <row r="203" spans="1:4">
      <c r="A203" s="648">
        <v>70</v>
      </c>
      <c r="B203" s="650" t="s">
        <v>423</v>
      </c>
      <c r="C203" s="641"/>
      <c r="D203" s="642"/>
    </row>
    <row r="204" spans="1:4">
      <c r="A204" s="648">
        <v>71</v>
      </c>
      <c r="B204" s="650" t="s">
        <v>424</v>
      </c>
      <c r="C204" s="641"/>
      <c r="D204" s="642"/>
    </row>
    <row r="205" spans="1:4">
      <c r="A205" s="648">
        <v>72</v>
      </c>
      <c r="B205" s="650" t="s">
        <v>425</v>
      </c>
      <c r="C205" s="641"/>
      <c r="D205" s="642"/>
    </row>
    <row r="206" spans="1:4">
      <c r="A206" s="648">
        <v>73</v>
      </c>
      <c r="B206" s="650" t="s">
        <v>426</v>
      </c>
      <c r="C206" s="641"/>
      <c r="D206" s="642"/>
    </row>
    <row r="207" spans="1:4">
      <c r="A207" s="648">
        <v>74</v>
      </c>
      <c r="B207" s="650" t="s">
        <v>427</v>
      </c>
      <c r="C207" s="641"/>
      <c r="D207" s="642"/>
    </row>
    <row r="208" spans="1:4">
      <c r="A208" s="648">
        <v>75</v>
      </c>
      <c r="B208" s="650" t="s">
        <v>428</v>
      </c>
      <c r="C208" s="641"/>
      <c r="D208" s="642"/>
    </row>
    <row r="209" spans="1:4">
      <c r="A209" s="648">
        <v>76</v>
      </c>
      <c r="B209" s="650" t="s">
        <v>429</v>
      </c>
      <c r="C209" s="641"/>
      <c r="D209" s="642"/>
    </row>
    <row r="210" spans="1:4">
      <c r="A210" s="648">
        <v>77</v>
      </c>
      <c r="B210" s="650" t="s">
        <v>430</v>
      </c>
      <c r="C210" s="641"/>
      <c r="D210" s="642"/>
    </row>
    <row r="211" spans="1:4">
      <c r="A211" s="648">
        <v>78</v>
      </c>
      <c r="B211" s="650" t="s">
        <v>431</v>
      </c>
      <c r="C211" s="641"/>
      <c r="D211" s="642"/>
    </row>
    <row r="212" spans="1:4">
      <c r="A212" s="648">
        <v>79</v>
      </c>
      <c r="B212" s="650" t="s">
        <v>432</v>
      </c>
      <c r="C212" s="641"/>
      <c r="D212" s="642"/>
    </row>
    <row r="213" spans="1:4">
      <c r="A213" s="648">
        <v>80</v>
      </c>
      <c r="B213" s="650" t="s">
        <v>433</v>
      </c>
      <c r="C213" s="641"/>
      <c r="D213" s="642"/>
    </row>
    <row r="214" spans="1:4">
      <c r="A214" s="648">
        <v>81</v>
      </c>
      <c r="B214" s="650" t="s">
        <v>434</v>
      </c>
      <c r="C214" s="641"/>
      <c r="D214" s="642"/>
    </row>
    <row r="215" spans="1:4">
      <c r="A215" s="648">
        <v>82</v>
      </c>
      <c r="B215" s="650" t="s">
        <v>435</v>
      </c>
      <c r="C215" s="641"/>
      <c r="D215" s="642"/>
    </row>
    <row r="216" spans="1:4">
      <c r="A216" s="648">
        <v>83</v>
      </c>
      <c r="B216" s="650" t="s">
        <v>436</v>
      </c>
      <c r="C216" s="641"/>
      <c r="D216" s="642"/>
    </row>
    <row r="217" spans="1:4">
      <c r="A217" s="648">
        <v>84</v>
      </c>
      <c r="B217" s="650" t="s">
        <v>437</v>
      </c>
      <c r="C217" s="641"/>
      <c r="D217" s="642"/>
    </row>
    <row r="218" spans="1:4">
      <c r="A218" s="648">
        <v>85</v>
      </c>
      <c r="B218" s="650" t="s">
        <v>438</v>
      </c>
      <c r="C218" s="641"/>
      <c r="D218" s="642"/>
    </row>
    <row r="219" spans="1:4">
      <c r="A219" s="648">
        <v>86</v>
      </c>
      <c r="B219" s="650" t="s">
        <v>439</v>
      </c>
      <c r="C219" s="641"/>
      <c r="D219" s="642"/>
    </row>
    <row r="220" spans="1:4">
      <c r="A220" s="648">
        <v>87</v>
      </c>
      <c r="B220" s="650" t="s">
        <v>440</v>
      </c>
      <c r="C220" s="641"/>
      <c r="D220" s="642"/>
    </row>
    <row r="221" spans="1:4">
      <c r="A221" s="648">
        <v>88</v>
      </c>
      <c r="B221" s="650" t="s">
        <v>441</v>
      </c>
      <c r="C221" s="641"/>
      <c r="D221" s="642"/>
    </row>
    <row r="222" spans="1:4">
      <c r="A222" s="648">
        <v>89</v>
      </c>
      <c r="B222" s="650" t="s">
        <v>442</v>
      </c>
      <c r="C222" s="641"/>
      <c r="D222" s="642"/>
    </row>
    <row r="223" spans="1:4">
      <c r="A223" s="648">
        <v>90</v>
      </c>
      <c r="B223" s="650" t="s">
        <v>443</v>
      </c>
      <c r="C223" s="641"/>
      <c r="D223" s="642"/>
    </row>
    <row r="224" spans="1:4">
      <c r="A224" s="648">
        <v>91</v>
      </c>
      <c r="B224" s="650" t="s">
        <v>444</v>
      </c>
      <c r="C224" s="641"/>
      <c r="D224" s="642"/>
    </row>
    <row r="225" spans="1:4">
      <c r="A225" s="648">
        <v>92</v>
      </c>
      <c r="B225" s="650" t="s">
        <v>445</v>
      </c>
      <c r="C225" s="641"/>
      <c r="D225" s="642"/>
    </row>
    <row r="226" spans="1:4">
      <c r="A226" s="648">
        <v>93</v>
      </c>
      <c r="B226" s="650" t="s">
        <v>446</v>
      </c>
      <c r="C226" s="641"/>
      <c r="D226" s="642"/>
    </row>
    <row r="227" spans="1:4">
      <c r="A227" s="648">
        <v>94</v>
      </c>
      <c r="B227" s="650" t="s">
        <v>447</v>
      </c>
      <c r="C227" s="641"/>
      <c r="D227" s="642"/>
    </row>
    <row r="228" spans="1:4">
      <c r="A228" s="648">
        <v>95</v>
      </c>
      <c r="B228" s="650" t="s">
        <v>448</v>
      </c>
      <c r="C228" s="641"/>
      <c r="D228" s="642"/>
    </row>
    <row r="229" spans="1:4">
      <c r="A229" s="648">
        <v>96</v>
      </c>
      <c r="B229" s="650" t="s">
        <v>449</v>
      </c>
      <c r="C229" s="641"/>
      <c r="D229" s="642"/>
    </row>
    <row r="230" spans="1:4">
      <c r="A230" s="648">
        <v>97</v>
      </c>
      <c r="B230" s="650" t="s">
        <v>450</v>
      </c>
      <c r="C230" s="641"/>
      <c r="D230" s="642"/>
    </row>
    <row r="231" spans="1:4">
      <c r="A231" s="648">
        <v>98</v>
      </c>
      <c r="B231" s="650" t="s">
        <v>451</v>
      </c>
      <c r="C231" s="641"/>
      <c r="D231" s="642"/>
    </row>
    <row r="232" spans="1:4">
      <c r="A232" s="648">
        <v>99</v>
      </c>
      <c r="B232" s="650" t="s">
        <v>452</v>
      </c>
      <c r="C232" s="641"/>
      <c r="D232" s="642"/>
    </row>
    <row r="233" spans="1:4" ht="13.5" thickBot="1">
      <c r="A233" s="651">
        <v>100</v>
      </c>
      <c r="B233" s="652" t="s">
        <v>453</v>
      </c>
      <c r="C233" s="653"/>
      <c r="D233" s="654"/>
    </row>
  </sheetData>
  <sheetProtection selectLockedCells="1"/>
  <customSheetViews>
    <customSheetView guid="{A58DB4DF-40C7-4BEB-B85E-6BD6F54941CF}" hiddenColumns="1" state="hidden" topLeftCell="P1">
      <selection activeCell="DT28" sqref="DT28"/>
      <pageMargins left="0.75" right="0.75" top="1" bottom="1" header="0.5" footer="0.5"/>
      <pageSetup orientation="portrait" r:id="rId1"/>
      <headerFooter alignWithMargins="0"/>
    </customSheetView>
    <customSheetView guid="{99CA2F10-F926-46DC-8609-4EAE5B9F3585}" hiddenColumns="1" state="hidden" topLeftCell="P1">
      <selection activeCell="DT28" sqref="DT28"/>
      <pageMargins left="0.75" right="0.75" top="1" bottom="1" header="0.5" footer="0.5"/>
      <pageSetup orientation="portrait" r:id="rId2"/>
      <headerFooter alignWithMargins="0"/>
    </customSheetView>
    <customSheetView guid="{CCA37BAE-906F-43D5-9FD9-B13563E4B9D7}" hiddenColumns="1" state="hidden" topLeftCell="P1">
      <selection activeCell="DT28" sqref="DT28"/>
      <pageMargins left="0.75" right="0.75" top="1" bottom="1" header="0.5" footer="0.5"/>
      <pageSetup orientation="portrait" r:id="rId3"/>
      <headerFooter alignWithMargins="0"/>
    </customSheetView>
    <customSheetView guid="{18EA11B4-BD82-47BF-99FA-7AB19BF74D0B}" hiddenColumns="1" state="hidden" topLeftCell="P1">
      <selection activeCell="DT28" sqref="DT28"/>
      <pageMargins left="0.75" right="0.75" top="1" bottom="1" header="0.5" footer="0.5"/>
      <pageSetup orientation="portrait" r:id="rId4"/>
      <headerFooter alignWithMargins="0"/>
    </customSheetView>
    <customSheetView guid="{915C64AD-BD67-44F0-9117-5B9D998BA799}" hiddenColumns="1" state="hidden" topLeftCell="P1">
      <selection activeCell="DT28" sqref="DT28"/>
      <pageMargins left="0.75" right="0.75" top="1" bottom="1" header="0.5" footer="0.5"/>
      <pageSetup orientation="portrait" r:id="rId5"/>
      <headerFooter alignWithMargins="0"/>
    </customSheetView>
    <customSheetView guid="{89CB4E6A-722E-4E39-885D-E2A6D0D08321}" hiddenColumns="1" state="hidden" topLeftCell="P1">
      <selection activeCell="DT28" sqref="DT28"/>
      <pageMargins left="0.75" right="0.75" top="1" bottom="1" header="0.5" footer="0.5"/>
      <pageSetup orientation="portrait" r:id="rId6"/>
      <headerFooter alignWithMargins="0"/>
    </customSheetView>
    <customSheetView guid="{889C3D82-0A24-4765-A688-A80A782F5056}" hiddenColumns="1" state="hidden" topLeftCell="P1">
      <selection activeCell="DT28" sqref="DT28"/>
      <pageMargins left="0.75" right="0.75" top="1" bottom="1" header="0.5" footer="0.5"/>
      <pageSetup orientation="portrait" r:id="rId7"/>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61"/>
    <col min="2" max="2" width="9.140625" style="62"/>
    <col min="3" max="3" width="83" style="62" customWidth="1"/>
    <col min="4" max="4" width="75.5703125" style="74" customWidth="1"/>
    <col min="5" max="16384" width="9.140625" style="60"/>
  </cols>
  <sheetData>
    <row r="1" spans="1:11" ht="45" customHeight="1">
      <c r="A1" s="788" t="s">
        <v>337</v>
      </c>
      <c r="B1" s="788"/>
      <c r="C1" s="788"/>
      <c r="D1" s="58"/>
      <c r="E1" s="59"/>
      <c r="F1" s="59"/>
      <c r="G1" s="59"/>
      <c r="H1" s="59"/>
      <c r="I1" s="59"/>
      <c r="J1" s="59"/>
      <c r="K1" s="59"/>
    </row>
    <row r="2" spans="1:11" ht="18" customHeight="1">
      <c r="C2" s="63"/>
      <c r="D2" s="32"/>
      <c r="E2" s="64"/>
      <c r="F2" s="64"/>
      <c r="G2" s="64"/>
      <c r="H2" s="64"/>
      <c r="I2" s="64"/>
      <c r="J2" s="64"/>
      <c r="K2" s="64"/>
    </row>
    <row r="3" spans="1:11" ht="18" customHeight="1">
      <c r="A3" s="65" t="s">
        <v>53</v>
      </c>
      <c r="B3" s="63" t="s">
        <v>54</v>
      </c>
      <c r="C3" s="63"/>
      <c r="D3" s="66"/>
      <c r="E3" s="67"/>
      <c r="F3" s="67"/>
      <c r="G3" s="67"/>
      <c r="H3" s="67"/>
      <c r="I3" s="67"/>
      <c r="J3" s="67"/>
      <c r="K3" s="67"/>
    </row>
    <row r="4" spans="1:11" ht="18" customHeight="1">
      <c r="B4" s="68" t="s">
        <v>55</v>
      </c>
      <c r="C4" s="69" t="s">
        <v>56</v>
      </c>
      <c r="D4" s="66"/>
      <c r="E4" s="67"/>
      <c r="F4" s="67"/>
      <c r="G4" s="67"/>
      <c r="H4" s="67"/>
      <c r="I4" s="67"/>
      <c r="J4" s="67"/>
      <c r="K4" s="67"/>
    </row>
    <row r="5" spans="1:11" ht="38.1" customHeight="1">
      <c r="B5" s="68" t="s">
        <v>57</v>
      </c>
      <c r="C5" s="69" t="s">
        <v>58</v>
      </c>
      <c r="D5" s="66"/>
      <c r="E5" s="67"/>
      <c r="F5" s="67"/>
      <c r="G5" s="67"/>
      <c r="H5" s="67"/>
      <c r="I5" s="67"/>
      <c r="J5" s="67"/>
      <c r="K5" s="67"/>
    </row>
    <row r="6" spans="1:11" ht="18" customHeight="1">
      <c r="B6" s="68" t="s">
        <v>59</v>
      </c>
      <c r="C6" s="69" t="s">
        <v>60</v>
      </c>
      <c r="D6" s="66"/>
      <c r="E6" s="67"/>
      <c r="F6" s="67"/>
      <c r="G6" s="67"/>
      <c r="H6" s="67"/>
      <c r="I6" s="67"/>
      <c r="J6" s="67"/>
      <c r="K6" s="67"/>
    </row>
    <row r="7" spans="1:11" ht="18" customHeight="1">
      <c r="B7" s="68" t="s">
        <v>61</v>
      </c>
      <c r="C7" s="69" t="s">
        <v>62</v>
      </c>
      <c r="D7" s="66"/>
      <c r="E7" s="67"/>
      <c r="F7" s="67"/>
      <c r="G7" s="67"/>
      <c r="H7" s="67"/>
      <c r="I7" s="67"/>
      <c r="J7" s="67"/>
      <c r="K7" s="67"/>
    </row>
    <row r="8" spans="1:11" ht="18" customHeight="1">
      <c r="B8" s="68" t="s">
        <v>63</v>
      </c>
      <c r="C8" s="69" t="s">
        <v>64</v>
      </c>
      <c r="D8" s="66"/>
      <c r="E8" s="67"/>
      <c r="F8" s="67"/>
      <c r="G8" s="67"/>
      <c r="H8" s="67"/>
      <c r="I8" s="67"/>
      <c r="J8" s="67"/>
      <c r="K8" s="67"/>
    </row>
    <row r="9" spans="1:11" ht="18" customHeight="1">
      <c r="B9" s="68" t="s">
        <v>65</v>
      </c>
      <c r="C9" s="69" t="s">
        <v>66</v>
      </c>
      <c r="D9" s="66"/>
      <c r="E9" s="67"/>
      <c r="F9" s="67"/>
      <c r="G9" s="67"/>
      <c r="H9" s="67"/>
      <c r="I9" s="67"/>
      <c r="J9" s="67"/>
      <c r="K9" s="67"/>
    </row>
    <row r="10" spans="1:11" ht="18" customHeight="1">
      <c r="B10" s="68"/>
      <c r="C10" s="69"/>
      <c r="D10" s="66"/>
      <c r="E10" s="67"/>
      <c r="F10" s="67"/>
      <c r="G10" s="67"/>
      <c r="H10" s="67"/>
      <c r="I10" s="67"/>
      <c r="J10" s="67"/>
      <c r="K10" s="67"/>
    </row>
    <row r="11" spans="1:11" ht="18" customHeight="1">
      <c r="A11" s="65" t="s">
        <v>67</v>
      </c>
      <c r="B11" s="63" t="s">
        <v>68</v>
      </c>
      <c r="C11" s="63"/>
      <c r="D11" s="66"/>
      <c r="E11" s="67"/>
      <c r="F11" s="67"/>
      <c r="G11" s="67"/>
      <c r="H11" s="67"/>
      <c r="I11" s="67"/>
      <c r="J11" s="67"/>
      <c r="K11" s="67"/>
    </row>
    <row r="12" spans="1:11" ht="18" customHeight="1">
      <c r="B12" s="786" t="s">
        <v>69</v>
      </c>
      <c r="C12" s="786"/>
      <c r="D12" s="70"/>
      <c r="E12" s="67"/>
      <c r="F12" s="67"/>
      <c r="G12" s="67"/>
      <c r="H12" s="67"/>
      <c r="I12" s="67"/>
      <c r="J12" s="67"/>
      <c r="K12" s="67"/>
    </row>
    <row r="13" spans="1:11" ht="18" customHeight="1">
      <c r="B13" s="71"/>
      <c r="C13" s="69" t="s">
        <v>70</v>
      </c>
      <c r="D13" s="66"/>
      <c r="E13" s="67"/>
      <c r="F13" s="67"/>
      <c r="G13" s="67"/>
      <c r="H13" s="67"/>
      <c r="I13" s="67"/>
      <c r="J13" s="67"/>
      <c r="K13" s="67"/>
    </row>
    <row r="14" spans="1:11" ht="18" customHeight="1">
      <c r="B14" s="786" t="s">
        <v>71</v>
      </c>
      <c r="C14" s="786"/>
      <c r="D14" s="70"/>
      <c r="E14" s="67"/>
      <c r="F14" s="67"/>
      <c r="G14" s="67"/>
      <c r="H14" s="67"/>
      <c r="I14" s="67"/>
      <c r="J14" s="67"/>
      <c r="K14" s="67"/>
    </row>
    <row r="15" spans="1:11" ht="38.1" customHeight="1">
      <c r="B15" s="72" t="s">
        <v>72</v>
      </c>
      <c r="C15" s="69" t="s">
        <v>73</v>
      </c>
      <c r="D15" s="66"/>
      <c r="E15" s="67"/>
      <c r="F15" s="67"/>
      <c r="G15" s="67"/>
      <c r="H15" s="67"/>
      <c r="I15" s="67"/>
      <c r="J15" s="67"/>
      <c r="K15" s="67"/>
    </row>
    <row r="16" spans="1:11" ht="36" customHeight="1">
      <c r="B16" s="72" t="s">
        <v>72</v>
      </c>
      <c r="C16" s="69" t="s">
        <v>74</v>
      </c>
      <c r="D16" s="66"/>
      <c r="E16" s="67"/>
      <c r="F16" s="67"/>
      <c r="G16" s="67"/>
      <c r="H16" s="67"/>
      <c r="I16" s="67"/>
      <c r="J16" s="67"/>
      <c r="K16" s="67"/>
    </row>
    <row r="17" spans="2:11" ht="42" customHeight="1">
      <c r="B17" s="72" t="s">
        <v>72</v>
      </c>
      <c r="C17" s="69" t="s">
        <v>75</v>
      </c>
      <c r="D17" s="66"/>
      <c r="E17" s="67"/>
      <c r="F17" s="67"/>
      <c r="G17" s="67"/>
      <c r="H17" s="67"/>
      <c r="I17" s="67"/>
      <c r="J17" s="67"/>
      <c r="K17" s="67"/>
    </row>
    <row r="18" spans="2:11" ht="18" customHeight="1">
      <c r="B18" s="72" t="s">
        <v>72</v>
      </c>
      <c r="C18" s="69" t="s">
        <v>76</v>
      </c>
      <c r="D18" s="66"/>
      <c r="E18" s="67"/>
      <c r="F18" s="67"/>
      <c r="G18" s="67"/>
      <c r="H18" s="67"/>
      <c r="I18" s="67"/>
      <c r="J18" s="67"/>
      <c r="K18" s="67"/>
    </row>
    <row r="19" spans="2:11" ht="18" customHeight="1">
      <c r="B19" s="72" t="s">
        <v>72</v>
      </c>
      <c r="C19" s="73" t="s">
        <v>77</v>
      </c>
      <c r="D19" s="66"/>
      <c r="E19" s="67"/>
      <c r="F19" s="67"/>
      <c r="G19" s="67"/>
      <c r="H19" s="67"/>
      <c r="I19" s="67"/>
      <c r="J19" s="67"/>
      <c r="K19" s="67"/>
    </row>
    <row r="20" spans="2:11" ht="18" customHeight="1">
      <c r="B20" s="72" t="s">
        <v>72</v>
      </c>
      <c r="C20" s="69" t="s">
        <v>78</v>
      </c>
      <c r="D20" s="66"/>
      <c r="E20" s="67"/>
      <c r="F20" s="67"/>
      <c r="G20" s="67"/>
      <c r="H20" s="67"/>
      <c r="I20" s="67"/>
      <c r="J20" s="67"/>
      <c r="K20" s="67"/>
    </row>
    <row r="21" spans="2:11" ht="18" customHeight="1">
      <c r="B21" s="786" t="s">
        <v>79</v>
      </c>
      <c r="C21" s="786"/>
      <c r="D21" s="70"/>
      <c r="E21" s="67"/>
      <c r="F21" s="67"/>
      <c r="G21" s="67"/>
      <c r="H21" s="67"/>
      <c r="I21" s="67"/>
      <c r="J21" s="67"/>
      <c r="K21" s="67"/>
    </row>
    <row r="22" spans="2:11" ht="54" customHeight="1">
      <c r="B22" s="72" t="s">
        <v>72</v>
      </c>
      <c r="C22" s="69" t="s">
        <v>80</v>
      </c>
      <c r="D22" s="66"/>
      <c r="E22" s="67"/>
      <c r="F22" s="67"/>
      <c r="G22" s="67"/>
      <c r="H22" s="67"/>
      <c r="I22" s="67"/>
      <c r="J22" s="67"/>
      <c r="K22" s="67"/>
    </row>
    <row r="23" spans="2:11" ht="54" customHeight="1">
      <c r="B23" s="72" t="s">
        <v>72</v>
      </c>
      <c r="C23" s="69" t="s">
        <v>81</v>
      </c>
      <c r="D23" s="66"/>
      <c r="E23" s="67"/>
      <c r="F23" s="67"/>
      <c r="G23" s="67"/>
      <c r="H23" s="67"/>
      <c r="I23" s="67"/>
      <c r="J23" s="67"/>
      <c r="K23" s="67"/>
    </row>
    <row r="24" spans="2:11" ht="57.6" customHeight="1">
      <c r="B24" s="72" t="s">
        <v>72</v>
      </c>
      <c r="C24" s="69" t="s">
        <v>82</v>
      </c>
      <c r="D24" s="66"/>
      <c r="E24" s="67"/>
      <c r="F24" s="67"/>
      <c r="G24" s="67"/>
      <c r="H24" s="67"/>
      <c r="I24" s="67"/>
      <c r="J24" s="67"/>
      <c r="K24" s="67"/>
    </row>
    <row r="25" spans="2:11" ht="18" customHeight="1">
      <c r="B25" s="72" t="s">
        <v>72</v>
      </c>
      <c r="C25" s="69" t="s">
        <v>83</v>
      </c>
      <c r="D25" s="66"/>
      <c r="E25" s="67"/>
      <c r="F25" s="67"/>
      <c r="G25" s="67"/>
      <c r="H25" s="67"/>
      <c r="I25" s="67"/>
      <c r="J25" s="67"/>
      <c r="K25" s="67"/>
    </row>
    <row r="26" spans="2:11" ht="38.1" customHeight="1">
      <c r="B26" s="72" t="s">
        <v>72</v>
      </c>
      <c r="C26" s="69" t="s">
        <v>84</v>
      </c>
      <c r="D26" s="66"/>
      <c r="E26" s="67"/>
      <c r="F26" s="67"/>
      <c r="G26" s="67"/>
      <c r="H26" s="67"/>
      <c r="I26" s="67"/>
      <c r="J26" s="67"/>
      <c r="K26" s="67"/>
    </row>
    <row r="27" spans="2:11" ht="18" customHeight="1">
      <c r="B27" s="786" t="s">
        <v>85</v>
      </c>
      <c r="C27" s="786"/>
      <c r="D27" s="70"/>
      <c r="E27" s="67"/>
      <c r="F27" s="67"/>
      <c r="G27" s="67"/>
      <c r="H27" s="67"/>
      <c r="I27" s="67"/>
      <c r="J27" s="67"/>
      <c r="K27" s="67"/>
    </row>
    <row r="28" spans="2:11" ht="54" customHeight="1">
      <c r="B28" s="72" t="s">
        <v>72</v>
      </c>
      <c r="C28" s="69" t="s">
        <v>80</v>
      </c>
      <c r="D28" s="66"/>
      <c r="E28" s="67"/>
      <c r="F28" s="67"/>
      <c r="G28" s="67"/>
      <c r="H28" s="67"/>
      <c r="I28" s="67"/>
      <c r="J28" s="67"/>
      <c r="K28" s="67"/>
    </row>
    <row r="29" spans="2:11" ht="18" customHeight="1">
      <c r="B29" s="72" t="s">
        <v>72</v>
      </c>
      <c r="C29" s="69" t="s">
        <v>83</v>
      </c>
      <c r="D29" s="66"/>
      <c r="E29" s="67"/>
      <c r="F29" s="67"/>
      <c r="G29" s="67"/>
      <c r="H29" s="67"/>
      <c r="I29" s="67"/>
      <c r="J29" s="67"/>
      <c r="K29" s="67"/>
    </row>
    <row r="30" spans="2:11" ht="18" customHeight="1">
      <c r="B30" s="786" t="s">
        <v>86</v>
      </c>
      <c r="C30" s="786"/>
      <c r="D30" s="70"/>
    </row>
    <row r="31" spans="2:11" ht="54" customHeight="1">
      <c r="B31" s="72" t="s">
        <v>72</v>
      </c>
      <c r="C31" s="69" t="s">
        <v>80</v>
      </c>
      <c r="D31" s="66"/>
      <c r="E31" s="67"/>
      <c r="F31" s="67"/>
      <c r="G31" s="67"/>
      <c r="H31" s="67"/>
      <c r="I31" s="67"/>
      <c r="J31" s="67"/>
      <c r="K31" s="67"/>
    </row>
    <row r="32" spans="2:11" ht="18" customHeight="1">
      <c r="B32" s="72" t="s">
        <v>72</v>
      </c>
      <c r="C32" s="69" t="s">
        <v>83</v>
      </c>
      <c r="D32" s="66"/>
    </row>
    <row r="33" spans="2:11" ht="18" customHeight="1">
      <c r="B33" s="786" t="s">
        <v>87</v>
      </c>
      <c r="C33" s="786"/>
      <c r="D33" s="70"/>
    </row>
    <row r="34" spans="2:11" ht="18" customHeight="1">
      <c r="B34" s="72" t="s">
        <v>72</v>
      </c>
      <c r="C34" s="69" t="s">
        <v>88</v>
      </c>
      <c r="D34" s="66"/>
    </row>
    <row r="35" spans="2:11" ht="18" customHeight="1">
      <c r="B35" s="786" t="s">
        <v>89</v>
      </c>
      <c r="C35" s="786"/>
      <c r="D35" s="70"/>
    </row>
    <row r="36" spans="2:11" ht="66.599999999999994" customHeight="1">
      <c r="B36" s="72" t="s">
        <v>72</v>
      </c>
      <c r="C36" s="69" t="s">
        <v>90</v>
      </c>
      <c r="D36" s="66"/>
      <c r="E36" s="67"/>
      <c r="F36" s="67"/>
      <c r="G36" s="67"/>
      <c r="H36" s="67"/>
      <c r="I36" s="67"/>
      <c r="J36" s="67"/>
      <c r="K36" s="67"/>
    </row>
    <row r="37" spans="2:11" ht="146.1" customHeight="1">
      <c r="B37" s="72" t="s">
        <v>72</v>
      </c>
      <c r="C37" s="69" t="s">
        <v>91</v>
      </c>
      <c r="D37" s="66"/>
      <c r="E37" s="67"/>
      <c r="F37" s="67"/>
      <c r="G37" s="67"/>
      <c r="H37" s="67"/>
      <c r="I37" s="67"/>
      <c r="J37" s="67"/>
      <c r="K37" s="67"/>
    </row>
    <row r="38" spans="2:11" ht="164.1" customHeight="1">
      <c r="B38" s="72" t="s">
        <v>72</v>
      </c>
      <c r="C38" s="69" t="s">
        <v>92</v>
      </c>
      <c r="D38" s="66"/>
      <c r="E38" s="67"/>
      <c r="F38" s="67"/>
      <c r="G38" s="67"/>
      <c r="H38" s="67"/>
      <c r="I38" s="67"/>
      <c r="J38" s="67"/>
      <c r="K38" s="67"/>
    </row>
    <row r="39" spans="2:11" ht="75.95" customHeight="1">
      <c r="B39" s="72" t="s">
        <v>72</v>
      </c>
      <c r="C39" s="69" t="s">
        <v>93</v>
      </c>
      <c r="D39" s="66"/>
      <c r="E39" s="67"/>
      <c r="F39" s="67"/>
      <c r="G39" s="67"/>
      <c r="H39" s="67"/>
      <c r="I39" s="67"/>
      <c r="J39" s="67"/>
      <c r="K39" s="67"/>
    </row>
    <row r="40" spans="2:11" ht="38.1" customHeight="1">
      <c r="B40" s="72" t="s">
        <v>72</v>
      </c>
      <c r="C40" s="69" t="s">
        <v>94</v>
      </c>
    </row>
    <row r="41" spans="2:11" ht="18" customHeight="1">
      <c r="B41" s="786" t="s">
        <v>95</v>
      </c>
      <c r="C41" s="786"/>
    </row>
    <row r="42" spans="2:11" ht="38.1" customHeight="1">
      <c r="B42" s="72" t="s">
        <v>72</v>
      </c>
      <c r="C42" s="69" t="s">
        <v>96</v>
      </c>
    </row>
    <row r="43" spans="2:11" ht="18" customHeight="1">
      <c r="B43" s="72" t="s">
        <v>72</v>
      </c>
      <c r="C43" s="75" t="s">
        <v>97</v>
      </c>
    </row>
    <row r="44" spans="2:11" ht="18" customHeight="1">
      <c r="B44" s="786" t="s">
        <v>98</v>
      </c>
      <c r="C44" s="786"/>
    </row>
    <row r="45" spans="2:11" ht="38.1" customHeight="1">
      <c r="B45" s="72" t="s">
        <v>72</v>
      </c>
      <c r="C45" s="69" t="s">
        <v>99</v>
      </c>
    </row>
    <row r="46" spans="2:11" ht="18" customHeight="1">
      <c r="B46" s="72" t="s">
        <v>72</v>
      </c>
      <c r="C46" s="75" t="s">
        <v>97</v>
      </c>
    </row>
    <row r="47" spans="2:11" ht="18" customHeight="1">
      <c r="B47" s="786" t="s">
        <v>100</v>
      </c>
      <c r="C47" s="786" t="s">
        <v>101</v>
      </c>
    </row>
    <row r="48" spans="2:11" ht="48" customHeight="1">
      <c r="B48" s="72" t="s">
        <v>72</v>
      </c>
      <c r="C48" s="69" t="s">
        <v>102</v>
      </c>
    </row>
    <row r="49" spans="1:11" ht="18" customHeight="1">
      <c r="B49" s="72" t="s">
        <v>72</v>
      </c>
      <c r="C49" s="75" t="s">
        <v>97</v>
      </c>
    </row>
    <row r="50" spans="1:11" ht="18" customHeight="1">
      <c r="B50" s="786" t="s">
        <v>103</v>
      </c>
      <c r="C50" s="786"/>
    </row>
    <row r="51" spans="1:11" ht="38.1" customHeight="1">
      <c r="B51" s="72" t="s">
        <v>72</v>
      </c>
      <c r="C51" s="69" t="s">
        <v>104</v>
      </c>
    </row>
    <row r="52" spans="1:11" ht="38.1" customHeight="1">
      <c r="B52" s="72" t="s">
        <v>72</v>
      </c>
      <c r="C52" s="69" t="s">
        <v>105</v>
      </c>
    </row>
    <row r="53" spans="1:11" ht="18" customHeight="1">
      <c r="B53" s="786" t="s">
        <v>106</v>
      </c>
      <c r="C53" s="786"/>
    </row>
    <row r="54" spans="1:11" ht="18" customHeight="1">
      <c r="B54" s="72" t="s">
        <v>72</v>
      </c>
      <c r="C54" s="76" t="s">
        <v>107</v>
      </c>
    </row>
    <row r="55" spans="1:11" ht="18" customHeight="1">
      <c r="B55" s="72" t="s">
        <v>72</v>
      </c>
      <c r="C55" s="76" t="s">
        <v>108</v>
      </c>
    </row>
    <row r="56" spans="1:11" ht="18" customHeight="1">
      <c r="B56" s="786" t="s">
        <v>109</v>
      </c>
      <c r="C56" s="786"/>
    </row>
    <row r="57" spans="1:11" ht="18" customHeight="1">
      <c r="B57" s="72" t="s">
        <v>72</v>
      </c>
      <c r="C57" s="69" t="s">
        <v>110</v>
      </c>
      <c r="D57" s="66"/>
      <c r="E57" s="67"/>
      <c r="F57" s="67"/>
      <c r="G57" s="67"/>
      <c r="H57" s="67"/>
      <c r="I57" s="67"/>
      <c r="J57" s="67"/>
      <c r="K57" s="67"/>
    </row>
    <row r="58" spans="1:11" ht="18" customHeight="1">
      <c r="B58" s="72" t="s">
        <v>72</v>
      </c>
      <c r="C58" s="69" t="s">
        <v>111</v>
      </c>
      <c r="D58" s="66"/>
      <c r="E58" s="67"/>
      <c r="F58" s="67"/>
      <c r="G58" s="67"/>
      <c r="H58" s="67"/>
      <c r="I58" s="67"/>
      <c r="J58" s="67"/>
      <c r="K58" s="67"/>
    </row>
    <row r="59" spans="1:11" ht="36" customHeight="1">
      <c r="B59" s="72" t="s">
        <v>72</v>
      </c>
      <c r="C59" s="69" t="s">
        <v>112</v>
      </c>
      <c r="D59" s="66"/>
      <c r="E59" s="67"/>
      <c r="F59" s="67"/>
      <c r="G59" s="67"/>
      <c r="H59" s="67"/>
      <c r="I59" s="67"/>
      <c r="J59" s="67"/>
      <c r="K59" s="67"/>
    </row>
    <row r="60" spans="1:11" ht="18" customHeight="1">
      <c r="B60" s="72" t="s">
        <v>72</v>
      </c>
      <c r="C60" s="69" t="s">
        <v>113</v>
      </c>
      <c r="D60" s="66"/>
      <c r="E60" s="67"/>
      <c r="F60" s="67"/>
      <c r="G60" s="67"/>
      <c r="H60" s="67"/>
      <c r="I60" s="67"/>
      <c r="J60" s="67"/>
      <c r="K60" s="67"/>
    </row>
    <row r="61" spans="1:11" ht="18" customHeight="1">
      <c r="A61" s="62"/>
      <c r="C61" s="77"/>
    </row>
    <row r="62" spans="1:11" ht="18" customHeight="1">
      <c r="A62" s="787"/>
      <c r="B62" s="787"/>
      <c r="C62" s="787"/>
      <c r="D62" s="78"/>
    </row>
    <row r="63" spans="1:11" ht="18" customHeight="1">
      <c r="A63" s="784" t="s">
        <v>114</v>
      </c>
      <c r="B63" s="784"/>
      <c r="C63" s="784"/>
      <c r="D63" s="78"/>
    </row>
    <row r="64" spans="1:11" ht="36" customHeight="1">
      <c r="A64" s="785" t="s">
        <v>115</v>
      </c>
      <c r="B64" s="785"/>
      <c r="C64" s="785"/>
    </row>
    <row r="65" spans="2:3" ht="18" customHeight="1">
      <c r="B65" s="79"/>
      <c r="C65" s="79"/>
    </row>
    <row r="66" spans="2:3" ht="18" customHeight="1">
      <c r="C66" s="76"/>
    </row>
    <row r="67" spans="2:3" ht="18" customHeight="1">
      <c r="C67" s="77"/>
    </row>
    <row r="68" spans="2:3" ht="18" customHeight="1">
      <c r="C68" s="76"/>
    </row>
    <row r="69" spans="2:3" ht="18" customHeight="1">
      <c r="B69" s="77"/>
      <c r="C69" s="77"/>
    </row>
    <row r="70" spans="2:3" ht="18" customHeight="1">
      <c r="B70" s="77"/>
      <c r="C70" s="77"/>
    </row>
    <row r="71" spans="2:3" ht="18" customHeight="1">
      <c r="B71" s="77"/>
      <c r="C71" s="77"/>
    </row>
    <row r="72" spans="2:3" ht="18" customHeight="1">
      <c r="B72" s="77"/>
      <c r="C72" s="77"/>
    </row>
    <row r="73" spans="2:3" ht="18" customHeight="1">
      <c r="B73" s="77"/>
      <c r="C73" s="77"/>
    </row>
    <row r="74" spans="2:3" ht="18" customHeight="1">
      <c r="B74" s="77"/>
      <c r="C74" s="77"/>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2"/>
  <headerFooter alignWithMargins="0">
    <oddFooter>&amp;RPage &amp;P of &amp;N</oddFooter>
  </headerFooter>
  <rowBreaks count="1" manualBreakCount="1">
    <brk id="29" max="2"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C6" sqref="C6:F6"/>
    </sheetView>
  </sheetViews>
  <sheetFormatPr defaultRowHeight="15.75"/>
  <cols>
    <col min="1" max="1" width="33" style="542" customWidth="1"/>
    <col min="2" max="2" width="11.7109375" style="542" customWidth="1"/>
    <col min="3" max="4" width="6.42578125" style="542" customWidth="1"/>
    <col min="5" max="5" width="6.42578125" style="545" customWidth="1"/>
    <col min="6" max="6" width="39" style="545" customWidth="1"/>
    <col min="7" max="7" width="11.85546875" style="545" hidden="1" customWidth="1"/>
    <col min="8" max="9" width="11.85546875" style="545" customWidth="1"/>
    <col min="10" max="10" width="11.85546875" style="545" hidden="1" customWidth="1"/>
    <col min="11" max="24" width="11.85546875" style="545" customWidth="1"/>
    <col min="25" max="25" width="9.140625" style="545" customWidth="1"/>
    <col min="26" max="26" width="15.28515625" style="545" customWidth="1"/>
    <col min="27" max="16384" width="9.140625" style="545"/>
  </cols>
  <sheetData>
    <row r="1" spans="1:28" s="542" customFormat="1" ht="153" customHeight="1">
      <c r="A1" s="792"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1" s="792"/>
      <c r="C1" s="792"/>
      <c r="D1" s="792"/>
      <c r="E1" s="792"/>
      <c r="F1" s="792"/>
      <c r="G1" s="543"/>
      <c r="H1" s="543"/>
      <c r="I1" s="543"/>
      <c r="J1" s="543"/>
      <c r="K1" s="543"/>
      <c r="L1" s="543"/>
      <c r="M1" s="543"/>
      <c r="N1" s="543"/>
      <c r="O1" s="543"/>
      <c r="P1" s="543"/>
      <c r="Q1" s="543"/>
      <c r="R1" s="543"/>
      <c r="S1" s="543"/>
      <c r="T1" s="543"/>
      <c r="U1" s="543"/>
      <c r="V1" s="543"/>
      <c r="W1" s="543"/>
      <c r="X1" s="543"/>
      <c r="Z1" s="544"/>
      <c r="AA1" s="544"/>
      <c r="AB1" s="544"/>
    </row>
    <row r="2" spans="1:28" ht="16.5" customHeight="1">
      <c r="A2" s="793" t="str">
        <f>Cover!B3</f>
        <v>5002002356/SUB-STATION(INCLUDIN/DOM/A04-CC CS -5</v>
      </c>
      <c r="B2" s="793"/>
      <c r="C2" s="793"/>
      <c r="D2" s="793"/>
      <c r="E2" s="793"/>
      <c r="F2" s="793"/>
      <c r="G2" s="542"/>
      <c r="H2" s="542"/>
      <c r="I2" s="542"/>
      <c r="J2" s="542"/>
      <c r="K2" s="542"/>
      <c r="L2" s="542"/>
      <c r="M2" s="542"/>
      <c r="N2" s="542"/>
      <c r="O2" s="542"/>
      <c r="P2" s="542"/>
      <c r="Q2" s="542"/>
      <c r="R2" s="542"/>
      <c r="S2" s="542"/>
      <c r="T2" s="542"/>
      <c r="U2" s="542"/>
      <c r="V2" s="542"/>
      <c r="W2" s="542"/>
      <c r="X2" s="542"/>
      <c r="Z2" s="545" t="s">
        <v>116</v>
      </c>
      <c r="AA2" s="546">
        <v>1</v>
      </c>
      <c r="AB2" s="547"/>
    </row>
    <row r="3" spans="1:28" ht="12" customHeight="1">
      <c r="A3" s="548"/>
      <c r="B3" s="548"/>
      <c r="C3" s="548"/>
      <c r="D3" s="548"/>
      <c r="E3" s="542"/>
      <c r="F3" s="542"/>
      <c r="G3" s="542"/>
      <c r="H3" s="542"/>
      <c r="I3" s="542"/>
      <c r="J3" s="542"/>
      <c r="K3" s="542"/>
      <c r="L3" s="542"/>
      <c r="M3" s="542"/>
      <c r="N3" s="542"/>
      <c r="O3" s="542"/>
      <c r="P3" s="542"/>
      <c r="Q3" s="542"/>
      <c r="R3" s="542"/>
      <c r="S3" s="542"/>
      <c r="T3" s="542"/>
      <c r="U3" s="542"/>
      <c r="V3" s="542"/>
      <c r="W3" s="542"/>
      <c r="X3" s="542"/>
      <c r="Z3" s="545" t="s">
        <v>117</v>
      </c>
      <c r="AA3" s="546" t="s">
        <v>118</v>
      </c>
      <c r="AB3" s="547"/>
    </row>
    <row r="4" spans="1:28" ht="20.100000000000001" customHeight="1">
      <c r="A4" s="794" t="s">
        <v>119</v>
      </c>
      <c r="B4" s="794"/>
      <c r="C4" s="794"/>
      <c r="D4" s="794"/>
      <c r="E4" s="794"/>
      <c r="F4" s="794"/>
      <c r="G4" s="542"/>
      <c r="H4" s="542"/>
      <c r="I4" s="542"/>
      <c r="J4" s="542"/>
      <c r="K4" s="542"/>
      <c r="L4" s="542"/>
      <c r="M4" s="542"/>
      <c r="N4" s="542"/>
      <c r="O4" s="542"/>
      <c r="P4" s="542"/>
      <c r="Q4" s="542"/>
      <c r="R4" s="542"/>
      <c r="S4" s="542"/>
      <c r="T4" s="542"/>
      <c r="U4" s="542"/>
      <c r="V4" s="542"/>
      <c r="W4" s="542"/>
      <c r="X4" s="542"/>
      <c r="AA4" s="546"/>
      <c r="AB4" s="547"/>
    </row>
    <row r="5" spans="1:28" ht="12" customHeight="1">
      <c r="A5" s="549"/>
      <c r="B5" s="549"/>
      <c r="E5" s="542"/>
      <c r="F5" s="542"/>
      <c r="G5" s="542"/>
      <c r="H5" s="542"/>
      <c r="I5" s="542"/>
      <c r="J5" s="542"/>
      <c r="K5" s="542"/>
      <c r="L5" s="542"/>
      <c r="M5" s="542"/>
      <c r="N5" s="542"/>
      <c r="O5" s="542"/>
      <c r="P5" s="542"/>
      <c r="Q5" s="542"/>
      <c r="R5" s="542"/>
      <c r="S5" s="542"/>
      <c r="T5" s="542"/>
      <c r="U5" s="542"/>
      <c r="V5" s="542"/>
      <c r="W5" s="542"/>
      <c r="X5" s="542"/>
      <c r="Z5" s="547"/>
      <c r="AA5" s="547"/>
      <c r="AB5" s="547"/>
    </row>
    <row r="6" spans="1:28" s="542" customFormat="1" ht="50.25" customHeight="1">
      <c r="A6" s="799" t="s">
        <v>340</v>
      </c>
      <c r="B6" s="799"/>
      <c r="C6" s="795" t="s">
        <v>116</v>
      </c>
      <c r="D6" s="795"/>
      <c r="E6" s="795"/>
      <c r="F6" s="795"/>
      <c r="G6" s="550"/>
      <c r="H6" s="550"/>
      <c r="I6" s="550"/>
      <c r="J6" s="571">
        <f>IF(C6="Sole Bidder", 1,2)</f>
        <v>1</v>
      </c>
      <c r="K6" s="550"/>
      <c r="L6" s="550"/>
      <c r="M6" s="550"/>
      <c r="N6" s="550"/>
      <c r="O6" s="550"/>
      <c r="P6" s="550"/>
      <c r="Q6" s="550"/>
      <c r="R6" s="550"/>
      <c r="T6" s="550"/>
      <c r="U6" s="550"/>
      <c r="V6" s="550"/>
      <c r="W6" s="550"/>
      <c r="X6" s="550"/>
      <c r="Z6" s="551">
        <f>IF(C6= "Sole Bidder", 0, C7)</f>
        <v>0</v>
      </c>
      <c r="AA6" s="544"/>
      <c r="AB6" s="544"/>
    </row>
    <row r="7" spans="1:28" ht="50.1" customHeight="1">
      <c r="A7" s="552" t="str">
        <f>IF(C6= "JV (Joint Venture)", "Total Nos. of  Partners in the JV [excluding the Lead Partner]", "")</f>
        <v/>
      </c>
      <c r="B7" s="553"/>
      <c r="C7" s="796"/>
      <c r="D7" s="797"/>
      <c r="E7" s="797"/>
      <c r="F7" s="798"/>
      <c r="Z7" s="547"/>
      <c r="AA7" s="547"/>
      <c r="AB7" s="547"/>
    </row>
    <row r="8" spans="1:28" ht="19.5" customHeight="1">
      <c r="A8" s="554"/>
      <c r="B8" s="554"/>
      <c r="C8" s="550"/>
    </row>
    <row r="9" spans="1:28" ht="20.100000000000001" customHeight="1">
      <c r="A9" s="555" t="str">
        <f>IF(C6= "Sole Bidder", "Name of Sole Bidder", "Name of Lead Partner")</f>
        <v>Name of Sole Bidder</v>
      </c>
      <c r="B9" s="556"/>
      <c r="C9" s="789"/>
      <c r="D9" s="790"/>
      <c r="E9" s="790"/>
      <c r="F9" s="791"/>
    </row>
    <row r="10" spans="1:28" ht="20.100000000000001" customHeight="1">
      <c r="A10" s="557" t="str">
        <f>IF(C6= "Sole Bidder", "Address of Sole Bidder", "Address of Lead Partner")</f>
        <v>Address of Sole Bidder</v>
      </c>
      <c r="B10" s="558"/>
      <c r="C10" s="789"/>
      <c r="D10" s="790"/>
      <c r="E10" s="790"/>
      <c r="F10" s="791"/>
    </row>
    <row r="11" spans="1:28" ht="20.100000000000001" customHeight="1">
      <c r="A11" s="559"/>
      <c r="B11" s="560"/>
      <c r="C11" s="789"/>
      <c r="D11" s="790"/>
      <c r="E11" s="790"/>
      <c r="F11" s="791"/>
    </row>
    <row r="12" spans="1:28" ht="20.100000000000001" customHeight="1">
      <c r="A12" s="561"/>
      <c r="B12" s="562"/>
      <c r="C12" s="789"/>
      <c r="D12" s="790"/>
      <c r="E12" s="790"/>
      <c r="F12" s="791"/>
    </row>
    <row r="13" spans="1:28" ht="21.75" customHeight="1"/>
    <row r="14" spans="1:28" ht="20.100000000000001" hidden="1" customHeight="1">
      <c r="A14" s="555" t="s">
        <v>121</v>
      </c>
      <c r="B14" s="556"/>
      <c r="C14" s="789" t="s">
        <v>120</v>
      </c>
      <c r="D14" s="790"/>
      <c r="E14" s="790"/>
      <c r="F14" s="791"/>
    </row>
    <row r="15" spans="1:28" ht="20.100000000000001" hidden="1" customHeight="1">
      <c r="A15" s="557" t="s">
        <v>122</v>
      </c>
      <c r="B15" s="558"/>
      <c r="C15" s="789" t="s">
        <v>120</v>
      </c>
      <c r="D15" s="790"/>
      <c r="E15" s="790"/>
      <c r="F15" s="791"/>
    </row>
    <row r="16" spans="1:28" ht="20.100000000000001" hidden="1" customHeight="1">
      <c r="A16" s="559"/>
      <c r="B16" s="560"/>
      <c r="C16" s="789" t="s">
        <v>120</v>
      </c>
      <c r="D16" s="790"/>
      <c r="E16" s="790"/>
      <c r="F16" s="791"/>
    </row>
    <row r="17" spans="1:7" ht="20.100000000000001" hidden="1" customHeight="1">
      <c r="A17" s="561"/>
      <c r="B17" s="562"/>
      <c r="C17" s="789" t="s">
        <v>120</v>
      </c>
      <c r="D17" s="790"/>
      <c r="E17" s="790"/>
      <c r="F17" s="791"/>
    </row>
    <row r="18" spans="1:7" ht="20.100000000000001" customHeight="1">
      <c r="A18" s="563"/>
      <c r="B18" s="563"/>
    </row>
    <row r="19" spans="1:7" ht="21" customHeight="1">
      <c r="A19" s="564" t="s">
        <v>123</v>
      </c>
      <c r="B19" s="565"/>
      <c r="C19" s="802"/>
      <c r="D19" s="803"/>
      <c r="E19" s="803"/>
      <c r="F19" s="804"/>
    </row>
    <row r="20" spans="1:7" ht="21" customHeight="1">
      <c r="A20" s="564" t="s">
        <v>124</v>
      </c>
      <c r="B20" s="565"/>
      <c r="C20" s="789"/>
      <c r="D20" s="800"/>
      <c r="E20" s="800"/>
      <c r="F20" s="801"/>
    </row>
    <row r="21" spans="1:7" ht="21" customHeight="1">
      <c r="A21" s="566"/>
      <c r="B21" s="566"/>
      <c r="C21" s="567"/>
    </row>
    <row r="22" spans="1:7" s="542" customFormat="1" ht="21" customHeight="1">
      <c r="A22" s="564" t="s">
        <v>125</v>
      </c>
      <c r="B22" s="565"/>
      <c r="C22" s="568"/>
      <c r="D22" s="570"/>
      <c r="E22" s="568"/>
      <c r="F22" s="569" t="str">
        <f>IF(C22&gt;G22, "Invalid Date !", "")</f>
        <v/>
      </c>
      <c r="G22" s="544">
        <f>IF(D22="Feb",28,IF(OR(D22="Apr", D22="Jun", D22="Sep", D22="Nov"),30,31))</f>
        <v>31</v>
      </c>
    </row>
    <row r="23" spans="1:7" ht="21" customHeight="1">
      <c r="A23" s="564" t="s">
        <v>126</v>
      </c>
      <c r="B23" s="565"/>
      <c r="C23" s="789"/>
      <c r="D23" s="800"/>
      <c r="E23" s="800"/>
      <c r="F23" s="801"/>
    </row>
    <row r="24" spans="1:7">
      <c r="D24" s="545"/>
    </row>
  </sheetData>
  <sheetProtection password="CBD2" sheet="1" formatColumns="0" formatRows="0" selectLockedCells="1"/>
  <customSheetViews>
    <customSheetView guid="{A58DB4DF-40C7-4BEB-B85E-6BD6F54941CF}" showGridLines="0" printArea="1" hiddenRows="1" hiddenColumns="1" view="pageBreakPreview">
      <selection activeCell="D6" sqref="D6:G6"/>
      <pageMargins left="0.75" right="0.75" top="0.69" bottom="0.7" header="0.4" footer="0.37"/>
      <pageSetup scale="86" orientation="portrait" r:id="rId1"/>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2"/>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3"/>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4"/>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7"/>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8"/>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10"/>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46" priority="3" stopIfTrue="1">
      <formula>$Z$6&lt;2</formula>
    </cfRule>
  </conditionalFormatting>
  <conditionalFormatting sqref="A7:F7">
    <cfRule type="expression" dxfId="45" priority="5" stopIfTrue="1">
      <formula>$C$6="Sole Bidder"</formula>
    </cfRule>
  </conditionalFormatting>
  <conditionalFormatting sqref="C14:F17">
    <cfRule type="expression" dxfId="44" priority="1" stopIfTrue="1">
      <formula>$Z$6&lt;2</formula>
    </cfRule>
  </conditionalFormatting>
  <dataValidations count="5">
    <dataValidation type="list" allowBlank="1" showInputMessage="1" showErrorMessage="1" sqref="E22" xr:uid="{00000000-0002-0000-0300-000000000000}">
      <formula1>"2019,2020,2021"</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2"/>
  <headerFooter alignWithMargins="0"/>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449"/>
  <sheetViews>
    <sheetView view="pageBreakPreview" zoomScale="85" zoomScaleNormal="92" zoomScaleSheetLayoutView="85" workbookViewId="0">
      <selection activeCell="M20" sqref="M20"/>
    </sheetView>
  </sheetViews>
  <sheetFormatPr defaultRowHeight="15.75"/>
  <cols>
    <col min="1" max="1" width="7.28515625" style="522" customWidth="1"/>
    <col min="2" max="2" width="18.7109375" style="522" customWidth="1"/>
    <col min="3" max="3" width="8.5703125" style="522" customWidth="1"/>
    <col min="4" max="4" width="29.5703125" style="524" customWidth="1"/>
    <col min="5" max="5" width="19.140625" style="522" customWidth="1"/>
    <col min="6" max="6" width="13" style="522" customWidth="1"/>
    <col min="7" max="7" width="17.5703125" style="522" customWidth="1"/>
    <col min="8" max="8" width="12.42578125" style="522" customWidth="1"/>
    <col min="9" max="9" width="17.5703125" style="522" customWidth="1"/>
    <col min="10" max="10" width="119.5703125" style="524" customWidth="1"/>
    <col min="11" max="11" width="7.140625" style="522" customWidth="1"/>
    <col min="12" max="12" width="9" style="522" customWidth="1"/>
    <col min="13" max="13" width="16.7109375" style="522" customWidth="1"/>
    <col min="14" max="14" width="21.28515625" style="522" customWidth="1"/>
    <col min="15" max="15" width="14" style="522" hidden="1" customWidth="1"/>
    <col min="16" max="16" width="14.85546875" style="522" hidden="1" customWidth="1"/>
    <col min="17" max="17" width="13" style="522" hidden="1" customWidth="1"/>
    <col min="18" max="18" width="20.140625" style="522" hidden="1" customWidth="1"/>
    <col min="19" max="19" width="16.140625" style="522" hidden="1" customWidth="1"/>
    <col min="20" max="20" width="15" style="522" hidden="1" customWidth="1"/>
    <col min="21" max="23" width="9.140625" style="522" customWidth="1"/>
    <col min="24" max="37" width="9.140625" style="522" hidden="1" customWidth="1"/>
    <col min="38" max="38" width="0.28515625" style="522" customWidth="1"/>
    <col min="39" max="44" width="9.140625" style="522" customWidth="1"/>
    <col min="45" max="16384" width="9.140625" style="522"/>
  </cols>
  <sheetData>
    <row r="1" spans="1:256" ht="22.5" customHeight="1">
      <c r="A1" s="726" t="str">
        <f>Basic!B5</f>
        <v>5002002356/SUB-STATION(INCLUDIN/DOM/A04-CC CS -5</v>
      </c>
      <c r="B1" s="727"/>
      <c r="C1" s="727"/>
      <c r="D1" s="728"/>
      <c r="E1" s="727"/>
      <c r="F1" s="727"/>
      <c r="G1" s="727"/>
      <c r="H1" s="727"/>
      <c r="I1" s="727"/>
      <c r="J1" s="346"/>
      <c r="K1" s="727"/>
      <c r="L1" s="727"/>
      <c r="M1" s="727"/>
      <c r="N1" s="727" t="s">
        <v>464</v>
      </c>
    </row>
    <row r="2" spans="1:256">
      <c r="A2" s="4"/>
      <c r="B2" s="4"/>
      <c r="C2" s="4"/>
      <c r="D2" s="346"/>
      <c r="E2" s="4"/>
      <c r="F2" s="4"/>
      <c r="G2" s="4"/>
      <c r="H2" s="4"/>
      <c r="I2" s="4"/>
      <c r="J2" s="346"/>
      <c r="K2" s="4"/>
      <c r="L2" s="4"/>
      <c r="M2" s="4"/>
      <c r="N2" s="4"/>
    </row>
    <row r="3" spans="1:256" ht="88.5" customHeight="1">
      <c r="A3" s="806"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06"/>
      <c r="C3" s="806"/>
      <c r="D3" s="806"/>
      <c r="E3" s="806"/>
      <c r="F3" s="806"/>
      <c r="G3" s="806"/>
      <c r="H3" s="806"/>
      <c r="I3" s="806"/>
      <c r="J3" s="806"/>
      <c r="K3" s="806"/>
      <c r="L3" s="806"/>
      <c r="M3" s="806"/>
      <c r="N3" s="806"/>
    </row>
    <row r="4" spans="1:256" ht="16.5">
      <c r="A4" s="807" t="s">
        <v>0</v>
      </c>
      <c r="B4" s="807"/>
      <c r="C4" s="807"/>
      <c r="D4" s="807"/>
      <c r="E4" s="807"/>
      <c r="F4" s="807"/>
      <c r="G4" s="807"/>
      <c r="H4" s="807"/>
      <c r="I4" s="807"/>
      <c r="J4" s="807"/>
      <c r="K4" s="807"/>
      <c r="L4" s="807"/>
      <c r="M4" s="807"/>
      <c r="N4" s="807"/>
    </row>
    <row r="5" spans="1:256" s="730" customFormat="1" ht="27" customHeight="1">
      <c r="A5" s="729"/>
      <c r="B5" s="729"/>
      <c r="C5" s="729"/>
      <c r="D5" s="729"/>
      <c r="E5" s="729"/>
      <c r="F5" s="729"/>
      <c r="G5" s="729"/>
      <c r="H5" s="729"/>
      <c r="I5" s="729"/>
      <c r="J5" s="729"/>
      <c r="K5" s="729"/>
      <c r="L5" s="729"/>
      <c r="M5" s="729"/>
      <c r="N5" s="729"/>
    </row>
    <row r="6" spans="1:256" ht="23.25" customHeight="1">
      <c r="A6" s="808" t="s">
        <v>339</v>
      </c>
      <c r="B6" s="808"/>
      <c r="C6" s="4"/>
      <c r="D6" s="346"/>
      <c r="E6" s="4"/>
      <c r="F6" s="4"/>
      <c r="G6" s="4"/>
      <c r="H6" s="4"/>
      <c r="I6" s="4"/>
      <c r="J6" s="346"/>
      <c r="K6" s="4"/>
      <c r="L6" s="4"/>
      <c r="M6" s="4"/>
      <c r="N6" s="4"/>
    </row>
    <row r="7" spans="1:256" ht="24" customHeight="1">
      <c r="A7" s="813">
        <f>IF(Z7=1,Z8,"JOINT VENTURE OF "&amp;Z8&amp;" &amp; "&amp;Z9)</f>
        <v>0</v>
      </c>
      <c r="B7" s="813"/>
      <c r="C7" s="813"/>
      <c r="D7" s="813"/>
      <c r="E7" s="813"/>
      <c r="F7" s="813"/>
      <c r="G7" s="813"/>
      <c r="H7" s="813"/>
      <c r="I7" s="813"/>
      <c r="J7" s="731"/>
      <c r="K7" s="445" t="s">
        <v>1</v>
      </c>
      <c r="L7" s="732"/>
      <c r="N7" s="4"/>
      <c r="Z7" s="522">
        <f>'Names of Bidder'!J6</f>
        <v>1</v>
      </c>
    </row>
    <row r="8" spans="1:256" ht="24" customHeight="1">
      <c r="A8" s="809" t="str">
        <f>"Bidder’s Name and Address  (" &amp; MID('Names of Bidder'!A9,9, 20) &amp; ") :"</f>
        <v>Bidder’s Name and Address  (Sole Bidder) :</v>
      </c>
      <c r="B8" s="809"/>
      <c r="C8" s="809"/>
      <c r="D8" s="809"/>
      <c r="E8" s="809"/>
      <c r="F8" s="809"/>
      <c r="G8" s="809"/>
      <c r="H8" s="528"/>
      <c r="I8" s="528"/>
      <c r="J8" s="528"/>
      <c r="K8" s="446" t="s">
        <v>2</v>
      </c>
      <c r="L8" s="528"/>
      <c r="N8" s="4"/>
      <c r="U8" s="733"/>
      <c r="Z8" s="815">
        <f>'Names of Bidder'!C9</f>
        <v>0</v>
      </c>
      <c r="AA8" s="815"/>
      <c r="AB8" s="815"/>
      <c r="AC8" s="815"/>
      <c r="AD8" s="815"/>
      <c r="AE8" s="815"/>
      <c r="AF8" s="815"/>
      <c r="AG8" s="815"/>
      <c r="AH8" s="815"/>
      <c r="AI8" s="815"/>
      <c r="AJ8" s="815"/>
      <c r="AK8" s="815"/>
      <c r="AL8" s="815"/>
    </row>
    <row r="9" spans="1:256" ht="24" customHeight="1">
      <c r="A9" s="734" t="s">
        <v>12</v>
      </c>
      <c r="B9" s="735"/>
      <c r="C9" s="812" t="str">
        <f>IF('Names of Bidder'!C9=0, "", 'Names of Bidder'!C9)</f>
        <v/>
      </c>
      <c r="D9" s="812"/>
      <c r="E9" s="812"/>
      <c r="F9" s="812"/>
      <c r="G9" s="812"/>
      <c r="H9" s="434"/>
      <c r="I9" s="434"/>
      <c r="J9" s="736"/>
      <c r="K9" s="446" t="s">
        <v>3</v>
      </c>
      <c r="N9" s="4"/>
      <c r="U9" s="733"/>
      <c r="Z9" s="815" t="e">
        <f>'Names of Bidder'!#REF!</f>
        <v>#REF!</v>
      </c>
      <c r="AA9" s="815"/>
      <c r="AB9" s="815"/>
      <c r="AC9" s="815"/>
      <c r="AD9" s="815"/>
      <c r="AE9" s="815"/>
      <c r="AF9" s="815"/>
      <c r="AG9" s="815"/>
      <c r="AH9" s="815"/>
      <c r="AI9" s="815"/>
      <c r="AJ9" s="815"/>
      <c r="AK9" s="815"/>
      <c r="AL9" s="815"/>
    </row>
    <row r="10" spans="1:256" ht="24" customHeight="1">
      <c r="A10" s="734" t="s">
        <v>11</v>
      </c>
      <c r="B10" s="735"/>
      <c r="C10" s="811" t="str">
        <f>IF('Names of Bidder'!C10=0, "", 'Names of Bidder'!C10)</f>
        <v/>
      </c>
      <c r="D10" s="811"/>
      <c r="E10" s="811"/>
      <c r="F10" s="811"/>
      <c r="G10" s="811"/>
      <c r="H10" s="434"/>
      <c r="I10" s="434"/>
      <c r="J10" s="736"/>
      <c r="K10" s="446" t="s">
        <v>4</v>
      </c>
      <c r="N10" s="4"/>
      <c r="Z10" s="815" t="e">
        <f>"JOINT VENTURE OF "&amp;Z8&amp;" &amp; "&amp;Z9</f>
        <v>#REF!</v>
      </c>
      <c r="AA10" s="815"/>
      <c r="AB10" s="815"/>
      <c r="AC10" s="815"/>
      <c r="AD10" s="815"/>
      <c r="AE10" s="815"/>
      <c r="AF10" s="815"/>
      <c r="AG10" s="815"/>
      <c r="AH10" s="815"/>
      <c r="AI10" s="815"/>
      <c r="AJ10" s="815"/>
      <c r="AK10" s="815"/>
      <c r="AL10" s="815"/>
    </row>
    <row r="11" spans="1:256" ht="24" customHeight="1">
      <c r="A11" s="434"/>
      <c r="B11" s="434"/>
      <c r="C11" s="811" t="str">
        <f>IF('Names of Bidder'!C11=0, "", 'Names of Bidder'!C11)</f>
        <v/>
      </c>
      <c r="D11" s="811"/>
      <c r="E11" s="811"/>
      <c r="F11" s="811"/>
      <c r="G11" s="811"/>
      <c r="H11" s="434"/>
      <c r="I11" s="434"/>
      <c r="J11" s="736"/>
      <c r="K11" s="446" t="s">
        <v>5</v>
      </c>
      <c r="N11" s="4"/>
    </row>
    <row r="12" spans="1:256" ht="24" customHeight="1">
      <c r="A12" s="434"/>
      <c r="B12" s="434"/>
      <c r="C12" s="811" t="str">
        <f>IF('Names of Bidder'!C12=0, "", 'Names of Bidder'!C12)</f>
        <v/>
      </c>
      <c r="D12" s="811"/>
      <c r="E12" s="811"/>
      <c r="F12" s="811"/>
      <c r="G12" s="811"/>
      <c r="H12" s="434"/>
      <c r="I12" s="434"/>
      <c r="J12" s="736"/>
      <c r="K12" s="446" t="s">
        <v>6</v>
      </c>
      <c r="N12" s="4"/>
    </row>
    <row r="13" spans="1:256" s="737" customFormat="1" ht="26.25" customHeight="1">
      <c r="A13" s="814" t="s">
        <v>299</v>
      </c>
      <c r="B13" s="814"/>
      <c r="C13" s="814"/>
      <c r="D13" s="814"/>
      <c r="E13" s="814"/>
      <c r="F13" s="814"/>
      <c r="G13" s="814"/>
      <c r="H13" s="814"/>
      <c r="I13" s="814"/>
      <c r="J13" s="814"/>
      <c r="K13" s="814"/>
      <c r="L13" s="814"/>
      <c r="M13" s="814"/>
      <c r="N13" s="814"/>
    </row>
    <row r="14" spans="1:256" ht="15.75" customHeight="1">
      <c r="A14" s="4"/>
      <c r="B14" s="4"/>
      <c r="C14" s="4"/>
      <c r="D14" s="346"/>
      <c r="E14" s="4"/>
      <c r="F14" s="4"/>
      <c r="G14" s="4"/>
      <c r="H14" s="4"/>
      <c r="I14" s="4"/>
      <c r="J14" s="346"/>
      <c r="K14" s="810" t="s">
        <v>344</v>
      </c>
      <c r="L14" s="810"/>
      <c r="M14" s="810"/>
      <c r="N14" s="810"/>
    </row>
    <row r="15" spans="1:256" ht="122.25" customHeight="1">
      <c r="A15" s="385" t="s">
        <v>7</v>
      </c>
      <c r="B15" s="385" t="s">
        <v>260</v>
      </c>
      <c r="C15" s="385" t="s">
        <v>272</v>
      </c>
      <c r="D15" s="385" t="s">
        <v>274</v>
      </c>
      <c r="E15" s="385" t="s">
        <v>13</v>
      </c>
      <c r="F15" s="385" t="s">
        <v>300</v>
      </c>
      <c r="G15" s="385" t="s">
        <v>303</v>
      </c>
      <c r="H15" s="385" t="s">
        <v>306</v>
      </c>
      <c r="I15" s="385" t="s">
        <v>304</v>
      </c>
      <c r="J15" s="385" t="s">
        <v>8</v>
      </c>
      <c r="K15" s="16" t="s">
        <v>9</v>
      </c>
      <c r="L15" s="16" t="s">
        <v>10</v>
      </c>
      <c r="M15" s="385" t="s">
        <v>343</v>
      </c>
      <c r="N15" s="385" t="s">
        <v>342</v>
      </c>
    </row>
    <row r="16" spans="1:256" s="738" customFormat="1">
      <c r="A16" s="580">
        <v>1</v>
      </c>
      <c r="B16" s="580">
        <v>2</v>
      </c>
      <c r="C16" s="580">
        <v>3</v>
      </c>
      <c r="D16" s="581">
        <v>4</v>
      </c>
      <c r="E16" s="580">
        <v>5</v>
      </c>
      <c r="F16" s="580">
        <v>6</v>
      </c>
      <c r="G16" s="580">
        <v>7</v>
      </c>
      <c r="H16" s="580">
        <v>8</v>
      </c>
      <c r="I16" s="580">
        <v>9</v>
      </c>
      <c r="J16" s="581">
        <v>10</v>
      </c>
      <c r="K16" s="580">
        <v>11</v>
      </c>
      <c r="L16" s="580">
        <v>12</v>
      </c>
      <c r="M16" s="580">
        <v>13</v>
      </c>
      <c r="N16" s="580" t="s">
        <v>341</v>
      </c>
      <c r="IV16" s="738">
        <f>SUM(A16:IU16)</f>
        <v>91</v>
      </c>
    </row>
    <row r="17" spans="1:20" s="738" customFormat="1" ht="33.75" customHeight="1">
      <c r="A17" s="720" t="s">
        <v>53</v>
      </c>
      <c r="B17" s="805" t="s">
        <v>484</v>
      </c>
      <c r="C17" s="805"/>
      <c r="D17" s="805"/>
      <c r="E17" s="722"/>
      <c r="F17" s="722"/>
      <c r="G17" s="722"/>
      <c r="H17" s="722"/>
      <c r="I17" s="722"/>
      <c r="J17" s="722"/>
      <c r="K17" s="722"/>
      <c r="L17" s="722"/>
      <c r="M17" s="722"/>
      <c r="N17" s="722"/>
    </row>
    <row r="18" spans="1:20">
      <c r="A18" s="448">
        <v>1</v>
      </c>
      <c r="B18" s="525">
        <v>7000018983</v>
      </c>
      <c r="C18" s="525">
        <v>290</v>
      </c>
      <c r="D18" s="525" t="s">
        <v>496</v>
      </c>
      <c r="E18" s="525">
        <v>1000004501</v>
      </c>
      <c r="F18" s="525">
        <v>85352913</v>
      </c>
      <c r="G18" s="749"/>
      <c r="H18" s="525">
        <v>18</v>
      </c>
      <c r="I18" s="539"/>
      <c r="J18" s="521" t="s">
        <v>515</v>
      </c>
      <c r="K18" s="525" t="s">
        <v>516</v>
      </c>
      <c r="L18" s="525">
        <v>1</v>
      </c>
      <c r="M18" s="750"/>
      <c r="N18" s="527" t="str">
        <f>IF(M18=0, "INCLUDED", IF(ISERROR(M18*L18), M18, M18*L18))</f>
        <v>INCLUDED</v>
      </c>
      <c r="O18" s="739">
        <f>IF(N18="Included",0,N18)</f>
        <v>0</v>
      </c>
      <c r="P18" s="739">
        <f>IF( I18="",H18*(IF(N18="Included",0,N18))/100,I18*(IF(N18="Included",0,N18)))</f>
        <v>0</v>
      </c>
      <c r="Q18" s="740">
        <f>Discount!$H$36</f>
        <v>0</v>
      </c>
      <c r="R18" s="740">
        <f>Q18*O18</f>
        <v>0</v>
      </c>
      <c r="S18" s="740">
        <f>IF(I18="",H18*R18/100,I18*R18)</f>
        <v>0</v>
      </c>
      <c r="T18" s="741">
        <f>M18*L18</f>
        <v>0</v>
      </c>
    </row>
    <row r="19" spans="1:20">
      <c r="A19" s="448">
        <v>2</v>
      </c>
      <c r="B19" s="525">
        <v>7000018983</v>
      </c>
      <c r="C19" s="525">
        <v>300</v>
      </c>
      <c r="D19" s="525" t="s">
        <v>496</v>
      </c>
      <c r="E19" s="525">
        <v>1000004498</v>
      </c>
      <c r="F19" s="525">
        <v>85353090</v>
      </c>
      <c r="G19" s="749"/>
      <c r="H19" s="525">
        <v>18</v>
      </c>
      <c r="I19" s="539"/>
      <c r="J19" s="521" t="s">
        <v>517</v>
      </c>
      <c r="K19" s="525" t="s">
        <v>516</v>
      </c>
      <c r="L19" s="525">
        <v>3</v>
      </c>
      <c r="M19" s="750"/>
      <c r="N19" s="527" t="str">
        <f t="shared" ref="N19:N57" si="0">IF(M19=0, "INCLUDED", IF(ISERROR(M19*L19), M19, M19*L19))</f>
        <v>INCLUDED</v>
      </c>
      <c r="O19" s="739">
        <f>IF(N19="Included",0,N19)</f>
        <v>0</v>
      </c>
      <c r="P19" s="739">
        <f>IF( I19="",H19*(IF(N19="Included",0,N19))/100,I19*(IF(N19="Included",0,N19)))</f>
        <v>0</v>
      </c>
      <c r="Q19" s="739">
        <f>Discount!$H$36</f>
        <v>0</v>
      </c>
      <c r="R19" s="740">
        <f>Q19*O19</f>
        <v>0</v>
      </c>
      <c r="S19" s="740">
        <f>IF(I19="",H19*R19/100,I19*R19)</f>
        <v>0</v>
      </c>
      <c r="T19" s="741">
        <f t="shared" ref="T19:T108" si="1">M19*L19</f>
        <v>0</v>
      </c>
    </row>
    <row r="20" spans="1:20">
      <c r="A20" s="448">
        <v>3</v>
      </c>
      <c r="B20" s="525">
        <v>7000018983</v>
      </c>
      <c r="C20" s="525">
        <v>310</v>
      </c>
      <c r="D20" s="525" t="s">
        <v>496</v>
      </c>
      <c r="E20" s="525">
        <v>1000020419</v>
      </c>
      <c r="F20" s="525">
        <v>85354010</v>
      </c>
      <c r="G20" s="749"/>
      <c r="H20" s="525">
        <v>18</v>
      </c>
      <c r="I20" s="539"/>
      <c r="J20" s="521" t="s">
        <v>518</v>
      </c>
      <c r="K20" s="525" t="s">
        <v>516</v>
      </c>
      <c r="L20" s="525">
        <v>3</v>
      </c>
      <c r="M20" s="750"/>
      <c r="N20" s="527" t="str">
        <f t="shared" si="0"/>
        <v>INCLUDED</v>
      </c>
      <c r="O20" s="739">
        <f>IF(N20="Included",0,N20)</f>
        <v>0</v>
      </c>
      <c r="P20" s="739">
        <f>IF( I20="",H20*(IF(N20="Included",0,N20))/100,I20*(IF(N20="Included",0,N20)))</f>
        <v>0</v>
      </c>
      <c r="Q20" s="739">
        <f>Discount!$H$36</f>
        <v>0</v>
      </c>
      <c r="R20" s="740">
        <f>Q20*O20</f>
        <v>0</v>
      </c>
      <c r="S20" s="740">
        <f>IF(I20="",H20*R20/100,I20*R20)</f>
        <v>0</v>
      </c>
      <c r="T20" s="741">
        <f t="shared" si="1"/>
        <v>0</v>
      </c>
    </row>
    <row r="21" spans="1:20">
      <c r="A21" s="754">
        <v>4</v>
      </c>
      <c r="B21" s="525">
        <v>7000018983</v>
      </c>
      <c r="C21" s="525">
        <v>320</v>
      </c>
      <c r="D21" s="525" t="s">
        <v>496</v>
      </c>
      <c r="E21" s="525">
        <v>1000004290</v>
      </c>
      <c r="F21" s="525">
        <v>85176210</v>
      </c>
      <c r="G21" s="749"/>
      <c r="H21" s="525">
        <v>18</v>
      </c>
      <c r="I21" s="539"/>
      <c r="J21" s="521" t="s">
        <v>519</v>
      </c>
      <c r="K21" s="525" t="s">
        <v>516</v>
      </c>
      <c r="L21" s="525">
        <v>2</v>
      </c>
      <c r="M21" s="750"/>
      <c r="N21" s="527" t="str">
        <f t="shared" si="0"/>
        <v>INCLUDED</v>
      </c>
      <c r="O21" s="739">
        <f>IF(N21="Included",0,N21)</f>
        <v>0</v>
      </c>
      <c r="P21" s="739">
        <f>IF( I21="",H21*(IF(N21="Included",0,N21))/100,I21*(IF(N21="Included",0,N21)))</f>
        <v>0</v>
      </c>
      <c r="Q21" s="739">
        <f>Discount!$H$36</f>
        <v>0</v>
      </c>
      <c r="R21" s="740">
        <f>Q21*O21</f>
        <v>0</v>
      </c>
      <c r="S21" s="740">
        <f>IF(I21="",H21*R21/100,I21*R21)</f>
        <v>0</v>
      </c>
      <c r="T21" s="741">
        <f t="shared" si="1"/>
        <v>0</v>
      </c>
    </row>
    <row r="22" spans="1:20">
      <c r="A22" s="754">
        <v>5</v>
      </c>
      <c r="B22" s="525">
        <v>7000018983</v>
      </c>
      <c r="C22" s="525">
        <v>330</v>
      </c>
      <c r="D22" s="525" t="s">
        <v>496</v>
      </c>
      <c r="E22" s="525">
        <v>1000004535</v>
      </c>
      <c r="F22" s="525">
        <v>85359090</v>
      </c>
      <c r="G22" s="749"/>
      <c r="H22" s="525">
        <v>18</v>
      </c>
      <c r="I22" s="539"/>
      <c r="J22" s="521" t="s">
        <v>520</v>
      </c>
      <c r="K22" s="525" t="s">
        <v>516</v>
      </c>
      <c r="L22" s="525">
        <v>3</v>
      </c>
      <c r="M22" s="750"/>
      <c r="N22" s="527" t="str">
        <f t="shared" si="0"/>
        <v>INCLUDED</v>
      </c>
      <c r="O22" s="739">
        <f t="shared" ref="O22:O57" si="2">IF(N22="Included",0,N22)</f>
        <v>0</v>
      </c>
      <c r="P22" s="739">
        <f t="shared" ref="P22:P57" si="3">IF( I22="",H22*(IF(N22="Included",0,N22))/100,I22*(IF(N22="Included",0,N22)))</f>
        <v>0</v>
      </c>
      <c r="Q22" s="739">
        <f>Discount!$H$36</f>
        <v>0</v>
      </c>
      <c r="R22" s="740">
        <f t="shared" ref="R22:R57" si="4">Q22*O22</f>
        <v>0</v>
      </c>
      <c r="S22" s="740">
        <f t="shared" ref="S22:S57" si="5">IF(I22="",H22*R22/100,I22*R22)</f>
        <v>0</v>
      </c>
      <c r="T22" s="741">
        <f t="shared" si="1"/>
        <v>0</v>
      </c>
    </row>
    <row r="23" spans="1:20">
      <c r="A23" s="754">
        <v>6</v>
      </c>
      <c r="B23" s="525">
        <v>7000018983</v>
      </c>
      <c r="C23" s="525">
        <v>340</v>
      </c>
      <c r="D23" s="525" t="s">
        <v>496</v>
      </c>
      <c r="E23" s="525">
        <v>1000004400</v>
      </c>
      <c r="F23" s="525">
        <v>85462040</v>
      </c>
      <c r="G23" s="749"/>
      <c r="H23" s="525">
        <v>18</v>
      </c>
      <c r="I23" s="539"/>
      <c r="J23" s="521" t="s">
        <v>521</v>
      </c>
      <c r="K23" s="525" t="s">
        <v>516</v>
      </c>
      <c r="L23" s="525">
        <v>6</v>
      </c>
      <c r="M23" s="750"/>
      <c r="N23" s="527" t="str">
        <f t="shared" si="0"/>
        <v>INCLUDED</v>
      </c>
      <c r="O23" s="739">
        <f t="shared" si="2"/>
        <v>0</v>
      </c>
      <c r="P23" s="739">
        <f t="shared" si="3"/>
        <v>0</v>
      </c>
      <c r="Q23" s="739">
        <f>Discount!$H$36</f>
        <v>0</v>
      </c>
      <c r="R23" s="740">
        <f t="shared" si="4"/>
        <v>0</v>
      </c>
      <c r="S23" s="740">
        <f t="shared" si="5"/>
        <v>0</v>
      </c>
      <c r="T23" s="741">
        <f t="shared" si="1"/>
        <v>0</v>
      </c>
    </row>
    <row r="24" spans="1:20">
      <c r="A24" s="754">
        <v>7</v>
      </c>
      <c r="B24" s="525">
        <v>7000018983</v>
      </c>
      <c r="C24" s="525">
        <v>350</v>
      </c>
      <c r="D24" s="525" t="s">
        <v>496</v>
      </c>
      <c r="E24" s="525">
        <v>1000004401</v>
      </c>
      <c r="F24" s="525">
        <v>85462040</v>
      </c>
      <c r="G24" s="749"/>
      <c r="H24" s="525">
        <v>18</v>
      </c>
      <c r="I24" s="539"/>
      <c r="J24" s="521" t="s">
        <v>522</v>
      </c>
      <c r="K24" s="525" t="s">
        <v>516</v>
      </c>
      <c r="L24" s="525">
        <v>5</v>
      </c>
      <c r="M24" s="750"/>
      <c r="N24" s="527" t="str">
        <f t="shared" si="0"/>
        <v>INCLUDED</v>
      </c>
      <c r="O24" s="739">
        <f t="shared" si="2"/>
        <v>0</v>
      </c>
      <c r="P24" s="739">
        <f t="shared" si="3"/>
        <v>0</v>
      </c>
      <c r="Q24" s="739">
        <f>Discount!$H$36</f>
        <v>0</v>
      </c>
      <c r="R24" s="740">
        <f t="shared" si="4"/>
        <v>0</v>
      </c>
      <c r="S24" s="740">
        <f t="shared" si="5"/>
        <v>0</v>
      </c>
      <c r="T24" s="741">
        <f t="shared" si="1"/>
        <v>0</v>
      </c>
    </row>
    <row r="25" spans="1:20">
      <c r="A25" s="754">
        <v>8</v>
      </c>
      <c r="B25" s="525">
        <v>7000018983</v>
      </c>
      <c r="C25" s="525">
        <v>360</v>
      </c>
      <c r="D25" s="525" t="s">
        <v>496</v>
      </c>
      <c r="E25" s="525">
        <v>1000004463</v>
      </c>
      <c r="F25" s="525">
        <v>85359090</v>
      </c>
      <c r="G25" s="749"/>
      <c r="H25" s="525">
        <v>18</v>
      </c>
      <c r="I25" s="539"/>
      <c r="J25" s="521" t="s">
        <v>523</v>
      </c>
      <c r="K25" s="525" t="s">
        <v>516</v>
      </c>
      <c r="L25" s="525">
        <v>3</v>
      </c>
      <c r="M25" s="750"/>
      <c r="N25" s="527" t="str">
        <f t="shared" si="0"/>
        <v>INCLUDED</v>
      </c>
      <c r="O25" s="739">
        <f t="shared" si="2"/>
        <v>0</v>
      </c>
      <c r="P25" s="739">
        <f t="shared" si="3"/>
        <v>0</v>
      </c>
      <c r="Q25" s="739">
        <f>Discount!$H$36</f>
        <v>0</v>
      </c>
      <c r="R25" s="740">
        <f t="shared" si="4"/>
        <v>0</v>
      </c>
      <c r="S25" s="740">
        <f t="shared" si="5"/>
        <v>0</v>
      </c>
      <c r="T25" s="741">
        <f t="shared" si="1"/>
        <v>0</v>
      </c>
    </row>
    <row r="26" spans="1:20">
      <c r="A26" s="754">
        <v>9</v>
      </c>
      <c r="B26" s="525">
        <v>7000018983</v>
      </c>
      <c r="C26" s="525">
        <v>10</v>
      </c>
      <c r="D26" s="525" t="s">
        <v>497</v>
      </c>
      <c r="E26" s="525">
        <v>1000009250</v>
      </c>
      <c r="F26" s="525">
        <v>85176210</v>
      </c>
      <c r="G26" s="749"/>
      <c r="H26" s="525">
        <v>18</v>
      </c>
      <c r="I26" s="539"/>
      <c r="J26" s="521" t="s">
        <v>524</v>
      </c>
      <c r="K26" s="525" t="s">
        <v>525</v>
      </c>
      <c r="L26" s="525">
        <v>500</v>
      </c>
      <c r="M26" s="750"/>
      <c r="N26" s="527" t="str">
        <f t="shared" si="0"/>
        <v>INCLUDED</v>
      </c>
      <c r="O26" s="739">
        <f t="shared" si="2"/>
        <v>0</v>
      </c>
      <c r="P26" s="739">
        <f t="shared" si="3"/>
        <v>0</v>
      </c>
      <c r="Q26" s="739">
        <f>Discount!$H$36</f>
        <v>0</v>
      </c>
      <c r="R26" s="740">
        <f t="shared" si="4"/>
        <v>0</v>
      </c>
      <c r="S26" s="740">
        <f t="shared" si="5"/>
        <v>0</v>
      </c>
      <c r="T26" s="741">
        <f t="shared" si="1"/>
        <v>0</v>
      </c>
    </row>
    <row r="27" spans="1:20">
      <c r="A27" s="754">
        <v>10</v>
      </c>
      <c r="B27" s="525">
        <v>7000018983</v>
      </c>
      <c r="C27" s="525">
        <v>20</v>
      </c>
      <c r="D27" s="525" t="s">
        <v>498</v>
      </c>
      <c r="E27" s="525">
        <v>1000003409</v>
      </c>
      <c r="F27" s="525">
        <v>85371000</v>
      </c>
      <c r="G27" s="749"/>
      <c r="H27" s="525">
        <v>18</v>
      </c>
      <c r="I27" s="539"/>
      <c r="J27" s="521" t="s">
        <v>526</v>
      </c>
      <c r="K27" s="525" t="s">
        <v>516</v>
      </c>
      <c r="L27" s="525">
        <v>1</v>
      </c>
      <c r="M27" s="750"/>
      <c r="N27" s="527" t="str">
        <f t="shared" si="0"/>
        <v>INCLUDED</v>
      </c>
      <c r="O27" s="739">
        <f t="shared" si="2"/>
        <v>0</v>
      </c>
      <c r="P27" s="739">
        <f t="shared" si="3"/>
        <v>0</v>
      </c>
      <c r="Q27" s="739">
        <f>Discount!$H$36</f>
        <v>0</v>
      </c>
      <c r="R27" s="740">
        <f t="shared" si="4"/>
        <v>0</v>
      </c>
      <c r="S27" s="740">
        <f t="shared" si="5"/>
        <v>0</v>
      </c>
      <c r="T27" s="741">
        <f t="shared" si="1"/>
        <v>0</v>
      </c>
    </row>
    <row r="28" spans="1:20">
      <c r="A28" s="754">
        <v>11</v>
      </c>
      <c r="B28" s="525">
        <v>7000018983</v>
      </c>
      <c r="C28" s="525">
        <v>30</v>
      </c>
      <c r="D28" s="525" t="s">
        <v>499</v>
      </c>
      <c r="E28" s="525">
        <v>1000031953</v>
      </c>
      <c r="F28" s="525">
        <v>85446020</v>
      </c>
      <c r="G28" s="749"/>
      <c r="H28" s="525">
        <v>18</v>
      </c>
      <c r="I28" s="539"/>
      <c r="J28" s="521" t="s">
        <v>527</v>
      </c>
      <c r="K28" s="525" t="s">
        <v>528</v>
      </c>
      <c r="L28" s="525">
        <v>0.5</v>
      </c>
      <c r="M28" s="750"/>
      <c r="N28" s="527" t="str">
        <f t="shared" si="0"/>
        <v>INCLUDED</v>
      </c>
      <c r="O28" s="739">
        <f t="shared" si="2"/>
        <v>0</v>
      </c>
      <c r="P28" s="739">
        <f t="shared" si="3"/>
        <v>0</v>
      </c>
      <c r="Q28" s="739">
        <f>Discount!$H$36</f>
        <v>0</v>
      </c>
      <c r="R28" s="740">
        <f t="shared" si="4"/>
        <v>0</v>
      </c>
      <c r="S28" s="740">
        <f t="shared" si="5"/>
        <v>0</v>
      </c>
      <c r="T28" s="741">
        <f t="shared" si="1"/>
        <v>0</v>
      </c>
    </row>
    <row r="29" spans="1:20">
      <c r="A29" s="754">
        <v>12</v>
      </c>
      <c r="B29" s="525">
        <v>7000018983</v>
      </c>
      <c r="C29" s="525">
        <v>40</v>
      </c>
      <c r="D29" s="525" t="s">
        <v>499</v>
      </c>
      <c r="E29" s="525">
        <v>1000031976</v>
      </c>
      <c r="F29" s="525">
        <v>85446020</v>
      </c>
      <c r="G29" s="749"/>
      <c r="H29" s="525">
        <v>18</v>
      </c>
      <c r="I29" s="539"/>
      <c r="J29" s="521" t="s">
        <v>529</v>
      </c>
      <c r="K29" s="525" t="s">
        <v>528</v>
      </c>
      <c r="L29" s="525">
        <v>1</v>
      </c>
      <c r="M29" s="750"/>
      <c r="N29" s="527" t="str">
        <f t="shared" si="0"/>
        <v>INCLUDED</v>
      </c>
      <c r="O29" s="739">
        <f t="shared" si="2"/>
        <v>0</v>
      </c>
      <c r="P29" s="739">
        <f t="shared" si="3"/>
        <v>0</v>
      </c>
      <c r="Q29" s="739">
        <f>Discount!$H$36</f>
        <v>0</v>
      </c>
      <c r="R29" s="740">
        <f t="shared" si="4"/>
        <v>0</v>
      </c>
      <c r="S29" s="740">
        <f t="shared" si="5"/>
        <v>0</v>
      </c>
      <c r="T29" s="741">
        <f t="shared" si="1"/>
        <v>0</v>
      </c>
    </row>
    <row r="30" spans="1:20">
      <c r="A30" s="754">
        <v>13</v>
      </c>
      <c r="B30" s="525">
        <v>7000018983</v>
      </c>
      <c r="C30" s="525">
        <v>50</v>
      </c>
      <c r="D30" s="525" t="s">
        <v>499</v>
      </c>
      <c r="E30" s="525">
        <v>1000031943</v>
      </c>
      <c r="F30" s="525">
        <v>85446020</v>
      </c>
      <c r="G30" s="749"/>
      <c r="H30" s="525">
        <v>18</v>
      </c>
      <c r="I30" s="539"/>
      <c r="J30" s="521" t="s">
        <v>530</v>
      </c>
      <c r="K30" s="525" t="s">
        <v>528</v>
      </c>
      <c r="L30" s="525">
        <v>1.5</v>
      </c>
      <c r="M30" s="750"/>
      <c r="N30" s="527" t="str">
        <f t="shared" si="0"/>
        <v>INCLUDED</v>
      </c>
      <c r="O30" s="739">
        <f t="shared" si="2"/>
        <v>0</v>
      </c>
      <c r="P30" s="739">
        <f t="shared" si="3"/>
        <v>0</v>
      </c>
      <c r="Q30" s="739">
        <f>Discount!$H$36</f>
        <v>0</v>
      </c>
      <c r="R30" s="740">
        <f t="shared" si="4"/>
        <v>0</v>
      </c>
      <c r="S30" s="740">
        <f t="shared" si="5"/>
        <v>0</v>
      </c>
      <c r="T30" s="741">
        <f t="shared" si="1"/>
        <v>0</v>
      </c>
    </row>
    <row r="31" spans="1:20">
      <c r="A31" s="754">
        <v>14</v>
      </c>
      <c r="B31" s="525">
        <v>7000018983</v>
      </c>
      <c r="C31" s="525">
        <v>60</v>
      </c>
      <c r="D31" s="525" t="s">
        <v>499</v>
      </c>
      <c r="E31" s="525">
        <v>1000031985</v>
      </c>
      <c r="F31" s="525">
        <v>85446020</v>
      </c>
      <c r="G31" s="749"/>
      <c r="H31" s="525">
        <v>18</v>
      </c>
      <c r="I31" s="539"/>
      <c r="J31" s="521" t="s">
        <v>531</v>
      </c>
      <c r="K31" s="525" t="s">
        <v>528</v>
      </c>
      <c r="L31" s="525">
        <v>1</v>
      </c>
      <c r="M31" s="750"/>
      <c r="N31" s="527" t="str">
        <f t="shared" si="0"/>
        <v>INCLUDED</v>
      </c>
      <c r="O31" s="739">
        <f t="shared" si="2"/>
        <v>0</v>
      </c>
      <c r="P31" s="739">
        <f t="shared" si="3"/>
        <v>0</v>
      </c>
      <c r="Q31" s="739">
        <f>Discount!$H$36</f>
        <v>0</v>
      </c>
      <c r="R31" s="740">
        <f t="shared" si="4"/>
        <v>0</v>
      </c>
      <c r="S31" s="740">
        <f t="shared" si="5"/>
        <v>0</v>
      </c>
      <c r="T31" s="741">
        <f t="shared" si="1"/>
        <v>0</v>
      </c>
    </row>
    <row r="32" spans="1:20">
      <c r="A32" s="754">
        <v>15</v>
      </c>
      <c r="B32" s="525">
        <v>7000018983</v>
      </c>
      <c r="C32" s="525">
        <v>70</v>
      </c>
      <c r="D32" s="525" t="s">
        <v>499</v>
      </c>
      <c r="E32" s="525">
        <v>1000031964</v>
      </c>
      <c r="F32" s="525">
        <v>85446020</v>
      </c>
      <c r="G32" s="749"/>
      <c r="H32" s="525">
        <v>18</v>
      </c>
      <c r="I32" s="539"/>
      <c r="J32" s="521" t="s">
        <v>532</v>
      </c>
      <c r="K32" s="525" t="s">
        <v>528</v>
      </c>
      <c r="L32" s="525">
        <v>3</v>
      </c>
      <c r="M32" s="750"/>
      <c r="N32" s="527" t="str">
        <f t="shared" si="0"/>
        <v>INCLUDED</v>
      </c>
      <c r="O32" s="739">
        <f t="shared" si="2"/>
        <v>0</v>
      </c>
      <c r="P32" s="739">
        <f t="shared" si="3"/>
        <v>0</v>
      </c>
      <c r="Q32" s="739">
        <f>Discount!$H$36</f>
        <v>0</v>
      </c>
      <c r="R32" s="740">
        <f t="shared" si="4"/>
        <v>0</v>
      </c>
      <c r="S32" s="740">
        <f t="shared" si="5"/>
        <v>0</v>
      </c>
      <c r="T32" s="741">
        <f t="shared" si="1"/>
        <v>0</v>
      </c>
    </row>
    <row r="33" spans="1:20">
      <c r="A33" s="754">
        <v>16</v>
      </c>
      <c r="B33" s="525">
        <v>7000018983</v>
      </c>
      <c r="C33" s="525">
        <v>80</v>
      </c>
      <c r="D33" s="525" t="s">
        <v>499</v>
      </c>
      <c r="E33" s="525">
        <v>1000031987</v>
      </c>
      <c r="F33" s="525">
        <v>85446020</v>
      </c>
      <c r="G33" s="749"/>
      <c r="H33" s="525">
        <v>18</v>
      </c>
      <c r="I33" s="539"/>
      <c r="J33" s="521" t="s">
        <v>533</v>
      </c>
      <c r="K33" s="525" t="s">
        <v>528</v>
      </c>
      <c r="L33" s="525">
        <v>3</v>
      </c>
      <c r="M33" s="750"/>
      <c r="N33" s="527" t="str">
        <f t="shared" si="0"/>
        <v>INCLUDED</v>
      </c>
      <c r="O33" s="739">
        <f t="shared" si="2"/>
        <v>0</v>
      </c>
      <c r="P33" s="739">
        <f t="shared" si="3"/>
        <v>0</v>
      </c>
      <c r="Q33" s="739">
        <f>Discount!$H$36</f>
        <v>0</v>
      </c>
      <c r="R33" s="740">
        <f t="shared" si="4"/>
        <v>0</v>
      </c>
      <c r="S33" s="740">
        <f t="shared" si="5"/>
        <v>0</v>
      </c>
      <c r="T33" s="741">
        <f t="shared" si="1"/>
        <v>0</v>
      </c>
    </row>
    <row r="34" spans="1:20">
      <c r="A34" s="754">
        <v>17</v>
      </c>
      <c r="B34" s="525">
        <v>7000018983</v>
      </c>
      <c r="C34" s="525">
        <v>90</v>
      </c>
      <c r="D34" s="525" t="s">
        <v>499</v>
      </c>
      <c r="E34" s="525">
        <v>1000031993</v>
      </c>
      <c r="F34" s="525">
        <v>85446020</v>
      </c>
      <c r="G34" s="749"/>
      <c r="H34" s="525">
        <v>18</v>
      </c>
      <c r="I34" s="539"/>
      <c r="J34" s="521" t="s">
        <v>534</v>
      </c>
      <c r="K34" s="525" t="s">
        <v>528</v>
      </c>
      <c r="L34" s="525">
        <v>1.5</v>
      </c>
      <c r="M34" s="750"/>
      <c r="N34" s="527" t="str">
        <f t="shared" si="0"/>
        <v>INCLUDED</v>
      </c>
      <c r="O34" s="739">
        <f t="shared" si="2"/>
        <v>0</v>
      </c>
      <c r="P34" s="739">
        <f t="shared" si="3"/>
        <v>0</v>
      </c>
      <c r="Q34" s="739">
        <f>Discount!$H$36</f>
        <v>0</v>
      </c>
      <c r="R34" s="740">
        <f t="shared" si="4"/>
        <v>0</v>
      </c>
      <c r="S34" s="740">
        <f t="shared" si="5"/>
        <v>0</v>
      </c>
      <c r="T34" s="741">
        <f t="shared" si="1"/>
        <v>0</v>
      </c>
    </row>
    <row r="35" spans="1:20">
      <c r="A35" s="754">
        <v>18</v>
      </c>
      <c r="B35" s="525">
        <v>7000018983</v>
      </c>
      <c r="C35" s="525">
        <v>100</v>
      </c>
      <c r="D35" s="525" t="s">
        <v>499</v>
      </c>
      <c r="E35" s="525">
        <v>1000031887</v>
      </c>
      <c r="F35" s="525">
        <v>85446020</v>
      </c>
      <c r="G35" s="749"/>
      <c r="H35" s="525">
        <v>18</v>
      </c>
      <c r="I35" s="539"/>
      <c r="J35" s="521" t="s">
        <v>535</v>
      </c>
      <c r="K35" s="525" t="s">
        <v>528</v>
      </c>
      <c r="L35" s="525">
        <v>0.5</v>
      </c>
      <c r="M35" s="750"/>
      <c r="N35" s="527" t="str">
        <f t="shared" si="0"/>
        <v>INCLUDED</v>
      </c>
      <c r="O35" s="739">
        <f t="shared" si="2"/>
        <v>0</v>
      </c>
      <c r="P35" s="739">
        <f t="shared" si="3"/>
        <v>0</v>
      </c>
      <c r="Q35" s="739">
        <f>Discount!$H$36</f>
        <v>0</v>
      </c>
      <c r="R35" s="740">
        <f t="shared" si="4"/>
        <v>0</v>
      </c>
      <c r="S35" s="740">
        <f t="shared" si="5"/>
        <v>0</v>
      </c>
      <c r="T35" s="741">
        <f t="shared" si="1"/>
        <v>0</v>
      </c>
    </row>
    <row r="36" spans="1:20">
      <c r="A36" s="754">
        <v>19</v>
      </c>
      <c r="B36" s="525">
        <v>7000018983</v>
      </c>
      <c r="C36" s="525">
        <v>110</v>
      </c>
      <c r="D36" s="525" t="s">
        <v>499</v>
      </c>
      <c r="E36" s="525">
        <v>1000031904</v>
      </c>
      <c r="F36" s="525">
        <v>85446020</v>
      </c>
      <c r="G36" s="749"/>
      <c r="H36" s="525">
        <v>18</v>
      </c>
      <c r="I36" s="539"/>
      <c r="J36" s="521" t="s">
        <v>536</v>
      </c>
      <c r="K36" s="525" t="s">
        <v>528</v>
      </c>
      <c r="L36" s="525">
        <v>1</v>
      </c>
      <c r="M36" s="750"/>
      <c r="N36" s="527" t="str">
        <f t="shared" si="0"/>
        <v>INCLUDED</v>
      </c>
      <c r="O36" s="739">
        <f t="shared" si="2"/>
        <v>0</v>
      </c>
      <c r="P36" s="739">
        <f t="shared" si="3"/>
        <v>0</v>
      </c>
      <c r="Q36" s="739">
        <f>Discount!$H$36</f>
        <v>0</v>
      </c>
      <c r="R36" s="740">
        <f t="shared" si="4"/>
        <v>0</v>
      </c>
      <c r="S36" s="740">
        <f t="shared" si="5"/>
        <v>0</v>
      </c>
      <c r="T36" s="741">
        <f t="shared" si="1"/>
        <v>0</v>
      </c>
    </row>
    <row r="37" spans="1:20">
      <c r="A37" s="754">
        <v>20</v>
      </c>
      <c r="B37" s="525">
        <v>7000018983</v>
      </c>
      <c r="C37" s="525">
        <v>120</v>
      </c>
      <c r="D37" s="525" t="s">
        <v>499</v>
      </c>
      <c r="E37" s="525">
        <v>1000056264</v>
      </c>
      <c r="F37" s="525">
        <v>85446020</v>
      </c>
      <c r="G37" s="749"/>
      <c r="H37" s="525">
        <v>18</v>
      </c>
      <c r="I37" s="539"/>
      <c r="J37" s="521" t="s">
        <v>537</v>
      </c>
      <c r="K37" s="525" t="s">
        <v>528</v>
      </c>
      <c r="L37" s="525">
        <v>1</v>
      </c>
      <c r="M37" s="750"/>
      <c r="N37" s="527" t="str">
        <f t="shared" si="0"/>
        <v>INCLUDED</v>
      </c>
      <c r="O37" s="739">
        <f t="shared" si="2"/>
        <v>0</v>
      </c>
      <c r="P37" s="739">
        <f t="shared" si="3"/>
        <v>0</v>
      </c>
      <c r="Q37" s="739">
        <f>Discount!$H$36</f>
        <v>0</v>
      </c>
      <c r="R37" s="740">
        <f t="shared" si="4"/>
        <v>0</v>
      </c>
      <c r="S37" s="740">
        <f t="shared" si="5"/>
        <v>0</v>
      </c>
      <c r="T37" s="741">
        <f t="shared" si="1"/>
        <v>0</v>
      </c>
    </row>
    <row r="38" spans="1:20">
      <c r="A38" s="754">
        <v>21</v>
      </c>
      <c r="B38" s="525">
        <v>7000018983</v>
      </c>
      <c r="C38" s="525">
        <v>130</v>
      </c>
      <c r="D38" s="525" t="s">
        <v>499</v>
      </c>
      <c r="E38" s="525">
        <v>1000056265</v>
      </c>
      <c r="F38" s="525">
        <v>85446020</v>
      </c>
      <c r="G38" s="749"/>
      <c r="H38" s="525">
        <v>18</v>
      </c>
      <c r="I38" s="539"/>
      <c r="J38" s="521" t="s">
        <v>538</v>
      </c>
      <c r="K38" s="525" t="s">
        <v>528</v>
      </c>
      <c r="L38" s="525">
        <v>1</v>
      </c>
      <c r="M38" s="750"/>
      <c r="N38" s="527" t="str">
        <f t="shared" si="0"/>
        <v>INCLUDED</v>
      </c>
      <c r="O38" s="739">
        <f t="shared" si="2"/>
        <v>0</v>
      </c>
      <c r="P38" s="739">
        <f t="shared" si="3"/>
        <v>0</v>
      </c>
      <c r="Q38" s="739">
        <f>Discount!$H$36</f>
        <v>0</v>
      </c>
      <c r="R38" s="740">
        <f t="shared" si="4"/>
        <v>0</v>
      </c>
      <c r="S38" s="740">
        <f t="shared" si="5"/>
        <v>0</v>
      </c>
      <c r="T38" s="741">
        <f t="shared" si="1"/>
        <v>0</v>
      </c>
    </row>
    <row r="39" spans="1:20" ht="31.5">
      <c r="A39" s="754">
        <v>22</v>
      </c>
      <c r="B39" s="525">
        <v>7000018983</v>
      </c>
      <c r="C39" s="525">
        <v>140</v>
      </c>
      <c r="D39" s="525" t="s">
        <v>500</v>
      </c>
      <c r="E39" s="525">
        <v>1000020192</v>
      </c>
      <c r="F39" s="525">
        <v>73045930</v>
      </c>
      <c r="G39" s="749"/>
      <c r="H39" s="525">
        <v>18</v>
      </c>
      <c r="I39" s="539"/>
      <c r="J39" s="521" t="s">
        <v>539</v>
      </c>
      <c r="K39" s="525" t="s">
        <v>516</v>
      </c>
      <c r="L39" s="525">
        <v>3</v>
      </c>
      <c r="M39" s="750"/>
      <c r="N39" s="527" t="str">
        <f t="shared" si="0"/>
        <v>INCLUDED</v>
      </c>
      <c r="O39" s="739">
        <f t="shared" si="2"/>
        <v>0</v>
      </c>
      <c r="P39" s="739">
        <f t="shared" si="3"/>
        <v>0</v>
      </c>
      <c r="Q39" s="739">
        <f>Discount!$H$36</f>
        <v>0</v>
      </c>
      <c r="R39" s="740">
        <f t="shared" si="4"/>
        <v>0</v>
      </c>
      <c r="S39" s="740">
        <f t="shared" si="5"/>
        <v>0</v>
      </c>
      <c r="T39" s="741">
        <f t="shared" si="1"/>
        <v>0</v>
      </c>
    </row>
    <row r="40" spans="1:20" ht="31.5">
      <c r="A40" s="754">
        <v>23</v>
      </c>
      <c r="B40" s="525">
        <v>7000018983</v>
      </c>
      <c r="C40" s="525">
        <v>150</v>
      </c>
      <c r="D40" s="525" t="s">
        <v>500</v>
      </c>
      <c r="E40" s="525">
        <v>1000020193</v>
      </c>
      <c r="F40" s="525">
        <v>73045930</v>
      </c>
      <c r="G40" s="749"/>
      <c r="H40" s="525">
        <v>18</v>
      </c>
      <c r="I40" s="539"/>
      <c r="J40" s="521" t="s">
        <v>540</v>
      </c>
      <c r="K40" s="525" t="s">
        <v>516</v>
      </c>
      <c r="L40" s="525">
        <v>3</v>
      </c>
      <c r="M40" s="750"/>
      <c r="N40" s="527" t="str">
        <f t="shared" si="0"/>
        <v>INCLUDED</v>
      </c>
      <c r="O40" s="739">
        <f t="shared" si="2"/>
        <v>0</v>
      </c>
      <c r="P40" s="739">
        <f t="shared" si="3"/>
        <v>0</v>
      </c>
      <c r="Q40" s="739">
        <f>Discount!$H$36</f>
        <v>0</v>
      </c>
      <c r="R40" s="740">
        <f t="shared" si="4"/>
        <v>0</v>
      </c>
      <c r="S40" s="740">
        <f t="shared" si="5"/>
        <v>0</v>
      </c>
      <c r="T40" s="741">
        <f t="shared" si="1"/>
        <v>0</v>
      </c>
    </row>
    <row r="41" spans="1:20" ht="31.5">
      <c r="A41" s="754">
        <v>24</v>
      </c>
      <c r="B41" s="525">
        <v>7000018983</v>
      </c>
      <c r="C41" s="525">
        <v>160</v>
      </c>
      <c r="D41" s="525" t="s">
        <v>500</v>
      </c>
      <c r="E41" s="525">
        <v>1000020194</v>
      </c>
      <c r="F41" s="525">
        <v>73045930</v>
      </c>
      <c r="G41" s="749"/>
      <c r="H41" s="525">
        <v>18</v>
      </c>
      <c r="I41" s="539"/>
      <c r="J41" s="521" t="s">
        <v>541</v>
      </c>
      <c r="K41" s="525" t="s">
        <v>516</v>
      </c>
      <c r="L41" s="525">
        <v>3</v>
      </c>
      <c r="M41" s="750"/>
      <c r="N41" s="527" t="str">
        <f t="shared" si="0"/>
        <v>INCLUDED</v>
      </c>
      <c r="O41" s="739">
        <f t="shared" si="2"/>
        <v>0</v>
      </c>
      <c r="P41" s="739">
        <f t="shared" si="3"/>
        <v>0</v>
      </c>
      <c r="Q41" s="739">
        <f>Discount!$H$36</f>
        <v>0</v>
      </c>
      <c r="R41" s="740">
        <f t="shared" si="4"/>
        <v>0</v>
      </c>
      <c r="S41" s="740">
        <f t="shared" si="5"/>
        <v>0</v>
      </c>
      <c r="T41" s="741">
        <f t="shared" si="1"/>
        <v>0</v>
      </c>
    </row>
    <row r="42" spans="1:20" ht="31.5">
      <c r="A42" s="754">
        <v>25</v>
      </c>
      <c r="B42" s="525">
        <v>7000018983</v>
      </c>
      <c r="C42" s="525">
        <v>170</v>
      </c>
      <c r="D42" s="525" t="s">
        <v>500</v>
      </c>
      <c r="E42" s="525">
        <v>1000020195</v>
      </c>
      <c r="F42" s="525">
        <v>73045930</v>
      </c>
      <c r="G42" s="749"/>
      <c r="H42" s="525">
        <v>18</v>
      </c>
      <c r="I42" s="539"/>
      <c r="J42" s="521" t="s">
        <v>542</v>
      </c>
      <c r="K42" s="525" t="s">
        <v>516</v>
      </c>
      <c r="L42" s="525">
        <v>3</v>
      </c>
      <c r="M42" s="750"/>
      <c r="N42" s="527" t="str">
        <f t="shared" si="0"/>
        <v>INCLUDED</v>
      </c>
      <c r="O42" s="739">
        <f t="shared" si="2"/>
        <v>0</v>
      </c>
      <c r="P42" s="739">
        <f t="shared" si="3"/>
        <v>0</v>
      </c>
      <c r="Q42" s="739">
        <f>Discount!$H$36</f>
        <v>0</v>
      </c>
      <c r="R42" s="740">
        <f t="shared" si="4"/>
        <v>0</v>
      </c>
      <c r="S42" s="740">
        <f t="shared" si="5"/>
        <v>0</v>
      </c>
      <c r="T42" s="741">
        <f t="shared" si="1"/>
        <v>0</v>
      </c>
    </row>
    <row r="43" spans="1:20">
      <c r="A43" s="754">
        <v>26</v>
      </c>
      <c r="B43" s="525">
        <v>7000018983</v>
      </c>
      <c r="C43" s="525">
        <v>180</v>
      </c>
      <c r="D43" s="525" t="s">
        <v>500</v>
      </c>
      <c r="E43" s="525">
        <v>1000017567</v>
      </c>
      <c r="F43" s="525">
        <v>73045930</v>
      </c>
      <c r="G43" s="749"/>
      <c r="H43" s="525">
        <v>18</v>
      </c>
      <c r="I43" s="539"/>
      <c r="J43" s="521" t="s">
        <v>543</v>
      </c>
      <c r="K43" s="525" t="s">
        <v>516</v>
      </c>
      <c r="L43" s="525">
        <v>5</v>
      </c>
      <c r="M43" s="750"/>
      <c r="N43" s="527" t="str">
        <f t="shared" si="0"/>
        <v>INCLUDED</v>
      </c>
      <c r="O43" s="739">
        <f t="shared" si="2"/>
        <v>0</v>
      </c>
      <c r="P43" s="739">
        <f t="shared" si="3"/>
        <v>0</v>
      </c>
      <c r="Q43" s="739">
        <f>Discount!$H$36</f>
        <v>0</v>
      </c>
      <c r="R43" s="740">
        <f t="shared" si="4"/>
        <v>0</v>
      </c>
      <c r="S43" s="740">
        <f t="shared" si="5"/>
        <v>0</v>
      </c>
      <c r="T43" s="741">
        <f t="shared" si="1"/>
        <v>0</v>
      </c>
    </row>
    <row r="44" spans="1:20">
      <c r="A44" s="754">
        <v>27</v>
      </c>
      <c r="B44" s="525">
        <v>7000018983</v>
      </c>
      <c r="C44" s="525">
        <v>190</v>
      </c>
      <c r="D44" s="525" t="s">
        <v>500</v>
      </c>
      <c r="E44" s="525">
        <v>1000017568</v>
      </c>
      <c r="F44" s="525">
        <v>73045930</v>
      </c>
      <c r="G44" s="749"/>
      <c r="H44" s="525">
        <v>18</v>
      </c>
      <c r="I44" s="539"/>
      <c r="J44" s="521" t="s">
        <v>544</v>
      </c>
      <c r="K44" s="525" t="s">
        <v>516</v>
      </c>
      <c r="L44" s="525">
        <v>2</v>
      </c>
      <c r="M44" s="750"/>
      <c r="N44" s="527" t="str">
        <f t="shared" si="0"/>
        <v>INCLUDED</v>
      </c>
      <c r="O44" s="739">
        <f t="shared" si="2"/>
        <v>0</v>
      </c>
      <c r="P44" s="739">
        <f t="shared" si="3"/>
        <v>0</v>
      </c>
      <c r="Q44" s="739">
        <f>Discount!$H$36</f>
        <v>0</v>
      </c>
      <c r="R44" s="740">
        <f t="shared" si="4"/>
        <v>0</v>
      </c>
      <c r="S44" s="740">
        <f t="shared" si="5"/>
        <v>0</v>
      </c>
      <c r="T44" s="741">
        <f t="shared" si="1"/>
        <v>0</v>
      </c>
    </row>
    <row r="45" spans="1:20">
      <c r="A45" s="754">
        <v>28</v>
      </c>
      <c r="B45" s="525">
        <v>7000018983</v>
      </c>
      <c r="C45" s="525">
        <v>200</v>
      </c>
      <c r="D45" s="525" t="s">
        <v>501</v>
      </c>
      <c r="E45" s="525">
        <v>1000032055</v>
      </c>
      <c r="F45" s="525">
        <v>72159090</v>
      </c>
      <c r="G45" s="749"/>
      <c r="H45" s="525">
        <v>18</v>
      </c>
      <c r="I45" s="539"/>
      <c r="J45" s="521" t="s">
        <v>545</v>
      </c>
      <c r="K45" s="525" t="s">
        <v>528</v>
      </c>
      <c r="L45" s="525">
        <v>1</v>
      </c>
      <c r="M45" s="750"/>
      <c r="N45" s="527" t="str">
        <f t="shared" si="0"/>
        <v>INCLUDED</v>
      </c>
      <c r="O45" s="739">
        <f t="shared" si="2"/>
        <v>0</v>
      </c>
      <c r="P45" s="739">
        <f t="shared" si="3"/>
        <v>0</v>
      </c>
      <c r="Q45" s="739">
        <f>Discount!$H$36</f>
        <v>0</v>
      </c>
      <c r="R45" s="740">
        <f t="shared" si="4"/>
        <v>0</v>
      </c>
      <c r="S45" s="740">
        <f t="shared" si="5"/>
        <v>0</v>
      </c>
      <c r="T45" s="741">
        <f t="shared" si="1"/>
        <v>0</v>
      </c>
    </row>
    <row r="46" spans="1:20" ht="31.5">
      <c r="A46" s="754">
        <v>29</v>
      </c>
      <c r="B46" s="525">
        <v>7000018983</v>
      </c>
      <c r="C46" s="525">
        <v>370</v>
      </c>
      <c r="D46" s="525" t="s">
        <v>502</v>
      </c>
      <c r="E46" s="525">
        <v>1000019919</v>
      </c>
      <c r="F46" s="525">
        <v>85353090</v>
      </c>
      <c r="G46" s="749"/>
      <c r="H46" s="525">
        <v>18</v>
      </c>
      <c r="I46" s="539"/>
      <c r="J46" s="521" t="s">
        <v>546</v>
      </c>
      <c r="K46" s="525" t="s">
        <v>547</v>
      </c>
      <c r="L46" s="525">
        <v>1</v>
      </c>
      <c r="M46" s="750"/>
      <c r="N46" s="527" t="str">
        <f t="shared" si="0"/>
        <v>INCLUDED</v>
      </c>
      <c r="O46" s="739">
        <f t="shared" si="2"/>
        <v>0</v>
      </c>
      <c r="P46" s="739">
        <f t="shared" si="3"/>
        <v>0</v>
      </c>
      <c r="Q46" s="739">
        <f>Discount!$H$36</f>
        <v>0</v>
      </c>
      <c r="R46" s="740">
        <f t="shared" si="4"/>
        <v>0</v>
      </c>
      <c r="S46" s="740">
        <f t="shared" si="5"/>
        <v>0</v>
      </c>
      <c r="T46" s="741">
        <f t="shared" si="1"/>
        <v>0</v>
      </c>
    </row>
    <row r="47" spans="1:20">
      <c r="A47" s="754">
        <v>30</v>
      </c>
      <c r="B47" s="525">
        <v>7000018983</v>
      </c>
      <c r="C47" s="525">
        <v>380</v>
      </c>
      <c r="D47" s="525" t="s">
        <v>503</v>
      </c>
      <c r="E47" s="525">
        <v>1000014547</v>
      </c>
      <c r="F47" s="525">
        <v>85371000</v>
      </c>
      <c r="G47" s="749"/>
      <c r="H47" s="525">
        <v>18</v>
      </c>
      <c r="I47" s="539"/>
      <c r="J47" s="521" t="s">
        <v>548</v>
      </c>
      <c r="K47" s="525" t="s">
        <v>516</v>
      </c>
      <c r="L47" s="525">
        <v>1</v>
      </c>
      <c r="M47" s="750"/>
      <c r="N47" s="527" t="str">
        <f t="shared" si="0"/>
        <v>INCLUDED</v>
      </c>
      <c r="O47" s="739">
        <f t="shared" si="2"/>
        <v>0</v>
      </c>
      <c r="P47" s="739">
        <f t="shared" si="3"/>
        <v>0</v>
      </c>
      <c r="Q47" s="739">
        <f>Discount!$H$36</f>
        <v>0</v>
      </c>
      <c r="R47" s="740">
        <f t="shared" si="4"/>
        <v>0</v>
      </c>
      <c r="S47" s="740">
        <f t="shared" si="5"/>
        <v>0</v>
      </c>
      <c r="T47" s="741">
        <f t="shared" si="1"/>
        <v>0</v>
      </c>
    </row>
    <row r="48" spans="1:20">
      <c r="A48" s="754">
        <v>31</v>
      </c>
      <c r="B48" s="525">
        <v>7000018983</v>
      </c>
      <c r="C48" s="525">
        <v>390</v>
      </c>
      <c r="D48" s="525" t="s">
        <v>503</v>
      </c>
      <c r="E48" s="525">
        <v>1000020262</v>
      </c>
      <c r="F48" s="525">
        <v>85371000</v>
      </c>
      <c r="G48" s="749"/>
      <c r="H48" s="525">
        <v>18</v>
      </c>
      <c r="I48" s="539"/>
      <c r="J48" s="521" t="s">
        <v>549</v>
      </c>
      <c r="K48" s="525" t="s">
        <v>516</v>
      </c>
      <c r="L48" s="525">
        <v>1</v>
      </c>
      <c r="M48" s="750"/>
      <c r="N48" s="527" t="str">
        <f t="shared" si="0"/>
        <v>INCLUDED</v>
      </c>
      <c r="O48" s="739">
        <f t="shared" si="2"/>
        <v>0</v>
      </c>
      <c r="P48" s="739">
        <f t="shared" si="3"/>
        <v>0</v>
      </c>
      <c r="Q48" s="739">
        <f>Discount!$H$36</f>
        <v>0</v>
      </c>
      <c r="R48" s="740">
        <f t="shared" si="4"/>
        <v>0</v>
      </c>
      <c r="S48" s="740">
        <f t="shared" si="5"/>
        <v>0</v>
      </c>
      <c r="T48" s="741">
        <f t="shared" si="1"/>
        <v>0</v>
      </c>
    </row>
    <row r="49" spans="1:20">
      <c r="A49" s="754">
        <v>32</v>
      </c>
      <c r="B49" s="525">
        <v>7000018983</v>
      </c>
      <c r="C49" s="525">
        <v>400</v>
      </c>
      <c r="D49" s="525" t="s">
        <v>503</v>
      </c>
      <c r="E49" s="525">
        <v>1000038039</v>
      </c>
      <c r="F49" s="525">
        <v>94051090</v>
      </c>
      <c r="G49" s="749"/>
      <c r="H49" s="525">
        <v>18</v>
      </c>
      <c r="I49" s="539"/>
      <c r="J49" s="521" t="s">
        <v>550</v>
      </c>
      <c r="K49" s="525" t="s">
        <v>516</v>
      </c>
      <c r="L49" s="525">
        <v>2</v>
      </c>
      <c r="M49" s="750"/>
      <c r="N49" s="527" t="str">
        <f t="shared" si="0"/>
        <v>INCLUDED</v>
      </c>
      <c r="O49" s="739">
        <f t="shared" si="2"/>
        <v>0</v>
      </c>
      <c r="P49" s="739">
        <f t="shared" si="3"/>
        <v>0</v>
      </c>
      <c r="Q49" s="739">
        <f>Discount!$H$36</f>
        <v>0</v>
      </c>
      <c r="R49" s="740">
        <f t="shared" si="4"/>
        <v>0</v>
      </c>
      <c r="S49" s="740">
        <f t="shared" si="5"/>
        <v>0</v>
      </c>
      <c r="T49" s="741">
        <f t="shared" si="1"/>
        <v>0</v>
      </c>
    </row>
    <row r="50" spans="1:20">
      <c r="A50" s="754">
        <v>33</v>
      </c>
      <c r="B50" s="525">
        <v>7000018983</v>
      </c>
      <c r="C50" s="525">
        <v>410</v>
      </c>
      <c r="D50" s="525" t="s">
        <v>503</v>
      </c>
      <c r="E50" s="525">
        <v>1000038325</v>
      </c>
      <c r="F50" s="525">
        <v>94059900</v>
      </c>
      <c r="G50" s="749"/>
      <c r="H50" s="525">
        <v>18</v>
      </c>
      <c r="I50" s="539"/>
      <c r="J50" s="521" t="s">
        <v>551</v>
      </c>
      <c r="K50" s="525" t="s">
        <v>516</v>
      </c>
      <c r="L50" s="525">
        <v>3</v>
      </c>
      <c r="M50" s="750"/>
      <c r="N50" s="527" t="str">
        <f t="shared" si="0"/>
        <v>INCLUDED</v>
      </c>
      <c r="O50" s="739">
        <f t="shared" si="2"/>
        <v>0</v>
      </c>
      <c r="P50" s="739">
        <f t="shared" si="3"/>
        <v>0</v>
      </c>
      <c r="Q50" s="739">
        <f>Discount!$H$36</f>
        <v>0</v>
      </c>
      <c r="R50" s="740">
        <f t="shared" si="4"/>
        <v>0</v>
      </c>
      <c r="S50" s="740">
        <f t="shared" si="5"/>
        <v>0</v>
      </c>
      <c r="T50" s="741">
        <f t="shared" si="1"/>
        <v>0</v>
      </c>
    </row>
    <row r="51" spans="1:20" ht="31.5">
      <c r="A51" s="754">
        <v>34</v>
      </c>
      <c r="B51" s="525">
        <v>7000018983</v>
      </c>
      <c r="C51" s="525">
        <v>420</v>
      </c>
      <c r="D51" s="525" t="s">
        <v>504</v>
      </c>
      <c r="E51" s="525">
        <v>1000024186</v>
      </c>
      <c r="F51" s="525">
        <v>85354010</v>
      </c>
      <c r="G51" s="749"/>
      <c r="H51" s="525">
        <v>18</v>
      </c>
      <c r="I51" s="539"/>
      <c r="J51" s="521" t="s">
        <v>552</v>
      </c>
      <c r="K51" s="525" t="s">
        <v>547</v>
      </c>
      <c r="L51" s="525">
        <v>1</v>
      </c>
      <c r="M51" s="750"/>
      <c r="N51" s="527" t="str">
        <f t="shared" si="0"/>
        <v>INCLUDED</v>
      </c>
      <c r="O51" s="739">
        <f t="shared" si="2"/>
        <v>0</v>
      </c>
      <c r="P51" s="739">
        <f t="shared" si="3"/>
        <v>0</v>
      </c>
      <c r="Q51" s="739">
        <f>Discount!$H$36</f>
        <v>0</v>
      </c>
      <c r="R51" s="740">
        <f t="shared" si="4"/>
        <v>0</v>
      </c>
      <c r="S51" s="740">
        <f t="shared" si="5"/>
        <v>0</v>
      </c>
      <c r="T51" s="741">
        <f t="shared" si="1"/>
        <v>0</v>
      </c>
    </row>
    <row r="52" spans="1:20" ht="31.5">
      <c r="A52" s="754">
        <v>35</v>
      </c>
      <c r="B52" s="525">
        <v>7000018983</v>
      </c>
      <c r="C52" s="525">
        <v>440</v>
      </c>
      <c r="D52" s="525" t="s">
        <v>505</v>
      </c>
      <c r="E52" s="525">
        <v>1000019918</v>
      </c>
      <c r="F52" s="525">
        <v>85359090</v>
      </c>
      <c r="G52" s="749"/>
      <c r="H52" s="525">
        <v>18</v>
      </c>
      <c r="I52" s="539"/>
      <c r="J52" s="521" t="s">
        <v>553</v>
      </c>
      <c r="K52" s="525" t="s">
        <v>547</v>
      </c>
      <c r="L52" s="525">
        <v>1</v>
      </c>
      <c r="M52" s="750"/>
      <c r="N52" s="527" t="str">
        <f t="shared" si="0"/>
        <v>INCLUDED</v>
      </c>
      <c r="O52" s="739">
        <f t="shared" si="2"/>
        <v>0</v>
      </c>
      <c r="P52" s="739">
        <f t="shared" si="3"/>
        <v>0</v>
      </c>
      <c r="Q52" s="739">
        <f>Discount!$H$36</f>
        <v>0</v>
      </c>
      <c r="R52" s="740">
        <f t="shared" si="4"/>
        <v>0</v>
      </c>
      <c r="S52" s="740">
        <f t="shared" si="5"/>
        <v>0</v>
      </c>
      <c r="T52" s="741">
        <f t="shared" si="1"/>
        <v>0</v>
      </c>
    </row>
    <row r="53" spans="1:20" ht="31.5">
      <c r="A53" s="754">
        <v>36</v>
      </c>
      <c r="B53" s="525">
        <v>7000018983</v>
      </c>
      <c r="C53" s="525">
        <v>450</v>
      </c>
      <c r="D53" s="525" t="s">
        <v>506</v>
      </c>
      <c r="E53" s="525">
        <v>1000019912</v>
      </c>
      <c r="F53" s="525">
        <v>85371000</v>
      </c>
      <c r="G53" s="749"/>
      <c r="H53" s="525">
        <v>18</v>
      </c>
      <c r="I53" s="539"/>
      <c r="J53" s="521" t="s">
        <v>554</v>
      </c>
      <c r="K53" s="525" t="s">
        <v>547</v>
      </c>
      <c r="L53" s="525">
        <v>1</v>
      </c>
      <c r="M53" s="750"/>
      <c r="N53" s="527" t="str">
        <f t="shared" si="0"/>
        <v>INCLUDED</v>
      </c>
      <c r="O53" s="739">
        <f t="shared" si="2"/>
        <v>0</v>
      </c>
      <c r="P53" s="739">
        <f t="shared" si="3"/>
        <v>0</v>
      </c>
      <c r="Q53" s="739">
        <f>Discount!$H$36</f>
        <v>0</v>
      </c>
      <c r="R53" s="740">
        <f t="shared" si="4"/>
        <v>0</v>
      </c>
      <c r="S53" s="740">
        <f t="shared" si="5"/>
        <v>0</v>
      </c>
      <c r="T53" s="741">
        <f t="shared" si="1"/>
        <v>0</v>
      </c>
    </row>
    <row r="54" spans="1:20" ht="31.5">
      <c r="A54" s="754">
        <v>37</v>
      </c>
      <c r="B54" s="525">
        <v>7000018983</v>
      </c>
      <c r="C54" s="525">
        <v>460</v>
      </c>
      <c r="D54" s="525" t="s">
        <v>506</v>
      </c>
      <c r="E54" s="525">
        <v>1000019927</v>
      </c>
      <c r="F54" s="525">
        <v>85389000</v>
      </c>
      <c r="G54" s="749"/>
      <c r="H54" s="525">
        <v>18</v>
      </c>
      <c r="I54" s="539"/>
      <c r="J54" s="521" t="s">
        <v>555</v>
      </c>
      <c r="K54" s="525" t="s">
        <v>547</v>
      </c>
      <c r="L54" s="525">
        <v>1</v>
      </c>
      <c r="M54" s="750"/>
      <c r="N54" s="527" t="str">
        <f t="shared" si="0"/>
        <v>INCLUDED</v>
      </c>
      <c r="O54" s="739">
        <f t="shared" si="2"/>
        <v>0</v>
      </c>
      <c r="P54" s="739">
        <f t="shared" si="3"/>
        <v>0</v>
      </c>
      <c r="Q54" s="739">
        <f>Discount!$H$36</f>
        <v>0</v>
      </c>
      <c r="R54" s="740">
        <f t="shared" si="4"/>
        <v>0</v>
      </c>
      <c r="S54" s="740">
        <f t="shared" si="5"/>
        <v>0</v>
      </c>
      <c r="T54" s="741">
        <f t="shared" si="1"/>
        <v>0</v>
      </c>
    </row>
    <row r="55" spans="1:20" ht="31.5">
      <c r="A55" s="754">
        <v>38</v>
      </c>
      <c r="B55" s="525">
        <v>7000018983</v>
      </c>
      <c r="C55" s="525">
        <v>470</v>
      </c>
      <c r="D55" s="525" t="s">
        <v>507</v>
      </c>
      <c r="E55" s="525">
        <v>1000002166</v>
      </c>
      <c r="F55" s="525">
        <v>85371000</v>
      </c>
      <c r="G55" s="749"/>
      <c r="H55" s="525">
        <v>18</v>
      </c>
      <c r="I55" s="539"/>
      <c r="J55" s="521" t="s">
        <v>556</v>
      </c>
      <c r="K55" s="525" t="s">
        <v>516</v>
      </c>
      <c r="L55" s="525">
        <v>1</v>
      </c>
      <c r="M55" s="750"/>
      <c r="N55" s="527" t="str">
        <f t="shared" si="0"/>
        <v>INCLUDED</v>
      </c>
      <c r="O55" s="739">
        <f t="shared" si="2"/>
        <v>0</v>
      </c>
      <c r="P55" s="739">
        <f>IF( I55="",H55*(IF(N55="Included",0,N55))/100,I55*(IF(N55="Included",0,N55)))</f>
        <v>0</v>
      </c>
      <c r="Q55" s="739">
        <f>Discount!$H$36</f>
        <v>0</v>
      </c>
      <c r="R55" s="740">
        <f t="shared" si="4"/>
        <v>0</v>
      </c>
      <c r="S55" s="740">
        <f t="shared" si="5"/>
        <v>0</v>
      </c>
      <c r="T55" s="741">
        <f t="shared" si="1"/>
        <v>0</v>
      </c>
    </row>
    <row r="56" spans="1:20" ht="31.5">
      <c r="A56" s="754">
        <v>39</v>
      </c>
      <c r="B56" s="525">
        <v>7000018983</v>
      </c>
      <c r="C56" s="525">
        <v>480</v>
      </c>
      <c r="D56" s="525" t="s">
        <v>507</v>
      </c>
      <c r="E56" s="525">
        <v>1000003398</v>
      </c>
      <c r="F56" s="525">
        <v>85371000</v>
      </c>
      <c r="G56" s="749"/>
      <c r="H56" s="525">
        <v>18</v>
      </c>
      <c r="I56" s="539"/>
      <c r="J56" s="521" t="s">
        <v>557</v>
      </c>
      <c r="K56" s="525" t="s">
        <v>516</v>
      </c>
      <c r="L56" s="525">
        <v>1</v>
      </c>
      <c r="M56" s="750"/>
      <c r="N56" s="527" t="str">
        <f t="shared" si="0"/>
        <v>INCLUDED</v>
      </c>
      <c r="O56" s="739">
        <f t="shared" si="2"/>
        <v>0</v>
      </c>
      <c r="P56" s="739">
        <f>IF( I56="",H56*(IF(N56="Included",0,N56))/100,I56*(IF(N56="Included",0,N56)))</f>
        <v>0</v>
      </c>
      <c r="Q56" s="739">
        <f>Discount!$H$36</f>
        <v>0</v>
      </c>
      <c r="R56" s="740">
        <f t="shared" si="4"/>
        <v>0</v>
      </c>
      <c r="S56" s="740">
        <f t="shared" si="5"/>
        <v>0</v>
      </c>
      <c r="T56" s="741">
        <f t="shared" si="1"/>
        <v>0</v>
      </c>
    </row>
    <row r="57" spans="1:20">
      <c r="A57" s="754">
        <v>40</v>
      </c>
      <c r="B57" s="525">
        <v>7000018983</v>
      </c>
      <c r="C57" s="525">
        <v>500</v>
      </c>
      <c r="D57" s="525" t="s">
        <v>508</v>
      </c>
      <c r="E57" s="525">
        <v>1000011322</v>
      </c>
      <c r="F57" s="525">
        <v>72169990</v>
      </c>
      <c r="G57" s="749"/>
      <c r="H57" s="525">
        <v>18</v>
      </c>
      <c r="I57" s="539"/>
      <c r="J57" s="521" t="s">
        <v>558</v>
      </c>
      <c r="K57" s="525" t="s">
        <v>559</v>
      </c>
      <c r="L57" s="525">
        <v>1</v>
      </c>
      <c r="M57" s="750"/>
      <c r="N57" s="527" t="str">
        <f t="shared" si="0"/>
        <v>INCLUDED</v>
      </c>
      <c r="O57" s="739">
        <f t="shared" si="2"/>
        <v>0</v>
      </c>
      <c r="P57" s="739">
        <f t="shared" si="3"/>
        <v>0</v>
      </c>
      <c r="Q57" s="739">
        <f>Discount!$H$36</f>
        <v>0</v>
      </c>
      <c r="R57" s="740">
        <f t="shared" si="4"/>
        <v>0</v>
      </c>
      <c r="S57" s="740">
        <f t="shared" si="5"/>
        <v>0</v>
      </c>
      <c r="T57" s="741">
        <f t="shared" si="1"/>
        <v>0</v>
      </c>
    </row>
    <row r="58" spans="1:20" ht="31.5">
      <c r="A58" s="754">
        <v>41</v>
      </c>
      <c r="B58" s="525">
        <v>7000018983</v>
      </c>
      <c r="C58" s="525">
        <v>510</v>
      </c>
      <c r="D58" s="525" t="s">
        <v>508</v>
      </c>
      <c r="E58" s="525">
        <v>1000055991</v>
      </c>
      <c r="F58" s="525">
        <v>72169990</v>
      </c>
      <c r="G58" s="749"/>
      <c r="H58" s="525">
        <v>18</v>
      </c>
      <c r="I58" s="539"/>
      <c r="J58" s="521" t="s">
        <v>560</v>
      </c>
      <c r="K58" s="525" t="s">
        <v>516</v>
      </c>
      <c r="L58" s="525">
        <v>3</v>
      </c>
      <c r="M58" s="750"/>
      <c r="N58" s="527" t="str">
        <f t="shared" ref="N58:N225" si="6">IF(M58=0, "INCLUDED", IF(ISERROR(M58*L58), M58, M58*L58))</f>
        <v>INCLUDED</v>
      </c>
      <c r="O58" s="739">
        <f t="shared" ref="O58:O98" si="7">IF(N58="Included",0,N58)</f>
        <v>0</v>
      </c>
      <c r="P58" s="739">
        <f t="shared" ref="P58:P98" si="8">IF( I58="",H58*(IF(N58="Included",0,N58))/100,I58*(IF(N58="Included",0,N58)))</f>
        <v>0</v>
      </c>
      <c r="Q58" s="739">
        <f>Discount!$H$36</f>
        <v>0</v>
      </c>
      <c r="R58" s="740">
        <f t="shared" ref="R58:R98" si="9">Q58*O58</f>
        <v>0</v>
      </c>
      <c r="S58" s="740">
        <f t="shared" ref="S58:S98" si="10">IF(I58="",H58*R58/100,I58*R58)</f>
        <v>0</v>
      </c>
      <c r="T58" s="741">
        <f t="shared" si="1"/>
        <v>0</v>
      </c>
    </row>
    <row r="59" spans="1:20" ht="31.5">
      <c r="A59" s="754">
        <v>42</v>
      </c>
      <c r="B59" s="525">
        <v>7000018983</v>
      </c>
      <c r="C59" s="525">
        <v>520</v>
      </c>
      <c r="D59" s="525" t="s">
        <v>508</v>
      </c>
      <c r="E59" s="525">
        <v>1000055986</v>
      </c>
      <c r="F59" s="525">
        <v>72169990</v>
      </c>
      <c r="G59" s="749"/>
      <c r="H59" s="525">
        <v>18</v>
      </c>
      <c r="I59" s="539"/>
      <c r="J59" s="521" t="s">
        <v>561</v>
      </c>
      <c r="K59" s="525" t="s">
        <v>516</v>
      </c>
      <c r="L59" s="525">
        <v>3</v>
      </c>
      <c r="M59" s="750"/>
      <c r="N59" s="527" t="str">
        <f t="shared" si="6"/>
        <v>INCLUDED</v>
      </c>
      <c r="O59" s="739">
        <f t="shared" si="7"/>
        <v>0</v>
      </c>
      <c r="P59" s="739">
        <f t="shared" si="8"/>
        <v>0</v>
      </c>
      <c r="Q59" s="739">
        <f>Discount!$H$36</f>
        <v>0</v>
      </c>
      <c r="R59" s="740">
        <f t="shared" si="9"/>
        <v>0</v>
      </c>
      <c r="S59" s="740">
        <f t="shared" si="10"/>
        <v>0</v>
      </c>
      <c r="T59" s="741">
        <f t="shared" ref="T59:T84" si="11">M59*L59</f>
        <v>0</v>
      </c>
    </row>
    <row r="60" spans="1:20" ht="31.5">
      <c r="A60" s="754">
        <v>43</v>
      </c>
      <c r="B60" s="525">
        <v>7000018983</v>
      </c>
      <c r="C60" s="525">
        <v>530</v>
      </c>
      <c r="D60" s="525" t="s">
        <v>509</v>
      </c>
      <c r="E60" s="525">
        <v>1000025941</v>
      </c>
      <c r="F60" s="525">
        <v>85389000</v>
      </c>
      <c r="G60" s="749"/>
      <c r="H60" s="525">
        <v>18</v>
      </c>
      <c r="I60" s="539"/>
      <c r="J60" s="521" t="s">
        <v>562</v>
      </c>
      <c r="K60" s="525" t="s">
        <v>559</v>
      </c>
      <c r="L60" s="525">
        <v>1</v>
      </c>
      <c r="M60" s="750"/>
      <c r="N60" s="527" t="str">
        <f t="shared" si="6"/>
        <v>INCLUDED</v>
      </c>
      <c r="O60" s="739">
        <f t="shared" si="7"/>
        <v>0</v>
      </c>
      <c r="P60" s="739">
        <f t="shared" si="8"/>
        <v>0</v>
      </c>
      <c r="Q60" s="739">
        <f>Discount!$H$36</f>
        <v>0</v>
      </c>
      <c r="R60" s="740">
        <f t="shared" si="9"/>
        <v>0</v>
      </c>
      <c r="S60" s="740">
        <f t="shared" si="10"/>
        <v>0</v>
      </c>
      <c r="T60" s="741">
        <f t="shared" si="11"/>
        <v>0</v>
      </c>
    </row>
    <row r="61" spans="1:20" ht="31.5">
      <c r="A61" s="754">
        <v>44</v>
      </c>
      <c r="B61" s="525">
        <v>7000018983</v>
      </c>
      <c r="C61" s="525">
        <v>540</v>
      </c>
      <c r="D61" s="525" t="s">
        <v>510</v>
      </c>
      <c r="E61" s="525">
        <v>1000017518</v>
      </c>
      <c r="F61" s="525">
        <v>85364900</v>
      </c>
      <c r="G61" s="749"/>
      <c r="H61" s="525">
        <v>18</v>
      </c>
      <c r="I61" s="539"/>
      <c r="J61" s="521" t="s">
        <v>563</v>
      </c>
      <c r="K61" s="525" t="s">
        <v>516</v>
      </c>
      <c r="L61" s="525">
        <v>1</v>
      </c>
      <c r="M61" s="750"/>
      <c r="N61" s="527" t="str">
        <f t="shared" si="6"/>
        <v>INCLUDED</v>
      </c>
      <c r="O61" s="739">
        <f t="shared" si="7"/>
        <v>0</v>
      </c>
      <c r="P61" s="739">
        <f t="shared" si="8"/>
        <v>0</v>
      </c>
      <c r="Q61" s="739">
        <f>Discount!$H$36</f>
        <v>0</v>
      </c>
      <c r="R61" s="740">
        <f t="shared" si="9"/>
        <v>0</v>
      </c>
      <c r="S61" s="740">
        <f t="shared" si="10"/>
        <v>0</v>
      </c>
      <c r="T61" s="741">
        <f t="shared" si="11"/>
        <v>0</v>
      </c>
    </row>
    <row r="62" spans="1:20" ht="31.5">
      <c r="A62" s="754">
        <v>45</v>
      </c>
      <c r="B62" s="525">
        <v>7000018983</v>
      </c>
      <c r="C62" s="525">
        <v>550</v>
      </c>
      <c r="D62" s="525" t="s">
        <v>510</v>
      </c>
      <c r="E62" s="525">
        <v>1000022512</v>
      </c>
      <c r="F62" s="525">
        <v>90311000</v>
      </c>
      <c r="G62" s="749"/>
      <c r="H62" s="525">
        <v>18</v>
      </c>
      <c r="I62" s="539"/>
      <c r="J62" s="521" t="s">
        <v>564</v>
      </c>
      <c r="K62" s="525" t="s">
        <v>516</v>
      </c>
      <c r="L62" s="525">
        <v>1</v>
      </c>
      <c r="M62" s="750"/>
      <c r="N62" s="527" t="str">
        <f t="shared" si="6"/>
        <v>INCLUDED</v>
      </c>
      <c r="O62" s="739">
        <f t="shared" si="7"/>
        <v>0</v>
      </c>
      <c r="P62" s="739">
        <f t="shared" si="8"/>
        <v>0</v>
      </c>
      <c r="Q62" s="739">
        <f>Discount!$H$36</f>
        <v>0</v>
      </c>
      <c r="R62" s="740">
        <f t="shared" si="9"/>
        <v>0</v>
      </c>
      <c r="S62" s="740">
        <f t="shared" si="10"/>
        <v>0</v>
      </c>
      <c r="T62" s="741">
        <f t="shared" si="11"/>
        <v>0</v>
      </c>
    </row>
    <row r="63" spans="1:20" ht="31.5">
      <c r="A63" s="754">
        <v>46</v>
      </c>
      <c r="B63" s="525">
        <v>7000018983</v>
      </c>
      <c r="C63" s="525">
        <v>560</v>
      </c>
      <c r="D63" s="525" t="s">
        <v>510</v>
      </c>
      <c r="E63" s="525">
        <v>1000022510</v>
      </c>
      <c r="F63" s="525">
        <v>85176290</v>
      </c>
      <c r="G63" s="749"/>
      <c r="H63" s="525">
        <v>18</v>
      </c>
      <c r="I63" s="539"/>
      <c r="J63" s="521" t="s">
        <v>565</v>
      </c>
      <c r="K63" s="525" t="s">
        <v>516</v>
      </c>
      <c r="L63" s="525">
        <v>2</v>
      </c>
      <c r="M63" s="750"/>
      <c r="N63" s="527" t="str">
        <f t="shared" si="6"/>
        <v>INCLUDED</v>
      </c>
      <c r="O63" s="739">
        <f t="shared" si="7"/>
        <v>0</v>
      </c>
      <c r="P63" s="739">
        <f t="shared" si="8"/>
        <v>0</v>
      </c>
      <c r="Q63" s="739">
        <f>Discount!$H$36</f>
        <v>0</v>
      </c>
      <c r="R63" s="740">
        <f t="shared" si="9"/>
        <v>0</v>
      </c>
      <c r="S63" s="740">
        <f t="shared" si="10"/>
        <v>0</v>
      </c>
      <c r="T63" s="741">
        <f t="shared" si="11"/>
        <v>0</v>
      </c>
    </row>
    <row r="64" spans="1:20" ht="31.5">
      <c r="A64" s="754">
        <v>47</v>
      </c>
      <c r="B64" s="525">
        <v>7000018983</v>
      </c>
      <c r="C64" s="525">
        <v>570</v>
      </c>
      <c r="D64" s="525" t="s">
        <v>510</v>
      </c>
      <c r="E64" s="525">
        <v>1000022487</v>
      </c>
      <c r="F64" s="525">
        <v>85447090</v>
      </c>
      <c r="G64" s="749"/>
      <c r="H64" s="525">
        <v>18</v>
      </c>
      <c r="I64" s="539"/>
      <c r="J64" s="521" t="s">
        <v>566</v>
      </c>
      <c r="K64" s="525" t="s">
        <v>516</v>
      </c>
      <c r="L64" s="525">
        <v>1</v>
      </c>
      <c r="M64" s="750"/>
      <c r="N64" s="527" t="str">
        <f t="shared" si="6"/>
        <v>INCLUDED</v>
      </c>
      <c r="O64" s="739">
        <f t="shared" si="7"/>
        <v>0</v>
      </c>
      <c r="P64" s="739">
        <f t="shared" si="8"/>
        <v>0</v>
      </c>
      <c r="Q64" s="739">
        <f>Discount!$H$36</f>
        <v>0</v>
      </c>
      <c r="R64" s="740">
        <f t="shared" si="9"/>
        <v>0</v>
      </c>
      <c r="S64" s="740">
        <f t="shared" si="10"/>
        <v>0</v>
      </c>
      <c r="T64" s="741">
        <f t="shared" si="11"/>
        <v>0</v>
      </c>
    </row>
    <row r="65" spans="1:20" ht="63">
      <c r="A65" s="754">
        <v>48</v>
      </c>
      <c r="B65" s="525">
        <v>7000018983</v>
      </c>
      <c r="C65" s="525">
        <v>590</v>
      </c>
      <c r="D65" s="525" t="s">
        <v>511</v>
      </c>
      <c r="E65" s="525">
        <v>1000031367</v>
      </c>
      <c r="F65" s="525">
        <v>85176260</v>
      </c>
      <c r="G65" s="749"/>
      <c r="H65" s="525">
        <v>18</v>
      </c>
      <c r="I65" s="539"/>
      <c r="J65" s="521" t="s">
        <v>567</v>
      </c>
      <c r="K65" s="525" t="s">
        <v>516</v>
      </c>
      <c r="L65" s="525">
        <v>1</v>
      </c>
      <c r="M65" s="750"/>
      <c r="N65" s="527" t="str">
        <f t="shared" si="6"/>
        <v>INCLUDED</v>
      </c>
      <c r="O65" s="739">
        <f t="shared" si="7"/>
        <v>0</v>
      </c>
      <c r="P65" s="739">
        <f t="shared" si="8"/>
        <v>0</v>
      </c>
      <c r="Q65" s="739">
        <f>Discount!$H$36</f>
        <v>0</v>
      </c>
      <c r="R65" s="740">
        <f t="shared" si="9"/>
        <v>0</v>
      </c>
      <c r="S65" s="740">
        <f t="shared" si="10"/>
        <v>0</v>
      </c>
      <c r="T65" s="741">
        <f t="shared" si="11"/>
        <v>0</v>
      </c>
    </row>
    <row r="66" spans="1:20">
      <c r="A66" s="754">
        <v>49</v>
      </c>
      <c r="B66" s="525">
        <v>7000018983</v>
      </c>
      <c r="C66" s="525">
        <v>600</v>
      </c>
      <c r="D66" s="525" t="s">
        <v>511</v>
      </c>
      <c r="E66" s="525">
        <v>1000018706</v>
      </c>
      <c r="F66" s="525">
        <v>85176990</v>
      </c>
      <c r="G66" s="749"/>
      <c r="H66" s="525">
        <v>18</v>
      </c>
      <c r="I66" s="539"/>
      <c r="J66" s="521" t="s">
        <v>568</v>
      </c>
      <c r="K66" s="525" t="s">
        <v>516</v>
      </c>
      <c r="L66" s="525">
        <v>4</v>
      </c>
      <c r="M66" s="750"/>
      <c r="N66" s="527" t="str">
        <f t="shared" si="6"/>
        <v>INCLUDED</v>
      </c>
      <c r="O66" s="739">
        <f t="shared" si="7"/>
        <v>0</v>
      </c>
      <c r="P66" s="739">
        <f t="shared" si="8"/>
        <v>0</v>
      </c>
      <c r="Q66" s="739">
        <f>Discount!$H$36</f>
        <v>0</v>
      </c>
      <c r="R66" s="740">
        <f t="shared" si="9"/>
        <v>0</v>
      </c>
      <c r="S66" s="740">
        <f t="shared" si="10"/>
        <v>0</v>
      </c>
      <c r="T66" s="741">
        <f t="shared" si="11"/>
        <v>0</v>
      </c>
    </row>
    <row r="67" spans="1:20">
      <c r="A67" s="754">
        <v>50</v>
      </c>
      <c r="B67" s="525">
        <v>7000018983</v>
      </c>
      <c r="C67" s="525">
        <v>610</v>
      </c>
      <c r="D67" s="525" t="s">
        <v>511</v>
      </c>
      <c r="E67" s="525">
        <v>1000014273</v>
      </c>
      <c r="F67" s="525">
        <v>85176990</v>
      </c>
      <c r="G67" s="749"/>
      <c r="H67" s="525">
        <v>18</v>
      </c>
      <c r="I67" s="539"/>
      <c r="J67" s="521" t="s">
        <v>569</v>
      </c>
      <c r="K67" s="525" t="s">
        <v>516</v>
      </c>
      <c r="L67" s="525">
        <v>2</v>
      </c>
      <c r="M67" s="750"/>
      <c r="N67" s="527" t="str">
        <f t="shared" si="6"/>
        <v>INCLUDED</v>
      </c>
      <c r="O67" s="739">
        <f t="shared" si="7"/>
        <v>0</v>
      </c>
      <c r="P67" s="739">
        <f t="shared" si="8"/>
        <v>0</v>
      </c>
      <c r="Q67" s="739">
        <f>Discount!$H$36</f>
        <v>0</v>
      </c>
      <c r="R67" s="740">
        <f t="shared" si="9"/>
        <v>0</v>
      </c>
      <c r="S67" s="740">
        <f t="shared" si="10"/>
        <v>0</v>
      </c>
      <c r="T67" s="741">
        <f t="shared" si="11"/>
        <v>0</v>
      </c>
    </row>
    <row r="68" spans="1:20">
      <c r="A68" s="754">
        <v>51</v>
      </c>
      <c r="B68" s="525">
        <v>7000018983</v>
      </c>
      <c r="C68" s="525">
        <v>620</v>
      </c>
      <c r="D68" s="525" t="s">
        <v>511</v>
      </c>
      <c r="E68" s="525">
        <v>1000031374</v>
      </c>
      <c r="F68" s="525">
        <v>85176290</v>
      </c>
      <c r="G68" s="749"/>
      <c r="H68" s="525">
        <v>18</v>
      </c>
      <c r="I68" s="539"/>
      <c r="J68" s="521" t="s">
        <v>570</v>
      </c>
      <c r="K68" s="525" t="s">
        <v>559</v>
      </c>
      <c r="L68" s="525">
        <v>2</v>
      </c>
      <c r="M68" s="750"/>
      <c r="N68" s="527" t="str">
        <f t="shared" si="6"/>
        <v>INCLUDED</v>
      </c>
      <c r="O68" s="739">
        <f t="shared" si="7"/>
        <v>0</v>
      </c>
      <c r="P68" s="739">
        <f t="shared" si="8"/>
        <v>0</v>
      </c>
      <c r="Q68" s="739">
        <f>Discount!$H$36</f>
        <v>0</v>
      </c>
      <c r="R68" s="740">
        <f t="shared" si="9"/>
        <v>0</v>
      </c>
      <c r="S68" s="740">
        <f t="shared" si="10"/>
        <v>0</v>
      </c>
      <c r="T68" s="741">
        <f t="shared" si="11"/>
        <v>0</v>
      </c>
    </row>
    <row r="69" spans="1:20">
      <c r="A69" s="754">
        <v>52</v>
      </c>
      <c r="B69" s="525">
        <v>7000018983</v>
      </c>
      <c r="C69" s="525">
        <v>630</v>
      </c>
      <c r="D69" s="525" t="s">
        <v>511</v>
      </c>
      <c r="E69" s="525">
        <v>1000034950</v>
      </c>
      <c r="F69" s="525">
        <v>85176990</v>
      </c>
      <c r="G69" s="749"/>
      <c r="H69" s="525">
        <v>18</v>
      </c>
      <c r="I69" s="539"/>
      <c r="J69" s="521" t="s">
        <v>571</v>
      </c>
      <c r="K69" s="525" t="s">
        <v>516</v>
      </c>
      <c r="L69" s="525">
        <v>2</v>
      </c>
      <c r="M69" s="750"/>
      <c r="N69" s="527" t="str">
        <f t="shared" si="6"/>
        <v>INCLUDED</v>
      </c>
      <c r="O69" s="739">
        <f t="shared" si="7"/>
        <v>0</v>
      </c>
      <c r="P69" s="739">
        <f t="shared" si="8"/>
        <v>0</v>
      </c>
      <c r="Q69" s="739">
        <f>Discount!$H$36</f>
        <v>0</v>
      </c>
      <c r="R69" s="740">
        <f t="shared" si="9"/>
        <v>0</v>
      </c>
      <c r="S69" s="740">
        <f t="shared" si="10"/>
        <v>0</v>
      </c>
      <c r="T69" s="741">
        <f t="shared" si="11"/>
        <v>0</v>
      </c>
    </row>
    <row r="70" spans="1:20" ht="31.5">
      <c r="A70" s="754">
        <v>53</v>
      </c>
      <c r="B70" s="525">
        <v>7000018983</v>
      </c>
      <c r="C70" s="525">
        <v>640</v>
      </c>
      <c r="D70" s="525" t="s">
        <v>511</v>
      </c>
      <c r="E70" s="525">
        <v>1000031381</v>
      </c>
      <c r="F70" s="525">
        <v>85176290</v>
      </c>
      <c r="G70" s="749"/>
      <c r="H70" s="525">
        <v>18</v>
      </c>
      <c r="I70" s="539"/>
      <c r="J70" s="521" t="s">
        <v>572</v>
      </c>
      <c r="K70" s="525" t="s">
        <v>559</v>
      </c>
      <c r="L70" s="525">
        <v>1</v>
      </c>
      <c r="M70" s="750"/>
      <c r="N70" s="527" t="str">
        <f t="shared" si="6"/>
        <v>INCLUDED</v>
      </c>
      <c r="O70" s="739">
        <f t="shared" si="7"/>
        <v>0</v>
      </c>
      <c r="P70" s="739">
        <f t="shared" si="8"/>
        <v>0</v>
      </c>
      <c r="Q70" s="739">
        <f>Discount!$H$36</f>
        <v>0</v>
      </c>
      <c r="R70" s="740">
        <f t="shared" si="9"/>
        <v>0</v>
      </c>
      <c r="S70" s="740">
        <f t="shared" si="10"/>
        <v>0</v>
      </c>
      <c r="T70" s="741">
        <f t="shared" si="11"/>
        <v>0</v>
      </c>
    </row>
    <row r="71" spans="1:20">
      <c r="A71" s="754">
        <v>54</v>
      </c>
      <c r="B71" s="525">
        <v>7000018983</v>
      </c>
      <c r="C71" s="525">
        <v>650</v>
      </c>
      <c r="D71" s="525" t="s">
        <v>511</v>
      </c>
      <c r="E71" s="525">
        <v>1000026228</v>
      </c>
      <c r="F71" s="525">
        <v>85176290</v>
      </c>
      <c r="G71" s="749"/>
      <c r="H71" s="525">
        <v>18</v>
      </c>
      <c r="I71" s="539"/>
      <c r="J71" s="521" t="s">
        <v>573</v>
      </c>
      <c r="K71" s="525" t="s">
        <v>516</v>
      </c>
      <c r="L71" s="525">
        <v>1</v>
      </c>
      <c r="M71" s="750"/>
      <c r="N71" s="527" t="str">
        <f t="shared" si="6"/>
        <v>INCLUDED</v>
      </c>
      <c r="O71" s="739">
        <f t="shared" si="7"/>
        <v>0</v>
      </c>
      <c r="P71" s="739">
        <f t="shared" si="8"/>
        <v>0</v>
      </c>
      <c r="Q71" s="739">
        <f>Discount!$H$36</f>
        <v>0</v>
      </c>
      <c r="R71" s="740">
        <f t="shared" si="9"/>
        <v>0</v>
      </c>
      <c r="S71" s="740">
        <f t="shared" si="10"/>
        <v>0</v>
      </c>
      <c r="T71" s="741">
        <f t="shared" si="11"/>
        <v>0</v>
      </c>
    </row>
    <row r="72" spans="1:20">
      <c r="A72" s="754">
        <v>55</v>
      </c>
      <c r="B72" s="525">
        <v>7000018983</v>
      </c>
      <c r="C72" s="525">
        <v>660</v>
      </c>
      <c r="D72" s="525" t="s">
        <v>511</v>
      </c>
      <c r="E72" s="525">
        <v>1000034998</v>
      </c>
      <c r="F72" s="525">
        <v>85171890</v>
      </c>
      <c r="G72" s="749"/>
      <c r="H72" s="525">
        <v>18</v>
      </c>
      <c r="I72" s="539"/>
      <c r="J72" s="521" t="s">
        <v>574</v>
      </c>
      <c r="K72" s="525" t="s">
        <v>516</v>
      </c>
      <c r="L72" s="525">
        <v>2</v>
      </c>
      <c r="M72" s="750"/>
      <c r="N72" s="527" t="str">
        <f t="shared" si="6"/>
        <v>INCLUDED</v>
      </c>
      <c r="O72" s="739">
        <f t="shared" si="7"/>
        <v>0</v>
      </c>
      <c r="P72" s="739">
        <f t="shared" si="8"/>
        <v>0</v>
      </c>
      <c r="Q72" s="739">
        <f>Discount!$H$36</f>
        <v>0</v>
      </c>
      <c r="R72" s="740">
        <f t="shared" si="9"/>
        <v>0</v>
      </c>
      <c r="S72" s="740">
        <f t="shared" si="10"/>
        <v>0</v>
      </c>
      <c r="T72" s="741">
        <f t="shared" si="11"/>
        <v>0</v>
      </c>
    </row>
    <row r="73" spans="1:20">
      <c r="A73" s="754">
        <v>56</v>
      </c>
      <c r="B73" s="525">
        <v>7000018983</v>
      </c>
      <c r="C73" s="525">
        <v>670</v>
      </c>
      <c r="D73" s="525" t="s">
        <v>511</v>
      </c>
      <c r="E73" s="525">
        <v>1000030942</v>
      </c>
      <c r="F73" s="525">
        <v>85447090</v>
      </c>
      <c r="G73" s="749"/>
      <c r="H73" s="525">
        <v>18</v>
      </c>
      <c r="I73" s="539"/>
      <c r="J73" s="521" t="s">
        <v>575</v>
      </c>
      <c r="K73" s="525" t="s">
        <v>528</v>
      </c>
      <c r="L73" s="525">
        <v>1</v>
      </c>
      <c r="M73" s="750"/>
      <c r="N73" s="527" t="str">
        <f t="shared" si="6"/>
        <v>INCLUDED</v>
      </c>
      <c r="O73" s="739">
        <f t="shared" si="7"/>
        <v>0</v>
      </c>
      <c r="P73" s="739">
        <f t="shared" si="8"/>
        <v>0</v>
      </c>
      <c r="Q73" s="739">
        <f>Discount!$H$36</f>
        <v>0</v>
      </c>
      <c r="R73" s="740">
        <f t="shared" si="9"/>
        <v>0</v>
      </c>
      <c r="S73" s="740">
        <f t="shared" si="10"/>
        <v>0</v>
      </c>
      <c r="T73" s="741">
        <f t="shared" si="11"/>
        <v>0</v>
      </c>
    </row>
    <row r="74" spans="1:20">
      <c r="A74" s="754">
        <v>57</v>
      </c>
      <c r="B74" s="525">
        <v>7000018983</v>
      </c>
      <c r="C74" s="525">
        <v>680</v>
      </c>
      <c r="D74" s="525" t="s">
        <v>511</v>
      </c>
      <c r="E74" s="525">
        <v>1000023471</v>
      </c>
      <c r="F74" s="525">
        <v>85372000</v>
      </c>
      <c r="G74" s="749"/>
      <c r="H74" s="525">
        <v>18</v>
      </c>
      <c r="I74" s="539"/>
      <c r="J74" s="521" t="s">
        <v>576</v>
      </c>
      <c r="K74" s="525" t="s">
        <v>516</v>
      </c>
      <c r="L74" s="525">
        <v>2</v>
      </c>
      <c r="M74" s="750"/>
      <c r="N74" s="527" t="str">
        <f t="shared" si="6"/>
        <v>INCLUDED</v>
      </c>
      <c r="O74" s="739">
        <f t="shared" si="7"/>
        <v>0</v>
      </c>
      <c r="P74" s="739">
        <f t="shared" si="8"/>
        <v>0</v>
      </c>
      <c r="Q74" s="739">
        <f>Discount!$H$36</f>
        <v>0</v>
      </c>
      <c r="R74" s="740">
        <f t="shared" si="9"/>
        <v>0</v>
      </c>
      <c r="S74" s="740">
        <f t="shared" si="10"/>
        <v>0</v>
      </c>
      <c r="T74" s="741">
        <f t="shared" si="11"/>
        <v>0</v>
      </c>
    </row>
    <row r="75" spans="1:20" ht="47.25">
      <c r="A75" s="754">
        <v>58</v>
      </c>
      <c r="B75" s="525">
        <v>7000018983</v>
      </c>
      <c r="C75" s="525">
        <v>700</v>
      </c>
      <c r="D75" s="525" t="s">
        <v>512</v>
      </c>
      <c r="E75" s="525">
        <v>1000031369</v>
      </c>
      <c r="F75" s="525">
        <v>85176260</v>
      </c>
      <c r="G75" s="749"/>
      <c r="H75" s="525">
        <v>18</v>
      </c>
      <c r="I75" s="539"/>
      <c r="J75" s="521" t="s">
        <v>577</v>
      </c>
      <c r="K75" s="525" t="s">
        <v>559</v>
      </c>
      <c r="L75" s="525">
        <v>1</v>
      </c>
      <c r="M75" s="750"/>
      <c r="N75" s="527" t="str">
        <f t="shared" si="6"/>
        <v>INCLUDED</v>
      </c>
      <c r="O75" s="739">
        <f t="shared" si="7"/>
        <v>0</v>
      </c>
      <c r="P75" s="739">
        <f t="shared" si="8"/>
        <v>0</v>
      </c>
      <c r="Q75" s="739">
        <f>Discount!$H$36</f>
        <v>0</v>
      </c>
      <c r="R75" s="740">
        <f t="shared" si="9"/>
        <v>0</v>
      </c>
      <c r="S75" s="740">
        <f t="shared" si="10"/>
        <v>0</v>
      </c>
      <c r="T75" s="741">
        <f t="shared" si="11"/>
        <v>0</v>
      </c>
    </row>
    <row r="76" spans="1:20" ht="31.5">
      <c r="A76" s="754">
        <v>59</v>
      </c>
      <c r="B76" s="525">
        <v>7000018983</v>
      </c>
      <c r="C76" s="525">
        <v>710</v>
      </c>
      <c r="D76" s="525" t="s">
        <v>512</v>
      </c>
      <c r="E76" s="525">
        <v>1000018706</v>
      </c>
      <c r="F76" s="525">
        <v>85176990</v>
      </c>
      <c r="G76" s="749"/>
      <c r="H76" s="525">
        <v>18</v>
      </c>
      <c r="I76" s="539"/>
      <c r="J76" s="521" t="s">
        <v>568</v>
      </c>
      <c r="K76" s="525" t="s">
        <v>516</v>
      </c>
      <c r="L76" s="525">
        <v>1</v>
      </c>
      <c r="M76" s="750"/>
      <c r="N76" s="527" t="str">
        <f t="shared" si="6"/>
        <v>INCLUDED</v>
      </c>
      <c r="O76" s="739">
        <f t="shared" si="7"/>
        <v>0</v>
      </c>
      <c r="P76" s="739">
        <f t="shared" si="8"/>
        <v>0</v>
      </c>
      <c r="Q76" s="739">
        <f>Discount!$H$36</f>
        <v>0</v>
      </c>
      <c r="R76" s="740">
        <f t="shared" si="9"/>
        <v>0</v>
      </c>
      <c r="S76" s="740">
        <f t="shared" si="10"/>
        <v>0</v>
      </c>
      <c r="T76" s="741">
        <f t="shared" si="11"/>
        <v>0</v>
      </c>
    </row>
    <row r="77" spans="1:20" ht="31.5">
      <c r="A77" s="754">
        <v>60</v>
      </c>
      <c r="B77" s="525">
        <v>7000018983</v>
      </c>
      <c r="C77" s="525">
        <v>720</v>
      </c>
      <c r="D77" s="525" t="s">
        <v>512</v>
      </c>
      <c r="E77" s="525">
        <v>1000014273</v>
      </c>
      <c r="F77" s="525">
        <v>85176990</v>
      </c>
      <c r="G77" s="749"/>
      <c r="H77" s="525">
        <v>18</v>
      </c>
      <c r="I77" s="539"/>
      <c r="J77" s="521" t="s">
        <v>569</v>
      </c>
      <c r="K77" s="525" t="s">
        <v>516</v>
      </c>
      <c r="L77" s="525">
        <v>1</v>
      </c>
      <c r="M77" s="750"/>
      <c r="N77" s="527" t="str">
        <f t="shared" si="6"/>
        <v>INCLUDED</v>
      </c>
      <c r="O77" s="739">
        <f t="shared" si="7"/>
        <v>0</v>
      </c>
      <c r="P77" s="739">
        <f t="shared" si="8"/>
        <v>0</v>
      </c>
      <c r="Q77" s="739">
        <f>Discount!$H$36</f>
        <v>0</v>
      </c>
      <c r="R77" s="740">
        <f t="shared" si="9"/>
        <v>0</v>
      </c>
      <c r="S77" s="740">
        <f t="shared" si="10"/>
        <v>0</v>
      </c>
      <c r="T77" s="741">
        <f t="shared" si="11"/>
        <v>0</v>
      </c>
    </row>
    <row r="78" spans="1:20" ht="31.5">
      <c r="A78" s="754">
        <v>61</v>
      </c>
      <c r="B78" s="525">
        <v>7000018983</v>
      </c>
      <c r="C78" s="525">
        <v>730</v>
      </c>
      <c r="D78" s="525" t="s">
        <v>512</v>
      </c>
      <c r="E78" s="525">
        <v>1000031374</v>
      </c>
      <c r="F78" s="525">
        <v>85176290</v>
      </c>
      <c r="G78" s="749"/>
      <c r="H78" s="525">
        <v>18</v>
      </c>
      <c r="I78" s="539"/>
      <c r="J78" s="521" t="s">
        <v>570</v>
      </c>
      <c r="K78" s="525" t="s">
        <v>559</v>
      </c>
      <c r="L78" s="525">
        <v>1</v>
      </c>
      <c r="M78" s="750"/>
      <c r="N78" s="527" t="str">
        <f t="shared" si="6"/>
        <v>INCLUDED</v>
      </c>
      <c r="O78" s="739">
        <f t="shared" si="7"/>
        <v>0</v>
      </c>
      <c r="P78" s="739">
        <f t="shared" si="8"/>
        <v>0</v>
      </c>
      <c r="Q78" s="739">
        <f>Discount!$H$36</f>
        <v>0</v>
      </c>
      <c r="R78" s="740">
        <f t="shared" si="9"/>
        <v>0</v>
      </c>
      <c r="S78" s="740">
        <f t="shared" si="10"/>
        <v>0</v>
      </c>
      <c r="T78" s="741">
        <f t="shared" si="11"/>
        <v>0</v>
      </c>
    </row>
    <row r="79" spans="1:20" ht="31.5">
      <c r="A79" s="754">
        <v>62</v>
      </c>
      <c r="B79" s="525">
        <v>7000018983</v>
      </c>
      <c r="C79" s="525">
        <v>740</v>
      </c>
      <c r="D79" s="525" t="s">
        <v>512</v>
      </c>
      <c r="E79" s="525">
        <v>1000034950</v>
      </c>
      <c r="F79" s="525">
        <v>85176990</v>
      </c>
      <c r="G79" s="749"/>
      <c r="H79" s="525">
        <v>18</v>
      </c>
      <c r="I79" s="539"/>
      <c r="J79" s="521" t="s">
        <v>571</v>
      </c>
      <c r="K79" s="525" t="s">
        <v>516</v>
      </c>
      <c r="L79" s="525">
        <v>1</v>
      </c>
      <c r="M79" s="750"/>
      <c r="N79" s="527" t="str">
        <f t="shared" si="6"/>
        <v>INCLUDED</v>
      </c>
      <c r="O79" s="739">
        <f t="shared" si="7"/>
        <v>0</v>
      </c>
      <c r="P79" s="739">
        <f t="shared" si="8"/>
        <v>0</v>
      </c>
      <c r="Q79" s="739">
        <f>Discount!$H$36</f>
        <v>0</v>
      </c>
      <c r="R79" s="740">
        <f t="shared" si="9"/>
        <v>0</v>
      </c>
      <c r="S79" s="740">
        <f t="shared" si="10"/>
        <v>0</v>
      </c>
      <c r="T79" s="741">
        <f t="shared" si="11"/>
        <v>0</v>
      </c>
    </row>
    <row r="80" spans="1:20" ht="31.5">
      <c r="A80" s="754">
        <v>63</v>
      </c>
      <c r="B80" s="525">
        <v>7000018983</v>
      </c>
      <c r="C80" s="525">
        <v>750</v>
      </c>
      <c r="D80" s="525" t="s">
        <v>512</v>
      </c>
      <c r="E80" s="525">
        <v>1000031381</v>
      </c>
      <c r="F80" s="525">
        <v>85176290</v>
      </c>
      <c r="G80" s="749"/>
      <c r="H80" s="525">
        <v>18</v>
      </c>
      <c r="I80" s="539"/>
      <c r="J80" s="521" t="s">
        <v>572</v>
      </c>
      <c r="K80" s="525" t="s">
        <v>559</v>
      </c>
      <c r="L80" s="525">
        <v>1</v>
      </c>
      <c r="M80" s="750"/>
      <c r="N80" s="527" t="str">
        <f t="shared" si="6"/>
        <v>INCLUDED</v>
      </c>
      <c r="O80" s="739">
        <f t="shared" si="7"/>
        <v>0</v>
      </c>
      <c r="P80" s="739">
        <f t="shared" si="8"/>
        <v>0</v>
      </c>
      <c r="Q80" s="739">
        <f>Discount!$H$36</f>
        <v>0</v>
      </c>
      <c r="R80" s="740">
        <f t="shared" si="9"/>
        <v>0</v>
      </c>
      <c r="S80" s="740">
        <f t="shared" si="10"/>
        <v>0</v>
      </c>
      <c r="T80" s="741">
        <f t="shared" si="11"/>
        <v>0</v>
      </c>
    </row>
    <row r="81" spans="1:20" ht="31.5">
      <c r="A81" s="754">
        <v>64</v>
      </c>
      <c r="B81" s="525">
        <v>7000018983</v>
      </c>
      <c r="C81" s="525">
        <v>760</v>
      </c>
      <c r="D81" s="525" t="s">
        <v>512</v>
      </c>
      <c r="E81" s="525">
        <v>1000034998</v>
      </c>
      <c r="F81" s="525">
        <v>85171890</v>
      </c>
      <c r="G81" s="749"/>
      <c r="H81" s="525">
        <v>18</v>
      </c>
      <c r="I81" s="539"/>
      <c r="J81" s="521" t="s">
        <v>574</v>
      </c>
      <c r="K81" s="525" t="s">
        <v>516</v>
      </c>
      <c r="L81" s="525">
        <v>1</v>
      </c>
      <c r="M81" s="750"/>
      <c r="N81" s="527" t="str">
        <f t="shared" si="6"/>
        <v>INCLUDED</v>
      </c>
      <c r="O81" s="739">
        <f t="shared" si="7"/>
        <v>0</v>
      </c>
      <c r="P81" s="739">
        <f t="shared" si="8"/>
        <v>0</v>
      </c>
      <c r="Q81" s="739">
        <f>Discount!$H$36</f>
        <v>0</v>
      </c>
      <c r="R81" s="740">
        <f t="shared" si="9"/>
        <v>0</v>
      </c>
      <c r="S81" s="740">
        <f t="shared" si="10"/>
        <v>0</v>
      </c>
      <c r="T81" s="741">
        <f t="shared" si="11"/>
        <v>0</v>
      </c>
    </row>
    <row r="82" spans="1:20" ht="31.5">
      <c r="A82" s="754">
        <v>65</v>
      </c>
      <c r="B82" s="525">
        <v>7000018983</v>
      </c>
      <c r="C82" s="525">
        <v>770</v>
      </c>
      <c r="D82" s="525" t="s">
        <v>512</v>
      </c>
      <c r="E82" s="525">
        <v>1000031398</v>
      </c>
      <c r="F82" s="525">
        <v>85171890</v>
      </c>
      <c r="G82" s="749"/>
      <c r="H82" s="525">
        <v>18</v>
      </c>
      <c r="I82" s="539"/>
      <c r="J82" s="521" t="s">
        <v>578</v>
      </c>
      <c r="K82" s="525" t="s">
        <v>559</v>
      </c>
      <c r="L82" s="525">
        <v>1</v>
      </c>
      <c r="M82" s="750"/>
      <c r="N82" s="527" t="str">
        <f t="shared" si="6"/>
        <v>INCLUDED</v>
      </c>
      <c r="O82" s="739">
        <f t="shared" si="7"/>
        <v>0</v>
      </c>
      <c r="P82" s="739">
        <f>IF( I82="",H82*(IF(N82="Included",0,N82))/100,I82*(IF(N82="Included",0,N82)))</f>
        <v>0</v>
      </c>
      <c r="Q82" s="739">
        <f>Discount!$H$36</f>
        <v>0</v>
      </c>
      <c r="R82" s="740">
        <f t="shared" si="9"/>
        <v>0</v>
      </c>
      <c r="S82" s="740">
        <f t="shared" si="10"/>
        <v>0</v>
      </c>
      <c r="T82" s="741">
        <f t="shared" si="11"/>
        <v>0</v>
      </c>
    </row>
    <row r="83" spans="1:20" ht="31.5">
      <c r="A83" s="754">
        <v>66</v>
      </c>
      <c r="B83" s="525">
        <v>7000018983</v>
      </c>
      <c r="C83" s="525">
        <v>780</v>
      </c>
      <c r="D83" s="525" t="s">
        <v>512</v>
      </c>
      <c r="E83" s="525">
        <v>1000030942</v>
      </c>
      <c r="F83" s="525">
        <v>85447090</v>
      </c>
      <c r="G83" s="749"/>
      <c r="H83" s="525">
        <v>18</v>
      </c>
      <c r="I83" s="539"/>
      <c r="J83" s="521" t="s">
        <v>575</v>
      </c>
      <c r="K83" s="525" t="s">
        <v>528</v>
      </c>
      <c r="L83" s="525">
        <v>1</v>
      </c>
      <c r="M83" s="750"/>
      <c r="N83" s="527" t="str">
        <f t="shared" si="6"/>
        <v>INCLUDED</v>
      </c>
      <c r="O83" s="739">
        <f t="shared" si="7"/>
        <v>0</v>
      </c>
      <c r="P83" s="739">
        <f>IF( I83="",H83*(IF(N83="Included",0,N83))/100,I83*(IF(N83="Included",0,N83)))</f>
        <v>0</v>
      </c>
      <c r="Q83" s="739">
        <f>Discount!$H$36</f>
        <v>0</v>
      </c>
      <c r="R83" s="740">
        <f t="shared" si="9"/>
        <v>0</v>
      </c>
      <c r="S83" s="740">
        <f t="shared" si="10"/>
        <v>0</v>
      </c>
      <c r="T83" s="741">
        <f t="shared" si="11"/>
        <v>0</v>
      </c>
    </row>
    <row r="84" spans="1:20" ht="31.5">
      <c r="A84" s="754">
        <v>67</v>
      </c>
      <c r="B84" s="525">
        <v>7000018983</v>
      </c>
      <c r="C84" s="525">
        <v>810</v>
      </c>
      <c r="D84" s="525" t="s">
        <v>513</v>
      </c>
      <c r="E84" s="525">
        <v>1000012366</v>
      </c>
      <c r="F84" s="525">
        <v>73082011</v>
      </c>
      <c r="G84" s="749"/>
      <c r="H84" s="525">
        <v>18</v>
      </c>
      <c r="I84" s="539"/>
      <c r="J84" s="521" t="s">
        <v>579</v>
      </c>
      <c r="K84" s="525" t="s">
        <v>516</v>
      </c>
      <c r="L84" s="525">
        <v>164</v>
      </c>
      <c r="M84" s="750"/>
      <c r="N84" s="527" t="str">
        <f t="shared" si="6"/>
        <v>INCLUDED</v>
      </c>
      <c r="O84" s="739">
        <f t="shared" si="7"/>
        <v>0</v>
      </c>
      <c r="P84" s="739">
        <f t="shared" ref="P84" si="12">IF( I84="",H84*(IF(N84="Included",0,N84))/100,I84*(IF(N84="Included",0,N84)))</f>
        <v>0</v>
      </c>
      <c r="Q84" s="739">
        <f>Discount!$H$36</f>
        <v>0</v>
      </c>
      <c r="R84" s="740">
        <f t="shared" si="9"/>
        <v>0</v>
      </c>
      <c r="S84" s="740">
        <f t="shared" si="10"/>
        <v>0</v>
      </c>
      <c r="T84" s="741">
        <f t="shared" si="11"/>
        <v>0</v>
      </c>
    </row>
    <row r="85" spans="1:20">
      <c r="A85" s="754">
        <v>68</v>
      </c>
      <c r="B85" s="525">
        <v>7000018983</v>
      </c>
      <c r="C85" s="525">
        <v>820</v>
      </c>
      <c r="D85" s="525" t="s">
        <v>514</v>
      </c>
      <c r="E85" s="525">
        <v>1000025943</v>
      </c>
      <c r="F85" s="525">
        <v>85359090</v>
      </c>
      <c r="G85" s="749"/>
      <c r="H85" s="525">
        <v>18</v>
      </c>
      <c r="I85" s="539"/>
      <c r="J85" s="521" t="s">
        <v>580</v>
      </c>
      <c r="K85" s="525" t="s">
        <v>559</v>
      </c>
      <c r="L85" s="525">
        <v>1</v>
      </c>
      <c r="M85" s="750"/>
      <c r="N85" s="527" t="str">
        <f t="shared" si="6"/>
        <v>INCLUDED</v>
      </c>
      <c r="O85" s="739">
        <f t="shared" si="7"/>
        <v>0</v>
      </c>
      <c r="P85" s="739">
        <f t="shared" si="8"/>
        <v>0</v>
      </c>
      <c r="Q85" s="739">
        <f>Discount!$H$36</f>
        <v>0</v>
      </c>
      <c r="R85" s="740">
        <f t="shared" si="9"/>
        <v>0</v>
      </c>
      <c r="S85" s="740">
        <f t="shared" si="10"/>
        <v>0</v>
      </c>
      <c r="T85" s="741">
        <f t="shared" si="1"/>
        <v>0</v>
      </c>
    </row>
    <row r="86" spans="1:20" s="738" customFormat="1" ht="33.75" customHeight="1">
      <c r="A86" s="720" t="s">
        <v>67</v>
      </c>
      <c r="B86" s="805" t="s">
        <v>492</v>
      </c>
      <c r="C86" s="805"/>
      <c r="D86" s="805"/>
      <c r="E86" s="722"/>
      <c r="F86" s="722"/>
      <c r="G86" s="722"/>
      <c r="H86" s="722"/>
      <c r="I86" s="722"/>
      <c r="J86" s="722"/>
      <c r="K86" s="722"/>
      <c r="L86" s="722"/>
      <c r="M86" s="722"/>
      <c r="N86" s="722"/>
    </row>
    <row r="87" spans="1:20" ht="31.5">
      <c r="A87" s="753">
        <v>1</v>
      </c>
      <c r="B87" s="525">
        <v>7000018856</v>
      </c>
      <c r="C87" s="525">
        <v>10</v>
      </c>
      <c r="D87" s="525" t="s">
        <v>581</v>
      </c>
      <c r="E87" s="525">
        <v>1000004489</v>
      </c>
      <c r="F87" s="525">
        <v>85352913</v>
      </c>
      <c r="G87" s="749"/>
      <c r="H87" s="525">
        <v>18</v>
      </c>
      <c r="I87" s="539"/>
      <c r="J87" s="521" t="s">
        <v>593</v>
      </c>
      <c r="K87" s="525" t="s">
        <v>516</v>
      </c>
      <c r="L87" s="525">
        <v>1</v>
      </c>
      <c r="M87" s="750"/>
      <c r="N87" s="527" t="str">
        <f t="shared" si="6"/>
        <v>INCLUDED</v>
      </c>
      <c r="O87" s="739">
        <f t="shared" si="7"/>
        <v>0</v>
      </c>
      <c r="P87" s="739">
        <f t="shared" si="8"/>
        <v>0</v>
      </c>
      <c r="Q87" s="739">
        <f>Discount!$H$36</f>
        <v>0</v>
      </c>
      <c r="R87" s="740">
        <f t="shared" si="9"/>
        <v>0</v>
      </c>
      <c r="S87" s="740">
        <f t="shared" si="10"/>
        <v>0</v>
      </c>
      <c r="T87" s="741">
        <f t="shared" si="1"/>
        <v>0</v>
      </c>
    </row>
    <row r="88" spans="1:20" ht="31.5">
      <c r="A88" s="753">
        <v>2</v>
      </c>
      <c r="B88" s="525">
        <v>7000018856</v>
      </c>
      <c r="C88" s="525">
        <v>20</v>
      </c>
      <c r="D88" s="525" t="s">
        <v>581</v>
      </c>
      <c r="E88" s="525">
        <v>1000004461</v>
      </c>
      <c r="F88" s="525">
        <v>85359090</v>
      </c>
      <c r="G88" s="749"/>
      <c r="H88" s="525">
        <v>18</v>
      </c>
      <c r="I88" s="539"/>
      <c r="J88" s="521" t="s">
        <v>594</v>
      </c>
      <c r="K88" s="525" t="s">
        <v>516</v>
      </c>
      <c r="L88" s="525">
        <v>6</v>
      </c>
      <c r="M88" s="750"/>
      <c r="N88" s="527" t="str">
        <f t="shared" si="6"/>
        <v>INCLUDED</v>
      </c>
      <c r="O88" s="739">
        <f t="shared" si="7"/>
        <v>0</v>
      </c>
      <c r="P88" s="739">
        <f t="shared" si="8"/>
        <v>0</v>
      </c>
      <c r="Q88" s="739">
        <f>Discount!$H$36</f>
        <v>0</v>
      </c>
      <c r="R88" s="740">
        <f t="shared" si="9"/>
        <v>0</v>
      </c>
      <c r="S88" s="740">
        <f t="shared" si="10"/>
        <v>0</v>
      </c>
      <c r="T88" s="741">
        <f t="shared" si="1"/>
        <v>0</v>
      </c>
    </row>
    <row r="89" spans="1:20" ht="31.5">
      <c r="A89" s="753">
        <v>3</v>
      </c>
      <c r="B89" s="525">
        <v>7000018856</v>
      </c>
      <c r="C89" s="525">
        <v>30</v>
      </c>
      <c r="D89" s="525" t="s">
        <v>581</v>
      </c>
      <c r="E89" s="525">
        <v>1000004535</v>
      </c>
      <c r="F89" s="525">
        <v>85359090</v>
      </c>
      <c r="G89" s="749"/>
      <c r="H89" s="525">
        <v>18</v>
      </c>
      <c r="I89" s="539"/>
      <c r="J89" s="521" t="s">
        <v>520</v>
      </c>
      <c r="K89" s="525" t="s">
        <v>516</v>
      </c>
      <c r="L89" s="525">
        <v>3</v>
      </c>
      <c r="M89" s="750"/>
      <c r="N89" s="527" t="str">
        <f t="shared" si="6"/>
        <v>INCLUDED</v>
      </c>
      <c r="O89" s="739">
        <f t="shared" si="7"/>
        <v>0</v>
      </c>
      <c r="P89" s="739">
        <f t="shared" si="8"/>
        <v>0</v>
      </c>
      <c r="Q89" s="739">
        <f>Discount!$H$36</f>
        <v>0</v>
      </c>
      <c r="R89" s="740">
        <f t="shared" si="9"/>
        <v>0</v>
      </c>
      <c r="S89" s="740">
        <f t="shared" si="10"/>
        <v>0</v>
      </c>
      <c r="T89" s="741">
        <f t="shared" si="1"/>
        <v>0</v>
      </c>
    </row>
    <row r="90" spans="1:20" ht="31.5">
      <c r="A90" s="754">
        <v>4</v>
      </c>
      <c r="B90" s="525">
        <v>7000018856</v>
      </c>
      <c r="C90" s="525">
        <v>40</v>
      </c>
      <c r="D90" s="525" t="s">
        <v>581</v>
      </c>
      <c r="E90" s="525">
        <v>1000004483</v>
      </c>
      <c r="F90" s="525">
        <v>85353090</v>
      </c>
      <c r="G90" s="749"/>
      <c r="H90" s="525">
        <v>18</v>
      </c>
      <c r="I90" s="539"/>
      <c r="J90" s="521" t="s">
        <v>595</v>
      </c>
      <c r="K90" s="525" t="s">
        <v>516</v>
      </c>
      <c r="L90" s="525">
        <v>2</v>
      </c>
      <c r="M90" s="750"/>
      <c r="N90" s="527" t="str">
        <f t="shared" si="6"/>
        <v>INCLUDED</v>
      </c>
      <c r="O90" s="739">
        <f t="shared" si="7"/>
        <v>0</v>
      </c>
      <c r="P90" s="739">
        <f t="shared" si="8"/>
        <v>0</v>
      </c>
      <c r="Q90" s="739">
        <f>Discount!$H$36</f>
        <v>0</v>
      </c>
      <c r="R90" s="740">
        <f t="shared" si="9"/>
        <v>0</v>
      </c>
      <c r="S90" s="740">
        <f t="shared" si="10"/>
        <v>0</v>
      </c>
      <c r="T90" s="741">
        <f t="shared" si="1"/>
        <v>0</v>
      </c>
    </row>
    <row r="91" spans="1:20" ht="31.5">
      <c r="A91" s="754">
        <v>5</v>
      </c>
      <c r="B91" s="525">
        <v>7000018856</v>
      </c>
      <c r="C91" s="525">
        <v>50</v>
      </c>
      <c r="D91" s="525" t="s">
        <v>581</v>
      </c>
      <c r="E91" s="525">
        <v>1000020419</v>
      </c>
      <c r="F91" s="525">
        <v>85354010</v>
      </c>
      <c r="G91" s="749"/>
      <c r="H91" s="525">
        <v>18</v>
      </c>
      <c r="I91" s="539"/>
      <c r="J91" s="521" t="s">
        <v>518</v>
      </c>
      <c r="K91" s="525" t="s">
        <v>516</v>
      </c>
      <c r="L91" s="525">
        <v>3</v>
      </c>
      <c r="M91" s="750"/>
      <c r="N91" s="527" t="str">
        <f t="shared" si="6"/>
        <v>INCLUDED</v>
      </c>
      <c r="O91" s="739">
        <f t="shared" si="7"/>
        <v>0</v>
      </c>
      <c r="P91" s="739">
        <f t="shared" si="8"/>
        <v>0</v>
      </c>
      <c r="Q91" s="739">
        <f>Discount!$H$36</f>
        <v>0</v>
      </c>
      <c r="R91" s="740">
        <f t="shared" si="9"/>
        <v>0</v>
      </c>
      <c r="S91" s="740">
        <f t="shared" si="10"/>
        <v>0</v>
      </c>
      <c r="T91" s="741">
        <f t="shared" si="1"/>
        <v>0</v>
      </c>
    </row>
    <row r="92" spans="1:20" ht="31.5">
      <c r="A92" s="754">
        <v>6</v>
      </c>
      <c r="B92" s="525">
        <v>7000018856</v>
      </c>
      <c r="C92" s="525">
        <v>60</v>
      </c>
      <c r="D92" s="525" t="s">
        <v>582</v>
      </c>
      <c r="E92" s="525">
        <v>1000011320</v>
      </c>
      <c r="F92" s="525">
        <v>72169990</v>
      </c>
      <c r="G92" s="749"/>
      <c r="H92" s="525">
        <v>18</v>
      </c>
      <c r="I92" s="539"/>
      <c r="J92" s="521" t="s">
        <v>596</v>
      </c>
      <c r="K92" s="525" t="s">
        <v>559</v>
      </c>
      <c r="L92" s="525">
        <v>1</v>
      </c>
      <c r="M92" s="750"/>
      <c r="N92" s="527" t="str">
        <f t="shared" si="6"/>
        <v>INCLUDED</v>
      </c>
      <c r="O92" s="739">
        <f t="shared" si="7"/>
        <v>0</v>
      </c>
      <c r="P92" s="739">
        <f t="shared" si="8"/>
        <v>0</v>
      </c>
      <c r="Q92" s="739">
        <f>Discount!$H$36</f>
        <v>0</v>
      </c>
      <c r="R92" s="740">
        <f t="shared" si="9"/>
        <v>0</v>
      </c>
      <c r="S92" s="740">
        <f t="shared" si="10"/>
        <v>0</v>
      </c>
      <c r="T92" s="741">
        <f t="shared" si="1"/>
        <v>0</v>
      </c>
    </row>
    <row r="93" spans="1:20" ht="31.5">
      <c r="A93" s="754">
        <v>7</v>
      </c>
      <c r="B93" s="525">
        <v>7000018856</v>
      </c>
      <c r="C93" s="525">
        <v>70</v>
      </c>
      <c r="D93" s="525" t="s">
        <v>583</v>
      </c>
      <c r="E93" s="525">
        <v>1000055991</v>
      </c>
      <c r="F93" s="525">
        <v>72169990</v>
      </c>
      <c r="G93" s="749"/>
      <c r="H93" s="525">
        <v>18</v>
      </c>
      <c r="I93" s="539"/>
      <c r="J93" s="521" t="s">
        <v>560</v>
      </c>
      <c r="K93" s="525" t="s">
        <v>516</v>
      </c>
      <c r="L93" s="525">
        <v>3</v>
      </c>
      <c r="M93" s="750"/>
      <c r="N93" s="527" t="str">
        <f t="shared" si="6"/>
        <v>INCLUDED</v>
      </c>
      <c r="O93" s="739">
        <f t="shared" si="7"/>
        <v>0</v>
      </c>
      <c r="P93" s="739">
        <f t="shared" si="8"/>
        <v>0</v>
      </c>
      <c r="Q93" s="739">
        <f>Discount!$H$36</f>
        <v>0</v>
      </c>
      <c r="R93" s="740">
        <f t="shared" si="9"/>
        <v>0</v>
      </c>
      <c r="S93" s="740">
        <f t="shared" si="10"/>
        <v>0</v>
      </c>
      <c r="T93" s="741">
        <f t="shared" si="1"/>
        <v>0</v>
      </c>
    </row>
    <row r="94" spans="1:20" ht="31.5">
      <c r="A94" s="754">
        <v>8</v>
      </c>
      <c r="B94" s="525">
        <v>7000018856</v>
      </c>
      <c r="C94" s="525">
        <v>80</v>
      </c>
      <c r="D94" s="525" t="s">
        <v>583</v>
      </c>
      <c r="E94" s="525">
        <v>1000055986</v>
      </c>
      <c r="F94" s="525">
        <v>72169990</v>
      </c>
      <c r="G94" s="749"/>
      <c r="H94" s="525">
        <v>18</v>
      </c>
      <c r="I94" s="539"/>
      <c r="J94" s="521" t="s">
        <v>561</v>
      </c>
      <c r="K94" s="525" t="s">
        <v>516</v>
      </c>
      <c r="L94" s="525">
        <v>3</v>
      </c>
      <c r="M94" s="750"/>
      <c r="N94" s="527" t="str">
        <f t="shared" si="6"/>
        <v>INCLUDED</v>
      </c>
      <c r="O94" s="739">
        <f t="shared" si="7"/>
        <v>0</v>
      </c>
      <c r="P94" s="739">
        <f t="shared" si="8"/>
        <v>0</v>
      </c>
      <c r="Q94" s="739">
        <f>Discount!$H$36</f>
        <v>0</v>
      </c>
      <c r="R94" s="740">
        <f t="shared" si="9"/>
        <v>0</v>
      </c>
      <c r="S94" s="740">
        <f t="shared" si="10"/>
        <v>0</v>
      </c>
      <c r="T94" s="741">
        <f t="shared" si="1"/>
        <v>0</v>
      </c>
    </row>
    <row r="95" spans="1:20" ht="31.5">
      <c r="A95" s="754">
        <v>9</v>
      </c>
      <c r="B95" s="525">
        <v>7000018856</v>
      </c>
      <c r="C95" s="525">
        <v>90</v>
      </c>
      <c r="D95" s="525" t="s">
        <v>584</v>
      </c>
      <c r="E95" s="525">
        <v>1000055446</v>
      </c>
      <c r="F95" s="525">
        <v>85371000</v>
      </c>
      <c r="G95" s="749"/>
      <c r="H95" s="525">
        <v>18</v>
      </c>
      <c r="I95" s="539"/>
      <c r="J95" s="521" t="s">
        <v>597</v>
      </c>
      <c r="K95" s="525" t="s">
        <v>516</v>
      </c>
      <c r="L95" s="525">
        <v>1</v>
      </c>
      <c r="M95" s="750"/>
      <c r="N95" s="527" t="str">
        <f t="shared" si="6"/>
        <v>INCLUDED</v>
      </c>
      <c r="O95" s="739">
        <f t="shared" si="7"/>
        <v>0</v>
      </c>
      <c r="P95" s="739">
        <f t="shared" si="8"/>
        <v>0</v>
      </c>
      <c r="Q95" s="739">
        <f>Discount!$H$36</f>
        <v>0</v>
      </c>
      <c r="R95" s="740">
        <f t="shared" si="9"/>
        <v>0</v>
      </c>
      <c r="S95" s="740">
        <f t="shared" si="10"/>
        <v>0</v>
      </c>
      <c r="T95" s="741">
        <f t="shared" si="1"/>
        <v>0</v>
      </c>
    </row>
    <row r="96" spans="1:20" ht="31.5">
      <c r="A96" s="754">
        <v>10</v>
      </c>
      <c r="B96" s="525">
        <v>7000018856</v>
      </c>
      <c r="C96" s="525">
        <v>100</v>
      </c>
      <c r="D96" s="525" t="s">
        <v>584</v>
      </c>
      <c r="E96" s="525">
        <v>1000003398</v>
      </c>
      <c r="F96" s="525">
        <v>85371000</v>
      </c>
      <c r="G96" s="749"/>
      <c r="H96" s="525">
        <v>18</v>
      </c>
      <c r="I96" s="539"/>
      <c r="J96" s="521" t="s">
        <v>557</v>
      </c>
      <c r="K96" s="525" t="s">
        <v>516</v>
      </c>
      <c r="L96" s="525">
        <v>1</v>
      </c>
      <c r="M96" s="750"/>
      <c r="N96" s="527" t="str">
        <f t="shared" si="6"/>
        <v>INCLUDED</v>
      </c>
      <c r="O96" s="739">
        <f t="shared" si="7"/>
        <v>0</v>
      </c>
      <c r="P96" s="739">
        <f t="shared" si="8"/>
        <v>0</v>
      </c>
      <c r="Q96" s="739">
        <f>Discount!$H$36</f>
        <v>0</v>
      </c>
      <c r="R96" s="740">
        <f t="shared" si="9"/>
        <v>0</v>
      </c>
      <c r="S96" s="740">
        <f t="shared" si="10"/>
        <v>0</v>
      </c>
      <c r="T96" s="741">
        <f t="shared" si="1"/>
        <v>0</v>
      </c>
    </row>
    <row r="97" spans="1:20" ht="31.5">
      <c r="A97" s="754">
        <v>11</v>
      </c>
      <c r="B97" s="525">
        <v>7000018856</v>
      </c>
      <c r="C97" s="525">
        <v>110</v>
      </c>
      <c r="D97" s="525" t="s">
        <v>584</v>
      </c>
      <c r="E97" s="525">
        <v>1000026235</v>
      </c>
      <c r="F97" s="525">
        <v>85371000</v>
      </c>
      <c r="G97" s="749"/>
      <c r="H97" s="525">
        <v>18</v>
      </c>
      <c r="I97" s="539"/>
      <c r="J97" s="521" t="s">
        <v>598</v>
      </c>
      <c r="K97" s="525" t="s">
        <v>559</v>
      </c>
      <c r="L97" s="525">
        <v>2</v>
      </c>
      <c r="M97" s="750"/>
      <c r="N97" s="527" t="str">
        <f t="shared" si="6"/>
        <v>INCLUDED</v>
      </c>
      <c r="O97" s="739">
        <f t="shared" si="7"/>
        <v>0</v>
      </c>
      <c r="P97" s="739">
        <f t="shared" si="8"/>
        <v>0</v>
      </c>
      <c r="Q97" s="739">
        <f>Discount!$H$36</f>
        <v>0</v>
      </c>
      <c r="R97" s="740">
        <f t="shared" si="9"/>
        <v>0</v>
      </c>
      <c r="S97" s="740">
        <f t="shared" si="10"/>
        <v>0</v>
      </c>
      <c r="T97" s="741">
        <f t="shared" si="1"/>
        <v>0</v>
      </c>
    </row>
    <row r="98" spans="1:20" ht="31.5">
      <c r="A98" s="754">
        <v>12</v>
      </c>
      <c r="B98" s="525">
        <v>7000018856</v>
      </c>
      <c r="C98" s="525">
        <v>120</v>
      </c>
      <c r="D98" s="525" t="s">
        <v>585</v>
      </c>
      <c r="E98" s="525">
        <v>1000056265</v>
      </c>
      <c r="F98" s="525">
        <v>85446020</v>
      </c>
      <c r="G98" s="749"/>
      <c r="H98" s="525">
        <v>18</v>
      </c>
      <c r="I98" s="539"/>
      <c r="J98" s="521" t="s">
        <v>538</v>
      </c>
      <c r="K98" s="525" t="s">
        <v>528</v>
      </c>
      <c r="L98" s="525">
        <v>1</v>
      </c>
      <c r="M98" s="750"/>
      <c r="N98" s="527" t="str">
        <f t="shared" si="6"/>
        <v>INCLUDED</v>
      </c>
      <c r="O98" s="739">
        <f t="shared" si="7"/>
        <v>0</v>
      </c>
      <c r="P98" s="739">
        <f t="shared" si="8"/>
        <v>0</v>
      </c>
      <c r="Q98" s="739">
        <f>Discount!$H$36</f>
        <v>0</v>
      </c>
      <c r="R98" s="740">
        <f t="shared" si="9"/>
        <v>0</v>
      </c>
      <c r="S98" s="740">
        <f t="shared" si="10"/>
        <v>0</v>
      </c>
      <c r="T98" s="741">
        <f t="shared" si="1"/>
        <v>0</v>
      </c>
    </row>
    <row r="99" spans="1:20" ht="31.5">
      <c r="A99" s="754">
        <v>13</v>
      </c>
      <c r="B99" s="525">
        <v>7000018856</v>
      </c>
      <c r="C99" s="525">
        <v>130</v>
      </c>
      <c r="D99" s="525" t="s">
        <v>585</v>
      </c>
      <c r="E99" s="525">
        <v>1000056264</v>
      </c>
      <c r="F99" s="525">
        <v>85446020</v>
      </c>
      <c r="G99" s="749"/>
      <c r="H99" s="525">
        <v>18</v>
      </c>
      <c r="I99" s="539"/>
      <c r="J99" s="521" t="s">
        <v>537</v>
      </c>
      <c r="K99" s="525" t="s">
        <v>528</v>
      </c>
      <c r="L99" s="525">
        <v>1</v>
      </c>
      <c r="M99" s="750"/>
      <c r="N99" s="527" t="str">
        <f t="shared" si="6"/>
        <v>INCLUDED</v>
      </c>
      <c r="O99" s="739">
        <f t="shared" ref="O99:O113" si="13">IF(N99="Included",0,N99)</f>
        <v>0</v>
      </c>
      <c r="P99" s="739">
        <f t="shared" ref="P99:P113" si="14">IF( I99="",H99*(IF(N99="Included",0,N99))/100,I99*(IF(N99="Included",0,N99)))</f>
        <v>0</v>
      </c>
      <c r="Q99" s="739">
        <f>Discount!$H$36</f>
        <v>0</v>
      </c>
      <c r="R99" s="740">
        <f t="shared" ref="R99:R113" si="15">Q99*O99</f>
        <v>0</v>
      </c>
      <c r="S99" s="740">
        <f t="shared" ref="S99:S113" si="16">IF(I99="",H99*R99/100,I99*R99)</f>
        <v>0</v>
      </c>
      <c r="T99" s="741">
        <f t="shared" si="1"/>
        <v>0</v>
      </c>
    </row>
    <row r="100" spans="1:20" ht="31.5">
      <c r="A100" s="754">
        <v>14</v>
      </c>
      <c r="B100" s="525">
        <v>7000018856</v>
      </c>
      <c r="C100" s="525">
        <v>140</v>
      </c>
      <c r="D100" s="525" t="s">
        <v>585</v>
      </c>
      <c r="E100" s="525">
        <v>1000031887</v>
      </c>
      <c r="F100" s="525">
        <v>85446020</v>
      </c>
      <c r="G100" s="749"/>
      <c r="H100" s="525">
        <v>18</v>
      </c>
      <c r="I100" s="539"/>
      <c r="J100" s="521" t="s">
        <v>535</v>
      </c>
      <c r="K100" s="525" t="s">
        <v>528</v>
      </c>
      <c r="L100" s="525">
        <v>1</v>
      </c>
      <c r="M100" s="750"/>
      <c r="N100" s="527" t="str">
        <f t="shared" si="6"/>
        <v>INCLUDED</v>
      </c>
      <c r="O100" s="739">
        <f t="shared" si="13"/>
        <v>0</v>
      </c>
      <c r="P100" s="739">
        <f t="shared" si="14"/>
        <v>0</v>
      </c>
      <c r="Q100" s="739">
        <f>Discount!$H$36</f>
        <v>0</v>
      </c>
      <c r="R100" s="740">
        <f t="shared" si="15"/>
        <v>0</v>
      </c>
      <c r="S100" s="740">
        <f t="shared" si="16"/>
        <v>0</v>
      </c>
      <c r="T100" s="741">
        <f t="shared" si="1"/>
        <v>0</v>
      </c>
    </row>
    <row r="101" spans="1:20" ht="31.5">
      <c r="A101" s="754">
        <v>15</v>
      </c>
      <c r="B101" s="525">
        <v>7000018856</v>
      </c>
      <c r="C101" s="525">
        <v>150</v>
      </c>
      <c r="D101" s="525" t="s">
        <v>585</v>
      </c>
      <c r="E101" s="525">
        <v>1000031987</v>
      </c>
      <c r="F101" s="525">
        <v>85446020</v>
      </c>
      <c r="G101" s="749"/>
      <c r="H101" s="525">
        <v>18</v>
      </c>
      <c r="I101" s="539"/>
      <c r="J101" s="521" t="s">
        <v>533</v>
      </c>
      <c r="K101" s="525" t="s">
        <v>528</v>
      </c>
      <c r="L101" s="525">
        <v>4.5</v>
      </c>
      <c r="M101" s="750"/>
      <c r="N101" s="527" t="str">
        <f t="shared" si="6"/>
        <v>INCLUDED</v>
      </c>
      <c r="O101" s="739">
        <f t="shared" si="13"/>
        <v>0</v>
      </c>
      <c r="P101" s="739">
        <f t="shared" si="14"/>
        <v>0</v>
      </c>
      <c r="Q101" s="739">
        <f>Discount!$H$36</f>
        <v>0</v>
      </c>
      <c r="R101" s="740">
        <f t="shared" si="15"/>
        <v>0</v>
      </c>
      <c r="S101" s="740">
        <f t="shared" si="16"/>
        <v>0</v>
      </c>
      <c r="T101" s="741">
        <f t="shared" si="1"/>
        <v>0</v>
      </c>
    </row>
    <row r="102" spans="1:20" ht="31.5">
      <c r="A102" s="754">
        <v>16</v>
      </c>
      <c r="B102" s="525">
        <v>7000018856</v>
      </c>
      <c r="C102" s="525">
        <v>160</v>
      </c>
      <c r="D102" s="525" t="s">
        <v>585</v>
      </c>
      <c r="E102" s="525">
        <v>1000031943</v>
      </c>
      <c r="F102" s="525">
        <v>85446020</v>
      </c>
      <c r="G102" s="749"/>
      <c r="H102" s="525">
        <v>18</v>
      </c>
      <c r="I102" s="539"/>
      <c r="J102" s="521" t="s">
        <v>530</v>
      </c>
      <c r="K102" s="525" t="s">
        <v>528</v>
      </c>
      <c r="L102" s="525">
        <v>0.6</v>
      </c>
      <c r="M102" s="750"/>
      <c r="N102" s="527" t="str">
        <f t="shared" si="6"/>
        <v>INCLUDED</v>
      </c>
      <c r="O102" s="739">
        <f t="shared" si="13"/>
        <v>0</v>
      </c>
      <c r="P102" s="739">
        <f t="shared" si="14"/>
        <v>0</v>
      </c>
      <c r="Q102" s="739">
        <f>Discount!$H$36</f>
        <v>0</v>
      </c>
      <c r="R102" s="740">
        <f t="shared" si="15"/>
        <v>0</v>
      </c>
      <c r="S102" s="740">
        <f t="shared" si="16"/>
        <v>0</v>
      </c>
      <c r="T102" s="741">
        <f t="shared" si="1"/>
        <v>0</v>
      </c>
    </row>
    <row r="103" spans="1:20" ht="31.5">
      <c r="A103" s="754">
        <v>17</v>
      </c>
      <c r="B103" s="525">
        <v>7000018856</v>
      </c>
      <c r="C103" s="525">
        <v>170</v>
      </c>
      <c r="D103" s="525" t="s">
        <v>585</v>
      </c>
      <c r="E103" s="525">
        <v>1000031985</v>
      </c>
      <c r="F103" s="525">
        <v>85446020</v>
      </c>
      <c r="G103" s="749"/>
      <c r="H103" s="525">
        <v>18</v>
      </c>
      <c r="I103" s="539"/>
      <c r="J103" s="521" t="s">
        <v>531</v>
      </c>
      <c r="K103" s="525" t="s">
        <v>528</v>
      </c>
      <c r="L103" s="525">
        <v>0.5</v>
      </c>
      <c r="M103" s="750"/>
      <c r="N103" s="527" t="str">
        <f t="shared" si="6"/>
        <v>INCLUDED</v>
      </c>
      <c r="O103" s="739">
        <f t="shared" si="13"/>
        <v>0</v>
      </c>
      <c r="P103" s="739">
        <f t="shared" si="14"/>
        <v>0</v>
      </c>
      <c r="Q103" s="739">
        <f>Discount!$H$36</f>
        <v>0</v>
      </c>
      <c r="R103" s="740">
        <f t="shared" si="15"/>
        <v>0</v>
      </c>
      <c r="S103" s="740">
        <f t="shared" si="16"/>
        <v>0</v>
      </c>
      <c r="T103" s="741">
        <f t="shared" si="1"/>
        <v>0</v>
      </c>
    </row>
    <row r="104" spans="1:20" ht="31.5">
      <c r="A104" s="754">
        <v>18</v>
      </c>
      <c r="B104" s="525">
        <v>7000018856</v>
      </c>
      <c r="C104" s="525">
        <v>180</v>
      </c>
      <c r="D104" s="525" t="s">
        <v>585</v>
      </c>
      <c r="E104" s="525">
        <v>1000031976</v>
      </c>
      <c r="F104" s="525">
        <v>85446020</v>
      </c>
      <c r="G104" s="749"/>
      <c r="H104" s="525">
        <v>18</v>
      </c>
      <c r="I104" s="539"/>
      <c r="J104" s="521" t="s">
        <v>529</v>
      </c>
      <c r="K104" s="525" t="s">
        <v>528</v>
      </c>
      <c r="L104" s="525">
        <v>1</v>
      </c>
      <c r="M104" s="750"/>
      <c r="N104" s="527" t="str">
        <f t="shared" si="6"/>
        <v>INCLUDED</v>
      </c>
      <c r="O104" s="739">
        <f t="shared" si="13"/>
        <v>0</v>
      </c>
      <c r="P104" s="739">
        <f t="shared" si="14"/>
        <v>0</v>
      </c>
      <c r="Q104" s="739">
        <f>Discount!$H$36</f>
        <v>0</v>
      </c>
      <c r="R104" s="740">
        <f t="shared" si="15"/>
        <v>0</v>
      </c>
      <c r="S104" s="740">
        <f t="shared" si="16"/>
        <v>0</v>
      </c>
      <c r="T104" s="741">
        <f t="shared" si="1"/>
        <v>0</v>
      </c>
    </row>
    <row r="105" spans="1:20" ht="31.5">
      <c r="A105" s="754">
        <v>19</v>
      </c>
      <c r="B105" s="525">
        <v>7000018856</v>
      </c>
      <c r="C105" s="525">
        <v>190</v>
      </c>
      <c r="D105" s="525" t="s">
        <v>585</v>
      </c>
      <c r="E105" s="525">
        <v>1000031957</v>
      </c>
      <c r="F105" s="525">
        <v>85446020</v>
      </c>
      <c r="G105" s="749"/>
      <c r="H105" s="525">
        <v>18</v>
      </c>
      <c r="I105" s="539"/>
      <c r="J105" s="521" t="s">
        <v>599</v>
      </c>
      <c r="K105" s="525" t="s">
        <v>528</v>
      </c>
      <c r="L105" s="525">
        <v>1</v>
      </c>
      <c r="M105" s="750"/>
      <c r="N105" s="527" t="str">
        <f t="shared" si="6"/>
        <v>INCLUDED</v>
      </c>
      <c r="O105" s="739">
        <f t="shared" si="13"/>
        <v>0</v>
      </c>
      <c r="P105" s="739">
        <f t="shared" si="14"/>
        <v>0</v>
      </c>
      <c r="Q105" s="739">
        <f>Discount!$H$36</f>
        <v>0</v>
      </c>
      <c r="R105" s="740">
        <f t="shared" si="15"/>
        <v>0</v>
      </c>
      <c r="S105" s="740">
        <f t="shared" si="16"/>
        <v>0</v>
      </c>
      <c r="T105" s="741">
        <f t="shared" si="1"/>
        <v>0</v>
      </c>
    </row>
    <row r="106" spans="1:20">
      <c r="A106" s="754">
        <v>20</v>
      </c>
      <c r="B106" s="525">
        <v>7000018856</v>
      </c>
      <c r="C106" s="525">
        <v>200</v>
      </c>
      <c r="D106" s="525" t="s">
        <v>503</v>
      </c>
      <c r="E106" s="525">
        <v>1000014548</v>
      </c>
      <c r="F106" s="525">
        <v>94059900</v>
      </c>
      <c r="G106" s="749"/>
      <c r="H106" s="525">
        <v>18</v>
      </c>
      <c r="I106" s="539"/>
      <c r="J106" s="521" t="s">
        <v>600</v>
      </c>
      <c r="K106" s="525" t="s">
        <v>516</v>
      </c>
      <c r="L106" s="525">
        <v>1</v>
      </c>
      <c r="M106" s="750"/>
      <c r="N106" s="527" t="str">
        <f t="shared" si="6"/>
        <v>INCLUDED</v>
      </c>
      <c r="O106" s="739">
        <f t="shared" si="13"/>
        <v>0</v>
      </c>
      <c r="P106" s="739">
        <f t="shared" si="14"/>
        <v>0</v>
      </c>
      <c r="Q106" s="739">
        <f>Discount!$H$36</f>
        <v>0</v>
      </c>
      <c r="R106" s="740">
        <f t="shared" si="15"/>
        <v>0</v>
      </c>
      <c r="S106" s="740">
        <f t="shared" si="16"/>
        <v>0</v>
      </c>
      <c r="T106" s="741">
        <f t="shared" si="1"/>
        <v>0</v>
      </c>
    </row>
    <row r="107" spans="1:20">
      <c r="A107" s="754">
        <v>21</v>
      </c>
      <c r="B107" s="525">
        <v>7000018856</v>
      </c>
      <c r="C107" s="525">
        <v>210</v>
      </c>
      <c r="D107" s="525" t="s">
        <v>503</v>
      </c>
      <c r="E107" s="525">
        <v>1000004795</v>
      </c>
      <c r="F107" s="525">
        <v>94059900</v>
      </c>
      <c r="G107" s="749"/>
      <c r="H107" s="525">
        <v>18</v>
      </c>
      <c r="I107" s="539"/>
      <c r="J107" s="521" t="s">
        <v>601</v>
      </c>
      <c r="K107" s="525" t="s">
        <v>516</v>
      </c>
      <c r="L107" s="525">
        <v>1</v>
      </c>
      <c r="M107" s="750"/>
      <c r="N107" s="527" t="str">
        <f t="shared" si="6"/>
        <v>INCLUDED</v>
      </c>
      <c r="O107" s="739">
        <f t="shared" si="13"/>
        <v>0</v>
      </c>
      <c r="P107" s="739">
        <f t="shared" si="14"/>
        <v>0</v>
      </c>
      <c r="Q107" s="739">
        <f>Discount!$H$36</f>
        <v>0</v>
      </c>
      <c r="R107" s="740">
        <f t="shared" si="15"/>
        <v>0</v>
      </c>
      <c r="S107" s="740">
        <f t="shared" si="16"/>
        <v>0</v>
      </c>
      <c r="T107" s="741">
        <f t="shared" si="1"/>
        <v>0</v>
      </c>
    </row>
    <row r="108" spans="1:20">
      <c r="A108" s="754">
        <v>22</v>
      </c>
      <c r="B108" s="525">
        <v>7000018856</v>
      </c>
      <c r="C108" s="525">
        <v>220</v>
      </c>
      <c r="D108" s="525" t="s">
        <v>503</v>
      </c>
      <c r="E108" s="525">
        <v>1000001050</v>
      </c>
      <c r="F108" s="525">
        <v>94059900</v>
      </c>
      <c r="G108" s="749"/>
      <c r="H108" s="525">
        <v>18</v>
      </c>
      <c r="I108" s="539"/>
      <c r="J108" s="521" t="s">
        <v>602</v>
      </c>
      <c r="K108" s="525" t="s">
        <v>516</v>
      </c>
      <c r="L108" s="525">
        <v>1</v>
      </c>
      <c r="M108" s="750"/>
      <c r="N108" s="527" t="str">
        <f t="shared" si="6"/>
        <v>INCLUDED</v>
      </c>
      <c r="O108" s="739">
        <f t="shared" si="13"/>
        <v>0</v>
      </c>
      <c r="P108" s="739">
        <f t="shared" si="14"/>
        <v>0</v>
      </c>
      <c r="Q108" s="739">
        <f>Discount!$H$36</f>
        <v>0</v>
      </c>
      <c r="R108" s="740">
        <f t="shared" si="15"/>
        <v>0</v>
      </c>
      <c r="S108" s="740">
        <f t="shared" si="16"/>
        <v>0</v>
      </c>
      <c r="T108" s="741">
        <f t="shared" si="1"/>
        <v>0</v>
      </c>
    </row>
    <row r="109" spans="1:20">
      <c r="A109" s="754">
        <v>23</v>
      </c>
      <c r="B109" s="525">
        <v>7000018856</v>
      </c>
      <c r="C109" s="525">
        <v>230</v>
      </c>
      <c r="D109" s="525" t="s">
        <v>503</v>
      </c>
      <c r="E109" s="525">
        <v>1000038387</v>
      </c>
      <c r="F109" s="525">
        <v>94051090</v>
      </c>
      <c r="G109" s="749"/>
      <c r="H109" s="525">
        <v>18</v>
      </c>
      <c r="I109" s="539"/>
      <c r="J109" s="521" t="s">
        <v>603</v>
      </c>
      <c r="K109" s="525" t="s">
        <v>516</v>
      </c>
      <c r="L109" s="525">
        <v>5</v>
      </c>
      <c r="M109" s="750"/>
      <c r="N109" s="527" t="str">
        <f t="shared" si="6"/>
        <v>INCLUDED</v>
      </c>
      <c r="O109" s="739">
        <f t="shared" si="13"/>
        <v>0</v>
      </c>
      <c r="P109" s="739">
        <f t="shared" si="14"/>
        <v>0</v>
      </c>
      <c r="Q109" s="739">
        <f>Discount!$H$36</f>
        <v>0</v>
      </c>
      <c r="R109" s="740">
        <f t="shared" si="15"/>
        <v>0</v>
      </c>
      <c r="S109" s="740">
        <f t="shared" si="16"/>
        <v>0</v>
      </c>
      <c r="T109" s="741">
        <f t="shared" ref="T109:T117" si="17">M109*L109</f>
        <v>0</v>
      </c>
    </row>
    <row r="110" spans="1:20">
      <c r="A110" s="754">
        <v>24</v>
      </c>
      <c r="B110" s="525">
        <v>7000018856</v>
      </c>
      <c r="C110" s="525">
        <v>240</v>
      </c>
      <c r="D110" s="525" t="s">
        <v>503</v>
      </c>
      <c r="E110" s="525">
        <v>1000038325</v>
      </c>
      <c r="F110" s="525">
        <v>94059900</v>
      </c>
      <c r="G110" s="749"/>
      <c r="H110" s="525">
        <v>18</v>
      </c>
      <c r="I110" s="539"/>
      <c r="J110" s="521" t="s">
        <v>551</v>
      </c>
      <c r="K110" s="525" t="s">
        <v>516</v>
      </c>
      <c r="L110" s="525">
        <v>5</v>
      </c>
      <c r="M110" s="750"/>
      <c r="N110" s="527" t="str">
        <f t="shared" si="6"/>
        <v>INCLUDED</v>
      </c>
      <c r="O110" s="739">
        <f t="shared" si="13"/>
        <v>0</v>
      </c>
      <c r="P110" s="739">
        <f t="shared" si="14"/>
        <v>0</v>
      </c>
      <c r="Q110" s="739">
        <f>Discount!$H$36</f>
        <v>0</v>
      </c>
      <c r="R110" s="740">
        <f t="shared" si="15"/>
        <v>0</v>
      </c>
      <c r="S110" s="740">
        <f t="shared" si="16"/>
        <v>0</v>
      </c>
      <c r="T110" s="741">
        <f t="shared" si="17"/>
        <v>0</v>
      </c>
    </row>
    <row r="111" spans="1:20" ht="31.5">
      <c r="A111" s="754">
        <v>25</v>
      </c>
      <c r="B111" s="525">
        <v>7000018856</v>
      </c>
      <c r="C111" s="525">
        <v>250</v>
      </c>
      <c r="D111" s="525" t="s">
        <v>586</v>
      </c>
      <c r="E111" s="525">
        <v>1000020192</v>
      </c>
      <c r="F111" s="525">
        <v>73045930</v>
      </c>
      <c r="G111" s="749"/>
      <c r="H111" s="525">
        <v>18</v>
      </c>
      <c r="I111" s="539"/>
      <c r="J111" s="521" t="s">
        <v>539</v>
      </c>
      <c r="K111" s="525" t="s">
        <v>516</v>
      </c>
      <c r="L111" s="525">
        <v>6</v>
      </c>
      <c r="M111" s="750"/>
      <c r="N111" s="527" t="str">
        <f t="shared" si="6"/>
        <v>INCLUDED</v>
      </c>
      <c r="O111" s="739">
        <f t="shared" si="13"/>
        <v>0</v>
      </c>
      <c r="P111" s="739">
        <f t="shared" si="14"/>
        <v>0</v>
      </c>
      <c r="Q111" s="739">
        <f>Discount!$H$36</f>
        <v>0</v>
      </c>
      <c r="R111" s="740">
        <f t="shared" si="15"/>
        <v>0</v>
      </c>
      <c r="S111" s="740">
        <f t="shared" si="16"/>
        <v>0</v>
      </c>
      <c r="T111" s="741">
        <f t="shared" si="17"/>
        <v>0</v>
      </c>
    </row>
    <row r="112" spans="1:20" ht="31.5">
      <c r="A112" s="754">
        <v>26</v>
      </c>
      <c r="B112" s="525">
        <v>7000018856</v>
      </c>
      <c r="C112" s="525">
        <v>260</v>
      </c>
      <c r="D112" s="525" t="s">
        <v>586</v>
      </c>
      <c r="E112" s="525">
        <v>1000020193</v>
      </c>
      <c r="F112" s="525">
        <v>73045930</v>
      </c>
      <c r="G112" s="749"/>
      <c r="H112" s="525">
        <v>18</v>
      </c>
      <c r="I112" s="539"/>
      <c r="J112" s="521" t="s">
        <v>540</v>
      </c>
      <c r="K112" s="525" t="s">
        <v>516</v>
      </c>
      <c r="L112" s="525">
        <v>3</v>
      </c>
      <c r="M112" s="750"/>
      <c r="N112" s="527" t="str">
        <f t="shared" si="6"/>
        <v>INCLUDED</v>
      </c>
      <c r="O112" s="739">
        <f t="shared" si="13"/>
        <v>0</v>
      </c>
      <c r="P112" s="739">
        <f t="shared" si="14"/>
        <v>0</v>
      </c>
      <c r="Q112" s="739">
        <f>Discount!$H$36</f>
        <v>0</v>
      </c>
      <c r="R112" s="740">
        <f t="shared" si="15"/>
        <v>0</v>
      </c>
      <c r="S112" s="740">
        <f t="shared" si="16"/>
        <v>0</v>
      </c>
      <c r="T112" s="741">
        <f t="shared" si="17"/>
        <v>0</v>
      </c>
    </row>
    <row r="113" spans="1:20" ht="31.5">
      <c r="A113" s="754">
        <v>27</v>
      </c>
      <c r="B113" s="525">
        <v>7000018856</v>
      </c>
      <c r="C113" s="525">
        <v>270</v>
      </c>
      <c r="D113" s="525" t="s">
        <v>586</v>
      </c>
      <c r="E113" s="525">
        <v>1000020194</v>
      </c>
      <c r="F113" s="525">
        <v>73045930</v>
      </c>
      <c r="G113" s="749"/>
      <c r="H113" s="525">
        <v>18</v>
      </c>
      <c r="I113" s="539"/>
      <c r="J113" s="521" t="s">
        <v>541</v>
      </c>
      <c r="K113" s="525" t="s">
        <v>516</v>
      </c>
      <c r="L113" s="525">
        <v>2</v>
      </c>
      <c r="M113" s="750"/>
      <c r="N113" s="527" t="str">
        <f t="shared" si="6"/>
        <v>INCLUDED</v>
      </c>
      <c r="O113" s="739">
        <f t="shared" si="13"/>
        <v>0</v>
      </c>
      <c r="P113" s="739">
        <f t="shared" si="14"/>
        <v>0</v>
      </c>
      <c r="Q113" s="739">
        <f>Discount!$H$36</f>
        <v>0</v>
      </c>
      <c r="R113" s="740">
        <f t="shared" si="15"/>
        <v>0</v>
      </c>
      <c r="S113" s="740">
        <f t="shared" si="16"/>
        <v>0</v>
      </c>
      <c r="T113" s="741">
        <f t="shared" si="17"/>
        <v>0</v>
      </c>
    </row>
    <row r="114" spans="1:20" ht="31.5">
      <c r="A114" s="754">
        <v>28</v>
      </c>
      <c r="B114" s="525">
        <v>7000018856</v>
      </c>
      <c r="C114" s="525">
        <v>280</v>
      </c>
      <c r="D114" s="525" t="s">
        <v>586</v>
      </c>
      <c r="E114" s="525">
        <v>1000020195</v>
      </c>
      <c r="F114" s="525">
        <v>73045930</v>
      </c>
      <c r="G114" s="749"/>
      <c r="H114" s="525">
        <v>18</v>
      </c>
      <c r="I114" s="539"/>
      <c r="J114" s="521" t="s">
        <v>542</v>
      </c>
      <c r="K114" s="525" t="s">
        <v>516</v>
      </c>
      <c r="L114" s="525">
        <v>3</v>
      </c>
      <c r="M114" s="750"/>
      <c r="N114" s="527" t="str">
        <f t="shared" si="6"/>
        <v>INCLUDED</v>
      </c>
      <c r="O114" s="739">
        <f t="shared" ref="O114:O117" si="18">IF(N114="Included",0,N114)</f>
        <v>0</v>
      </c>
      <c r="P114" s="739">
        <f t="shared" ref="P114:P117" si="19">IF( I114="",H114*(IF(N114="Included",0,N114))/100,I114*(IF(N114="Included",0,N114)))</f>
        <v>0</v>
      </c>
      <c r="Q114" s="739">
        <f>Discount!$H$36</f>
        <v>0</v>
      </c>
      <c r="R114" s="740">
        <f t="shared" ref="R114:R117" si="20">Q114*O114</f>
        <v>0</v>
      </c>
      <c r="S114" s="740">
        <f t="shared" ref="S114:S117" si="21">IF(I114="",H114*R114/100,I114*R114)</f>
        <v>0</v>
      </c>
      <c r="T114" s="741">
        <f t="shared" si="17"/>
        <v>0</v>
      </c>
    </row>
    <row r="115" spans="1:20" ht="31.5">
      <c r="A115" s="754">
        <v>29</v>
      </c>
      <c r="B115" s="525">
        <v>7000018856</v>
      </c>
      <c r="C115" s="525">
        <v>360</v>
      </c>
      <c r="D115" s="525" t="s">
        <v>587</v>
      </c>
      <c r="E115" s="525">
        <v>1000004535</v>
      </c>
      <c r="F115" s="525">
        <v>85359090</v>
      </c>
      <c r="G115" s="749"/>
      <c r="H115" s="525">
        <v>18</v>
      </c>
      <c r="I115" s="539"/>
      <c r="J115" s="521" t="s">
        <v>520</v>
      </c>
      <c r="K115" s="525" t="s">
        <v>516</v>
      </c>
      <c r="L115" s="525">
        <v>1</v>
      </c>
      <c r="M115" s="750"/>
      <c r="N115" s="527" t="str">
        <f t="shared" si="6"/>
        <v>INCLUDED</v>
      </c>
      <c r="O115" s="739">
        <f t="shared" si="18"/>
        <v>0</v>
      </c>
      <c r="P115" s="739">
        <f t="shared" si="19"/>
        <v>0</v>
      </c>
      <c r="Q115" s="739">
        <f>Discount!$H$36</f>
        <v>0</v>
      </c>
      <c r="R115" s="740">
        <f t="shared" si="20"/>
        <v>0</v>
      </c>
      <c r="S115" s="740">
        <f t="shared" si="21"/>
        <v>0</v>
      </c>
      <c r="T115" s="741">
        <f t="shared" si="17"/>
        <v>0</v>
      </c>
    </row>
    <row r="116" spans="1:20" ht="31.5">
      <c r="A116" s="754">
        <v>30</v>
      </c>
      <c r="B116" s="525">
        <v>7000018856</v>
      </c>
      <c r="C116" s="525">
        <v>370</v>
      </c>
      <c r="D116" s="525" t="s">
        <v>587</v>
      </c>
      <c r="E116" s="525">
        <v>1000019918</v>
      </c>
      <c r="F116" s="525">
        <v>85359090</v>
      </c>
      <c r="G116" s="749"/>
      <c r="H116" s="525">
        <v>18</v>
      </c>
      <c r="I116" s="539"/>
      <c r="J116" s="521" t="s">
        <v>553</v>
      </c>
      <c r="K116" s="525" t="s">
        <v>547</v>
      </c>
      <c r="L116" s="525">
        <v>1</v>
      </c>
      <c r="M116" s="750"/>
      <c r="N116" s="527" t="str">
        <f t="shared" si="6"/>
        <v>INCLUDED</v>
      </c>
      <c r="O116" s="739">
        <f t="shared" si="18"/>
        <v>0</v>
      </c>
      <c r="P116" s="739">
        <f t="shared" si="19"/>
        <v>0</v>
      </c>
      <c r="Q116" s="739">
        <f>Discount!$H$36</f>
        <v>0</v>
      </c>
      <c r="R116" s="740">
        <f t="shared" si="20"/>
        <v>0</v>
      </c>
      <c r="S116" s="740">
        <f t="shared" si="21"/>
        <v>0</v>
      </c>
      <c r="T116" s="741">
        <f t="shared" si="17"/>
        <v>0</v>
      </c>
    </row>
    <row r="117" spans="1:20" ht="31.5">
      <c r="A117" s="754">
        <v>31</v>
      </c>
      <c r="B117" s="525">
        <v>7000018856</v>
      </c>
      <c r="C117" s="525">
        <v>380</v>
      </c>
      <c r="D117" s="525" t="s">
        <v>587</v>
      </c>
      <c r="E117" s="525">
        <v>1000019919</v>
      </c>
      <c r="F117" s="525">
        <v>85353090</v>
      </c>
      <c r="G117" s="749"/>
      <c r="H117" s="525">
        <v>18</v>
      </c>
      <c r="I117" s="539"/>
      <c r="J117" s="521" t="s">
        <v>546</v>
      </c>
      <c r="K117" s="525" t="s">
        <v>547</v>
      </c>
      <c r="L117" s="525">
        <v>1</v>
      </c>
      <c r="M117" s="750"/>
      <c r="N117" s="527" t="str">
        <f t="shared" si="6"/>
        <v>INCLUDED</v>
      </c>
      <c r="O117" s="739">
        <f t="shared" si="18"/>
        <v>0</v>
      </c>
      <c r="P117" s="739">
        <f t="shared" si="19"/>
        <v>0</v>
      </c>
      <c r="Q117" s="739">
        <f>Discount!$H$36</f>
        <v>0</v>
      </c>
      <c r="R117" s="740">
        <f t="shared" si="20"/>
        <v>0</v>
      </c>
      <c r="S117" s="740">
        <f t="shared" si="21"/>
        <v>0</v>
      </c>
      <c r="T117" s="741">
        <f t="shared" si="17"/>
        <v>0</v>
      </c>
    </row>
    <row r="118" spans="1:20" ht="31.5">
      <c r="A118" s="754">
        <v>32</v>
      </c>
      <c r="B118" s="525">
        <v>7000018856</v>
      </c>
      <c r="C118" s="525">
        <v>390</v>
      </c>
      <c r="D118" s="525" t="s">
        <v>587</v>
      </c>
      <c r="E118" s="525">
        <v>1000025941</v>
      </c>
      <c r="F118" s="525">
        <v>85389000</v>
      </c>
      <c r="G118" s="749"/>
      <c r="H118" s="525">
        <v>18</v>
      </c>
      <c r="I118" s="539"/>
      <c r="J118" s="521" t="s">
        <v>562</v>
      </c>
      <c r="K118" s="525" t="s">
        <v>559</v>
      </c>
      <c r="L118" s="525">
        <v>1</v>
      </c>
      <c r="M118" s="750"/>
      <c r="N118" s="527" t="str">
        <f t="shared" si="6"/>
        <v>INCLUDED</v>
      </c>
      <c r="O118" s="739">
        <f t="shared" ref="O118:O225" si="22">IF(N118="Included",0,N118)</f>
        <v>0</v>
      </c>
      <c r="P118" s="739">
        <f t="shared" ref="P118:P225" si="23">IF( I118="",H118*(IF(N118="Included",0,N118))/100,I118*(IF(N118="Included",0,N118)))</f>
        <v>0</v>
      </c>
      <c r="Q118" s="739">
        <f>Discount!$H$36</f>
        <v>0</v>
      </c>
      <c r="R118" s="740">
        <f t="shared" ref="R118:R225" si="24">Q118*O118</f>
        <v>0</v>
      </c>
      <c r="S118" s="740">
        <f t="shared" ref="S118:S225" si="25">IF(I118="",H118*R118/100,I118*R118)</f>
        <v>0</v>
      </c>
      <c r="T118" s="741">
        <f t="shared" ref="T118:T225" si="26">M118*L118</f>
        <v>0</v>
      </c>
    </row>
    <row r="119" spans="1:20" ht="31.5">
      <c r="A119" s="754">
        <v>33</v>
      </c>
      <c r="B119" s="525">
        <v>7000018856</v>
      </c>
      <c r="C119" s="525">
        <v>400</v>
      </c>
      <c r="D119" s="525" t="s">
        <v>587</v>
      </c>
      <c r="E119" s="525">
        <v>1000025943</v>
      </c>
      <c r="F119" s="525">
        <v>85359090</v>
      </c>
      <c r="G119" s="749"/>
      <c r="H119" s="525">
        <v>18</v>
      </c>
      <c r="I119" s="539"/>
      <c r="J119" s="521" t="s">
        <v>580</v>
      </c>
      <c r="K119" s="525" t="s">
        <v>559</v>
      </c>
      <c r="L119" s="525">
        <v>1</v>
      </c>
      <c r="M119" s="750"/>
      <c r="N119" s="527" t="str">
        <f t="shared" si="6"/>
        <v>INCLUDED</v>
      </c>
      <c r="O119" s="739">
        <f t="shared" si="22"/>
        <v>0</v>
      </c>
      <c r="P119" s="739">
        <f t="shared" si="23"/>
        <v>0</v>
      </c>
      <c r="Q119" s="739">
        <f>Discount!$H$36</f>
        <v>0</v>
      </c>
      <c r="R119" s="740">
        <f t="shared" si="24"/>
        <v>0</v>
      </c>
      <c r="S119" s="740">
        <f t="shared" si="25"/>
        <v>0</v>
      </c>
      <c r="T119" s="741">
        <f t="shared" si="26"/>
        <v>0</v>
      </c>
    </row>
    <row r="120" spans="1:20" ht="31.5">
      <c r="A120" s="754">
        <v>34</v>
      </c>
      <c r="B120" s="525">
        <v>7000018856</v>
      </c>
      <c r="C120" s="525">
        <v>410</v>
      </c>
      <c r="D120" s="525" t="s">
        <v>587</v>
      </c>
      <c r="E120" s="525">
        <v>1000024186</v>
      </c>
      <c r="F120" s="525">
        <v>85354010</v>
      </c>
      <c r="G120" s="749"/>
      <c r="H120" s="525">
        <v>18</v>
      </c>
      <c r="I120" s="539"/>
      <c r="J120" s="521" t="s">
        <v>552</v>
      </c>
      <c r="K120" s="525" t="s">
        <v>547</v>
      </c>
      <c r="L120" s="525">
        <v>1</v>
      </c>
      <c r="M120" s="750"/>
      <c r="N120" s="527" t="str">
        <f t="shared" si="6"/>
        <v>INCLUDED</v>
      </c>
      <c r="O120" s="739">
        <f t="shared" si="22"/>
        <v>0</v>
      </c>
      <c r="P120" s="739">
        <f t="shared" si="23"/>
        <v>0</v>
      </c>
      <c r="Q120" s="739">
        <f>Discount!$H$36</f>
        <v>0</v>
      </c>
      <c r="R120" s="740">
        <f t="shared" si="24"/>
        <v>0</v>
      </c>
      <c r="S120" s="740">
        <f t="shared" si="25"/>
        <v>0</v>
      </c>
      <c r="T120" s="741">
        <f t="shared" si="26"/>
        <v>0</v>
      </c>
    </row>
    <row r="121" spans="1:20" ht="31.5">
      <c r="A121" s="754">
        <v>35</v>
      </c>
      <c r="B121" s="525">
        <v>7000018856</v>
      </c>
      <c r="C121" s="525">
        <v>420</v>
      </c>
      <c r="D121" s="525" t="s">
        <v>587</v>
      </c>
      <c r="E121" s="525">
        <v>1000019912</v>
      </c>
      <c r="F121" s="525">
        <v>85371000</v>
      </c>
      <c r="G121" s="749"/>
      <c r="H121" s="525">
        <v>18</v>
      </c>
      <c r="I121" s="539"/>
      <c r="J121" s="521" t="s">
        <v>554</v>
      </c>
      <c r="K121" s="525" t="s">
        <v>547</v>
      </c>
      <c r="L121" s="525">
        <v>1</v>
      </c>
      <c r="M121" s="750"/>
      <c r="N121" s="527" t="str">
        <f t="shared" si="6"/>
        <v>INCLUDED</v>
      </c>
      <c r="O121" s="739">
        <f t="shared" si="22"/>
        <v>0</v>
      </c>
      <c r="P121" s="739">
        <f t="shared" si="23"/>
        <v>0</v>
      </c>
      <c r="Q121" s="739">
        <f>Discount!$H$36</f>
        <v>0</v>
      </c>
      <c r="R121" s="740">
        <f t="shared" si="24"/>
        <v>0</v>
      </c>
      <c r="S121" s="740">
        <f t="shared" si="25"/>
        <v>0</v>
      </c>
      <c r="T121" s="741">
        <f t="shared" si="26"/>
        <v>0</v>
      </c>
    </row>
    <row r="122" spans="1:20" ht="31.5">
      <c r="A122" s="754">
        <v>36</v>
      </c>
      <c r="B122" s="525">
        <v>7000018856</v>
      </c>
      <c r="C122" s="525">
        <v>440</v>
      </c>
      <c r="D122" s="525" t="s">
        <v>588</v>
      </c>
      <c r="E122" s="525">
        <v>1000012366</v>
      </c>
      <c r="F122" s="525">
        <v>73082011</v>
      </c>
      <c r="G122" s="749"/>
      <c r="H122" s="525">
        <v>18</v>
      </c>
      <c r="I122" s="539"/>
      <c r="J122" s="521" t="s">
        <v>579</v>
      </c>
      <c r="K122" s="525" t="s">
        <v>516</v>
      </c>
      <c r="L122" s="525">
        <v>108</v>
      </c>
      <c r="M122" s="750"/>
      <c r="N122" s="527" t="str">
        <f t="shared" ref="N122:N146" si="27">IF(M122=0, "INCLUDED", IF(ISERROR(M122*L122), M122, M122*L122))</f>
        <v>INCLUDED</v>
      </c>
      <c r="O122" s="739">
        <f t="shared" si="22"/>
        <v>0</v>
      </c>
      <c r="P122" s="739">
        <f t="shared" si="23"/>
        <v>0</v>
      </c>
      <c r="Q122" s="739">
        <f>Discount!$H$36</f>
        <v>0</v>
      </c>
      <c r="R122" s="740">
        <f t="shared" si="24"/>
        <v>0</v>
      </c>
      <c r="S122" s="740">
        <f t="shared" si="25"/>
        <v>0</v>
      </c>
      <c r="T122" s="741">
        <f t="shared" si="26"/>
        <v>0</v>
      </c>
    </row>
    <row r="123" spans="1:20" ht="63">
      <c r="A123" s="754">
        <v>37</v>
      </c>
      <c r="B123" s="525">
        <v>7000018856</v>
      </c>
      <c r="C123" s="525">
        <v>450</v>
      </c>
      <c r="D123" s="525" t="s">
        <v>589</v>
      </c>
      <c r="E123" s="525">
        <v>1000031367</v>
      </c>
      <c r="F123" s="525">
        <v>85176260</v>
      </c>
      <c r="G123" s="749"/>
      <c r="H123" s="525">
        <v>18</v>
      </c>
      <c r="I123" s="539"/>
      <c r="J123" s="521" t="s">
        <v>567</v>
      </c>
      <c r="K123" s="525" t="s">
        <v>516</v>
      </c>
      <c r="L123" s="525">
        <v>1</v>
      </c>
      <c r="M123" s="750"/>
      <c r="N123" s="527" t="str">
        <f t="shared" si="27"/>
        <v>INCLUDED</v>
      </c>
      <c r="O123" s="739">
        <f t="shared" si="22"/>
        <v>0</v>
      </c>
      <c r="P123" s="739">
        <f t="shared" si="23"/>
        <v>0</v>
      </c>
      <c r="Q123" s="739">
        <f>Discount!$H$36</f>
        <v>0</v>
      </c>
      <c r="R123" s="740">
        <f t="shared" si="24"/>
        <v>0</v>
      </c>
      <c r="S123" s="740">
        <f t="shared" si="25"/>
        <v>0</v>
      </c>
      <c r="T123" s="741">
        <f t="shared" si="26"/>
        <v>0</v>
      </c>
    </row>
    <row r="124" spans="1:20" ht="31.5">
      <c r="A124" s="754">
        <v>38</v>
      </c>
      <c r="B124" s="525">
        <v>7000018856</v>
      </c>
      <c r="C124" s="525">
        <v>460</v>
      </c>
      <c r="D124" s="525" t="s">
        <v>589</v>
      </c>
      <c r="E124" s="525">
        <v>1000018706</v>
      </c>
      <c r="F124" s="525">
        <v>85176990</v>
      </c>
      <c r="G124" s="749"/>
      <c r="H124" s="525">
        <v>18</v>
      </c>
      <c r="I124" s="539"/>
      <c r="J124" s="521" t="s">
        <v>568</v>
      </c>
      <c r="K124" s="525" t="s">
        <v>516</v>
      </c>
      <c r="L124" s="525">
        <v>6</v>
      </c>
      <c r="M124" s="750"/>
      <c r="N124" s="527" t="str">
        <f t="shared" si="27"/>
        <v>INCLUDED</v>
      </c>
      <c r="O124" s="739">
        <f t="shared" si="22"/>
        <v>0</v>
      </c>
      <c r="P124" s="739">
        <f t="shared" si="23"/>
        <v>0</v>
      </c>
      <c r="Q124" s="739">
        <f>Discount!$H$36</f>
        <v>0</v>
      </c>
      <c r="R124" s="740">
        <f t="shared" si="24"/>
        <v>0</v>
      </c>
      <c r="S124" s="740">
        <f t="shared" si="25"/>
        <v>0</v>
      </c>
      <c r="T124" s="741">
        <f t="shared" si="26"/>
        <v>0</v>
      </c>
    </row>
    <row r="125" spans="1:20" ht="31.5">
      <c r="A125" s="754">
        <v>39</v>
      </c>
      <c r="B125" s="525">
        <v>7000018856</v>
      </c>
      <c r="C125" s="525">
        <v>470</v>
      </c>
      <c r="D125" s="525" t="s">
        <v>589</v>
      </c>
      <c r="E125" s="525">
        <v>1000023721</v>
      </c>
      <c r="F125" s="525">
        <v>85176260</v>
      </c>
      <c r="G125" s="749"/>
      <c r="H125" s="525">
        <v>18</v>
      </c>
      <c r="I125" s="539"/>
      <c r="J125" s="521" t="s">
        <v>604</v>
      </c>
      <c r="K125" s="525" t="s">
        <v>516</v>
      </c>
      <c r="L125" s="525">
        <v>2</v>
      </c>
      <c r="M125" s="750"/>
      <c r="N125" s="527" t="str">
        <f t="shared" si="27"/>
        <v>INCLUDED</v>
      </c>
      <c r="O125" s="739">
        <f t="shared" si="22"/>
        <v>0</v>
      </c>
      <c r="P125" s="739">
        <f t="shared" si="23"/>
        <v>0</v>
      </c>
      <c r="Q125" s="739">
        <f>Discount!$H$36</f>
        <v>0</v>
      </c>
      <c r="R125" s="740">
        <f t="shared" si="24"/>
        <v>0</v>
      </c>
      <c r="S125" s="740">
        <f t="shared" si="25"/>
        <v>0</v>
      </c>
      <c r="T125" s="741">
        <f t="shared" si="26"/>
        <v>0</v>
      </c>
    </row>
    <row r="126" spans="1:20" ht="31.5">
      <c r="A126" s="754">
        <v>40</v>
      </c>
      <c r="B126" s="525">
        <v>7000018856</v>
      </c>
      <c r="C126" s="525">
        <v>480</v>
      </c>
      <c r="D126" s="525" t="s">
        <v>589</v>
      </c>
      <c r="E126" s="525">
        <v>1000031374</v>
      </c>
      <c r="F126" s="525">
        <v>85176290</v>
      </c>
      <c r="G126" s="749"/>
      <c r="H126" s="525">
        <v>18</v>
      </c>
      <c r="I126" s="539"/>
      <c r="J126" s="521" t="s">
        <v>570</v>
      </c>
      <c r="K126" s="525" t="s">
        <v>559</v>
      </c>
      <c r="L126" s="525">
        <v>4</v>
      </c>
      <c r="M126" s="750"/>
      <c r="N126" s="527" t="str">
        <f t="shared" si="27"/>
        <v>INCLUDED</v>
      </c>
      <c r="O126" s="739">
        <f t="shared" si="22"/>
        <v>0</v>
      </c>
      <c r="P126" s="739">
        <f t="shared" si="23"/>
        <v>0</v>
      </c>
      <c r="Q126" s="739">
        <f>Discount!$H$36</f>
        <v>0</v>
      </c>
      <c r="R126" s="740">
        <f t="shared" si="24"/>
        <v>0</v>
      </c>
      <c r="S126" s="740">
        <f t="shared" si="25"/>
        <v>0</v>
      </c>
      <c r="T126" s="741">
        <f t="shared" si="26"/>
        <v>0</v>
      </c>
    </row>
    <row r="127" spans="1:20" ht="31.5">
      <c r="A127" s="754">
        <v>41</v>
      </c>
      <c r="B127" s="525">
        <v>7000018856</v>
      </c>
      <c r="C127" s="525">
        <v>490</v>
      </c>
      <c r="D127" s="525" t="s">
        <v>589</v>
      </c>
      <c r="E127" s="525">
        <v>1000034950</v>
      </c>
      <c r="F127" s="525">
        <v>85176990</v>
      </c>
      <c r="G127" s="749"/>
      <c r="H127" s="525">
        <v>18</v>
      </c>
      <c r="I127" s="539"/>
      <c r="J127" s="521" t="s">
        <v>571</v>
      </c>
      <c r="K127" s="525" t="s">
        <v>516</v>
      </c>
      <c r="L127" s="525">
        <v>4</v>
      </c>
      <c r="M127" s="750"/>
      <c r="N127" s="527" t="str">
        <f t="shared" si="27"/>
        <v>INCLUDED</v>
      </c>
      <c r="O127" s="739">
        <f t="shared" si="22"/>
        <v>0</v>
      </c>
      <c r="P127" s="739">
        <f t="shared" si="23"/>
        <v>0</v>
      </c>
      <c r="Q127" s="739">
        <f>Discount!$H$36</f>
        <v>0</v>
      </c>
      <c r="R127" s="740">
        <f t="shared" si="24"/>
        <v>0</v>
      </c>
      <c r="S127" s="740">
        <f t="shared" si="25"/>
        <v>0</v>
      </c>
      <c r="T127" s="741">
        <f t="shared" si="26"/>
        <v>0</v>
      </c>
    </row>
    <row r="128" spans="1:20" ht="31.5">
      <c r="A128" s="754">
        <v>42</v>
      </c>
      <c r="B128" s="525">
        <v>7000018856</v>
      </c>
      <c r="C128" s="525">
        <v>500</v>
      </c>
      <c r="D128" s="525" t="s">
        <v>589</v>
      </c>
      <c r="E128" s="525">
        <v>1000031381</v>
      </c>
      <c r="F128" s="525">
        <v>85176290</v>
      </c>
      <c r="G128" s="749"/>
      <c r="H128" s="525">
        <v>18</v>
      </c>
      <c r="I128" s="539"/>
      <c r="J128" s="521" t="s">
        <v>572</v>
      </c>
      <c r="K128" s="525" t="s">
        <v>559</v>
      </c>
      <c r="L128" s="525">
        <v>2</v>
      </c>
      <c r="M128" s="750"/>
      <c r="N128" s="527" t="str">
        <f t="shared" si="27"/>
        <v>INCLUDED</v>
      </c>
      <c r="O128" s="739">
        <f t="shared" si="22"/>
        <v>0</v>
      </c>
      <c r="P128" s="739">
        <f t="shared" si="23"/>
        <v>0</v>
      </c>
      <c r="Q128" s="739">
        <f>Discount!$H$36</f>
        <v>0</v>
      </c>
      <c r="R128" s="740">
        <f t="shared" si="24"/>
        <v>0</v>
      </c>
      <c r="S128" s="740">
        <f t="shared" si="25"/>
        <v>0</v>
      </c>
      <c r="T128" s="741">
        <f t="shared" si="26"/>
        <v>0</v>
      </c>
    </row>
    <row r="129" spans="1:20" ht="31.5">
      <c r="A129" s="754">
        <v>43</v>
      </c>
      <c r="B129" s="525">
        <v>7000018856</v>
      </c>
      <c r="C129" s="525">
        <v>510</v>
      </c>
      <c r="D129" s="525" t="s">
        <v>589</v>
      </c>
      <c r="E129" s="525">
        <v>1000026228</v>
      </c>
      <c r="F129" s="525">
        <v>85176290</v>
      </c>
      <c r="G129" s="749"/>
      <c r="H129" s="525">
        <v>18</v>
      </c>
      <c r="I129" s="539"/>
      <c r="J129" s="521" t="s">
        <v>573</v>
      </c>
      <c r="K129" s="525" t="s">
        <v>516</v>
      </c>
      <c r="L129" s="525">
        <v>1</v>
      </c>
      <c r="M129" s="750"/>
      <c r="N129" s="527" t="str">
        <f t="shared" si="27"/>
        <v>INCLUDED</v>
      </c>
      <c r="O129" s="739">
        <f t="shared" si="22"/>
        <v>0</v>
      </c>
      <c r="P129" s="739">
        <f t="shared" si="23"/>
        <v>0</v>
      </c>
      <c r="Q129" s="739">
        <f>Discount!$H$36</f>
        <v>0</v>
      </c>
      <c r="R129" s="740">
        <f t="shared" si="24"/>
        <v>0</v>
      </c>
      <c r="S129" s="740">
        <f t="shared" si="25"/>
        <v>0</v>
      </c>
      <c r="T129" s="741">
        <f t="shared" si="26"/>
        <v>0</v>
      </c>
    </row>
    <row r="130" spans="1:20" ht="31.5">
      <c r="A130" s="754">
        <v>44</v>
      </c>
      <c r="B130" s="525">
        <v>7000018856</v>
      </c>
      <c r="C130" s="525">
        <v>520</v>
      </c>
      <c r="D130" s="525" t="s">
        <v>589</v>
      </c>
      <c r="E130" s="525">
        <v>1000028495</v>
      </c>
      <c r="F130" s="525">
        <v>84715000</v>
      </c>
      <c r="G130" s="749"/>
      <c r="H130" s="525">
        <v>18</v>
      </c>
      <c r="I130" s="539"/>
      <c r="J130" s="521" t="s">
        <v>605</v>
      </c>
      <c r="K130" s="525" t="s">
        <v>516</v>
      </c>
      <c r="L130" s="525">
        <v>1</v>
      </c>
      <c r="M130" s="750"/>
      <c r="N130" s="527" t="str">
        <f t="shared" si="27"/>
        <v>INCLUDED</v>
      </c>
      <c r="O130" s="739">
        <f t="shared" si="22"/>
        <v>0</v>
      </c>
      <c r="P130" s="739">
        <f t="shared" si="23"/>
        <v>0</v>
      </c>
      <c r="Q130" s="739">
        <f>Discount!$H$36</f>
        <v>0</v>
      </c>
      <c r="R130" s="740">
        <f t="shared" si="24"/>
        <v>0</v>
      </c>
      <c r="S130" s="740">
        <f t="shared" si="25"/>
        <v>0</v>
      </c>
      <c r="T130" s="741">
        <f t="shared" si="26"/>
        <v>0</v>
      </c>
    </row>
    <row r="131" spans="1:20" ht="31.5">
      <c r="A131" s="754">
        <v>45</v>
      </c>
      <c r="B131" s="525">
        <v>7000018856</v>
      </c>
      <c r="C131" s="525">
        <v>530</v>
      </c>
      <c r="D131" s="525" t="s">
        <v>589</v>
      </c>
      <c r="E131" s="525">
        <v>1000028265</v>
      </c>
      <c r="F131" s="525">
        <v>85238020</v>
      </c>
      <c r="G131" s="749"/>
      <c r="H131" s="525">
        <v>18</v>
      </c>
      <c r="I131" s="539"/>
      <c r="J131" s="521" t="s">
        <v>606</v>
      </c>
      <c r="K131" s="525" t="s">
        <v>516</v>
      </c>
      <c r="L131" s="525">
        <v>1</v>
      </c>
      <c r="M131" s="750"/>
      <c r="N131" s="527" t="str">
        <f t="shared" si="27"/>
        <v>INCLUDED</v>
      </c>
      <c r="O131" s="739">
        <f t="shared" si="22"/>
        <v>0</v>
      </c>
      <c r="P131" s="739">
        <f t="shared" si="23"/>
        <v>0</v>
      </c>
      <c r="Q131" s="739">
        <f>Discount!$H$36</f>
        <v>0</v>
      </c>
      <c r="R131" s="740">
        <f t="shared" si="24"/>
        <v>0</v>
      </c>
      <c r="S131" s="740">
        <f t="shared" si="25"/>
        <v>0</v>
      </c>
      <c r="T131" s="741">
        <f t="shared" si="26"/>
        <v>0</v>
      </c>
    </row>
    <row r="132" spans="1:20" ht="31.5">
      <c r="A132" s="754">
        <v>46</v>
      </c>
      <c r="B132" s="525">
        <v>7000018856</v>
      </c>
      <c r="C132" s="525">
        <v>540</v>
      </c>
      <c r="D132" s="525" t="s">
        <v>589</v>
      </c>
      <c r="E132" s="525">
        <v>1000034998</v>
      </c>
      <c r="F132" s="525">
        <v>85171890</v>
      </c>
      <c r="G132" s="749"/>
      <c r="H132" s="525">
        <v>18</v>
      </c>
      <c r="I132" s="539"/>
      <c r="J132" s="521" t="s">
        <v>574</v>
      </c>
      <c r="K132" s="525" t="s">
        <v>516</v>
      </c>
      <c r="L132" s="525">
        <v>2</v>
      </c>
      <c r="M132" s="750"/>
      <c r="N132" s="527" t="str">
        <f t="shared" si="27"/>
        <v>INCLUDED</v>
      </c>
      <c r="O132" s="739">
        <f t="shared" si="22"/>
        <v>0</v>
      </c>
      <c r="P132" s="739">
        <f t="shared" si="23"/>
        <v>0</v>
      </c>
      <c r="Q132" s="739">
        <f>Discount!$H$36</f>
        <v>0</v>
      </c>
      <c r="R132" s="740">
        <f t="shared" si="24"/>
        <v>0</v>
      </c>
      <c r="S132" s="740">
        <f t="shared" si="25"/>
        <v>0</v>
      </c>
      <c r="T132" s="741">
        <f t="shared" si="26"/>
        <v>0</v>
      </c>
    </row>
    <row r="133" spans="1:20" ht="31.5">
      <c r="A133" s="754">
        <v>47</v>
      </c>
      <c r="B133" s="525">
        <v>7000018856</v>
      </c>
      <c r="C133" s="525">
        <v>550</v>
      </c>
      <c r="D133" s="525" t="s">
        <v>589</v>
      </c>
      <c r="E133" s="525">
        <v>1000030942</v>
      </c>
      <c r="F133" s="525">
        <v>85447090</v>
      </c>
      <c r="G133" s="749"/>
      <c r="H133" s="525">
        <v>18</v>
      </c>
      <c r="I133" s="539"/>
      <c r="J133" s="521" t="s">
        <v>575</v>
      </c>
      <c r="K133" s="525" t="s">
        <v>528</v>
      </c>
      <c r="L133" s="525">
        <v>1</v>
      </c>
      <c r="M133" s="750"/>
      <c r="N133" s="527" t="str">
        <f t="shared" si="27"/>
        <v>INCLUDED</v>
      </c>
      <c r="O133" s="739">
        <f t="shared" si="22"/>
        <v>0</v>
      </c>
      <c r="P133" s="739">
        <f t="shared" si="23"/>
        <v>0</v>
      </c>
      <c r="Q133" s="739">
        <f>Discount!$H$36</f>
        <v>0</v>
      </c>
      <c r="R133" s="740">
        <f t="shared" si="24"/>
        <v>0</v>
      </c>
      <c r="S133" s="740">
        <f t="shared" si="25"/>
        <v>0</v>
      </c>
      <c r="T133" s="741">
        <f t="shared" si="26"/>
        <v>0</v>
      </c>
    </row>
    <row r="134" spans="1:20" ht="31.5">
      <c r="A134" s="754">
        <v>48</v>
      </c>
      <c r="B134" s="525">
        <v>7000018856</v>
      </c>
      <c r="C134" s="525">
        <v>560</v>
      </c>
      <c r="D134" s="525" t="s">
        <v>589</v>
      </c>
      <c r="E134" s="525">
        <v>1000023471</v>
      </c>
      <c r="F134" s="525">
        <v>85372000</v>
      </c>
      <c r="G134" s="749"/>
      <c r="H134" s="525">
        <v>18</v>
      </c>
      <c r="I134" s="539"/>
      <c r="J134" s="521" t="s">
        <v>576</v>
      </c>
      <c r="K134" s="525" t="s">
        <v>516</v>
      </c>
      <c r="L134" s="525">
        <v>1</v>
      </c>
      <c r="M134" s="750"/>
      <c r="N134" s="527" t="str">
        <f t="shared" si="27"/>
        <v>INCLUDED</v>
      </c>
      <c r="O134" s="739">
        <f t="shared" si="22"/>
        <v>0</v>
      </c>
      <c r="P134" s="739">
        <f t="shared" si="23"/>
        <v>0</v>
      </c>
      <c r="Q134" s="739">
        <f>Discount!$H$36</f>
        <v>0</v>
      </c>
      <c r="R134" s="740">
        <f t="shared" si="24"/>
        <v>0</v>
      </c>
      <c r="S134" s="740">
        <f t="shared" si="25"/>
        <v>0</v>
      </c>
      <c r="T134" s="741">
        <f t="shared" si="26"/>
        <v>0</v>
      </c>
    </row>
    <row r="135" spans="1:20" ht="47.25">
      <c r="A135" s="754">
        <v>49</v>
      </c>
      <c r="B135" s="525">
        <v>7000018856</v>
      </c>
      <c r="C135" s="525">
        <v>580</v>
      </c>
      <c r="D135" s="525" t="s">
        <v>590</v>
      </c>
      <c r="E135" s="525">
        <v>1000031369</v>
      </c>
      <c r="F135" s="525">
        <v>85176260</v>
      </c>
      <c r="G135" s="749"/>
      <c r="H135" s="525">
        <v>18</v>
      </c>
      <c r="I135" s="539"/>
      <c r="J135" s="521" t="s">
        <v>577</v>
      </c>
      <c r="K135" s="525" t="s">
        <v>559</v>
      </c>
      <c r="L135" s="525">
        <v>1</v>
      </c>
      <c r="M135" s="750"/>
      <c r="N135" s="527" t="str">
        <f t="shared" si="27"/>
        <v>INCLUDED</v>
      </c>
      <c r="O135" s="739">
        <f t="shared" si="22"/>
        <v>0</v>
      </c>
      <c r="P135" s="739">
        <f t="shared" si="23"/>
        <v>0</v>
      </c>
      <c r="Q135" s="739">
        <f>Discount!$H$36</f>
        <v>0</v>
      </c>
      <c r="R135" s="740">
        <f t="shared" si="24"/>
        <v>0</v>
      </c>
      <c r="S135" s="740">
        <f t="shared" si="25"/>
        <v>0</v>
      </c>
      <c r="T135" s="741">
        <f t="shared" si="26"/>
        <v>0</v>
      </c>
    </row>
    <row r="136" spans="1:20" ht="31.5">
      <c r="A136" s="754">
        <v>50</v>
      </c>
      <c r="B136" s="525">
        <v>7000018856</v>
      </c>
      <c r="C136" s="525">
        <v>590</v>
      </c>
      <c r="D136" s="525" t="s">
        <v>590</v>
      </c>
      <c r="E136" s="525">
        <v>1000018706</v>
      </c>
      <c r="F136" s="525">
        <v>85176990</v>
      </c>
      <c r="G136" s="749"/>
      <c r="H136" s="525">
        <v>18</v>
      </c>
      <c r="I136" s="539"/>
      <c r="J136" s="521" t="s">
        <v>568</v>
      </c>
      <c r="K136" s="525" t="s">
        <v>516</v>
      </c>
      <c r="L136" s="525">
        <v>1</v>
      </c>
      <c r="M136" s="750"/>
      <c r="N136" s="527" t="str">
        <f t="shared" si="27"/>
        <v>INCLUDED</v>
      </c>
      <c r="O136" s="739">
        <f t="shared" si="22"/>
        <v>0</v>
      </c>
      <c r="P136" s="739">
        <f t="shared" si="23"/>
        <v>0</v>
      </c>
      <c r="Q136" s="739">
        <f>Discount!$H$36</f>
        <v>0</v>
      </c>
      <c r="R136" s="740">
        <f t="shared" si="24"/>
        <v>0</v>
      </c>
      <c r="S136" s="740">
        <f t="shared" si="25"/>
        <v>0</v>
      </c>
      <c r="T136" s="741">
        <f t="shared" si="26"/>
        <v>0</v>
      </c>
    </row>
    <row r="137" spans="1:20" ht="31.5">
      <c r="A137" s="754">
        <v>51</v>
      </c>
      <c r="B137" s="525">
        <v>7000018856</v>
      </c>
      <c r="C137" s="525">
        <v>600</v>
      </c>
      <c r="D137" s="525" t="s">
        <v>590</v>
      </c>
      <c r="E137" s="525">
        <v>1000023721</v>
      </c>
      <c r="F137" s="525">
        <v>85176260</v>
      </c>
      <c r="G137" s="749"/>
      <c r="H137" s="525">
        <v>18</v>
      </c>
      <c r="I137" s="539"/>
      <c r="J137" s="521" t="s">
        <v>604</v>
      </c>
      <c r="K137" s="525" t="s">
        <v>516</v>
      </c>
      <c r="L137" s="525">
        <v>1</v>
      </c>
      <c r="M137" s="750"/>
      <c r="N137" s="527" t="str">
        <f t="shared" si="27"/>
        <v>INCLUDED</v>
      </c>
      <c r="O137" s="739">
        <f t="shared" si="22"/>
        <v>0</v>
      </c>
      <c r="P137" s="739">
        <f t="shared" si="23"/>
        <v>0</v>
      </c>
      <c r="Q137" s="739">
        <f>Discount!$H$36</f>
        <v>0</v>
      </c>
      <c r="R137" s="740">
        <f t="shared" si="24"/>
        <v>0</v>
      </c>
      <c r="S137" s="740">
        <f t="shared" si="25"/>
        <v>0</v>
      </c>
      <c r="T137" s="741">
        <f t="shared" si="26"/>
        <v>0</v>
      </c>
    </row>
    <row r="138" spans="1:20" ht="31.5">
      <c r="A138" s="754">
        <v>52</v>
      </c>
      <c r="B138" s="525">
        <v>7000018856</v>
      </c>
      <c r="C138" s="525">
        <v>610</v>
      </c>
      <c r="D138" s="525" t="s">
        <v>590</v>
      </c>
      <c r="E138" s="525">
        <v>1000031374</v>
      </c>
      <c r="F138" s="525">
        <v>85176290</v>
      </c>
      <c r="G138" s="749"/>
      <c r="H138" s="525">
        <v>18</v>
      </c>
      <c r="I138" s="539"/>
      <c r="J138" s="521" t="s">
        <v>570</v>
      </c>
      <c r="K138" s="525" t="s">
        <v>559</v>
      </c>
      <c r="L138" s="525">
        <v>1</v>
      </c>
      <c r="M138" s="750"/>
      <c r="N138" s="527" t="str">
        <f t="shared" si="27"/>
        <v>INCLUDED</v>
      </c>
      <c r="O138" s="739">
        <f t="shared" si="22"/>
        <v>0</v>
      </c>
      <c r="P138" s="739">
        <f t="shared" si="23"/>
        <v>0</v>
      </c>
      <c r="Q138" s="739">
        <f>Discount!$H$36</f>
        <v>0</v>
      </c>
      <c r="R138" s="740">
        <f t="shared" si="24"/>
        <v>0</v>
      </c>
      <c r="S138" s="740">
        <f t="shared" si="25"/>
        <v>0</v>
      </c>
      <c r="T138" s="741">
        <f t="shared" si="26"/>
        <v>0</v>
      </c>
    </row>
    <row r="139" spans="1:20" ht="31.5">
      <c r="A139" s="754">
        <v>53</v>
      </c>
      <c r="B139" s="525">
        <v>7000018856</v>
      </c>
      <c r="C139" s="525">
        <v>620</v>
      </c>
      <c r="D139" s="525" t="s">
        <v>590</v>
      </c>
      <c r="E139" s="525">
        <v>1000034950</v>
      </c>
      <c r="F139" s="525">
        <v>85176990</v>
      </c>
      <c r="G139" s="749"/>
      <c r="H139" s="525">
        <v>18</v>
      </c>
      <c r="I139" s="539"/>
      <c r="J139" s="521" t="s">
        <v>571</v>
      </c>
      <c r="K139" s="525" t="s">
        <v>516</v>
      </c>
      <c r="L139" s="525">
        <v>1</v>
      </c>
      <c r="M139" s="750"/>
      <c r="N139" s="527" t="str">
        <f t="shared" si="27"/>
        <v>INCLUDED</v>
      </c>
      <c r="O139" s="739">
        <f t="shared" si="22"/>
        <v>0</v>
      </c>
      <c r="P139" s="739">
        <f t="shared" si="23"/>
        <v>0</v>
      </c>
      <c r="Q139" s="739">
        <f>Discount!$H$36</f>
        <v>0</v>
      </c>
      <c r="R139" s="740">
        <f t="shared" si="24"/>
        <v>0</v>
      </c>
      <c r="S139" s="740">
        <f t="shared" si="25"/>
        <v>0</v>
      </c>
      <c r="T139" s="741">
        <f t="shared" si="26"/>
        <v>0</v>
      </c>
    </row>
    <row r="140" spans="1:20" ht="31.5">
      <c r="A140" s="754">
        <v>54</v>
      </c>
      <c r="B140" s="525">
        <v>7000018856</v>
      </c>
      <c r="C140" s="525">
        <v>630</v>
      </c>
      <c r="D140" s="525" t="s">
        <v>590</v>
      </c>
      <c r="E140" s="525">
        <v>1000031381</v>
      </c>
      <c r="F140" s="525">
        <v>85176290</v>
      </c>
      <c r="G140" s="749"/>
      <c r="H140" s="525">
        <v>18</v>
      </c>
      <c r="I140" s="539"/>
      <c r="J140" s="521" t="s">
        <v>572</v>
      </c>
      <c r="K140" s="525" t="s">
        <v>559</v>
      </c>
      <c r="L140" s="525">
        <v>1</v>
      </c>
      <c r="M140" s="750"/>
      <c r="N140" s="527" t="str">
        <f t="shared" si="27"/>
        <v>INCLUDED</v>
      </c>
      <c r="O140" s="739">
        <f t="shared" si="22"/>
        <v>0</v>
      </c>
      <c r="P140" s="739">
        <f t="shared" si="23"/>
        <v>0</v>
      </c>
      <c r="Q140" s="739">
        <f>Discount!$H$36</f>
        <v>0</v>
      </c>
      <c r="R140" s="740">
        <f t="shared" si="24"/>
        <v>0</v>
      </c>
      <c r="S140" s="740">
        <f t="shared" si="25"/>
        <v>0</v>
      </c>
      <c r="T140" s="741">
        <f t="shared" si="26"/>
        <v>0</v>
      </c>
    </row>
    <row r="141" spans="1:20" ht="31.5">
      <c r="A141" s="754">
        <v>55</v>
      </c>
      <c r="B141" s="525">
        <v>7000018856</v>
      </c>
      <c r="C141" s="525">
        <v>640</v>
      </c>
      <c r="D141" s="525" t="s">
        <v>590</v>
      </c>
      <c r="E141" s="525">
        <v>1000034998</v>
      </c>
      <c r="F141" s="525">
        <v>85171890</v>
      </c>
      <c r="G141" s="749"/>
      <c r="H141" s="525">
        <v>18</v>
      </c>
      <c r="I141" s="539"/>
      <c r="J141" s="521" t="s">
        <v>574</v>
      </c>
      <c r="K141" s="525" t="s">
        <v>516</v>
      </c>
      <c r="L141" s="525">
        <v>1</v>
      </c>
      <c r="M141" s="750"/>
      <c r="N141" s="527" t="str">
        <f t="shared" si="27"/>
        <v>INCLUDED</v>
      </c>
      <c r="O141" s="739">
        <f t="shared" si="22"/>
        <v>0</v>
      </c>
      <c r="P141" s="739">
        <f t="shared" si="23"/>
        <v>0</v>
      </c>
      <c r="Q141" s="739">
        <f>Discount!$H$36</f>
        <v>0</v>
      </c>
      <c r="R141" s="740">
        <f t="shared" si="24"/>
        <v>0</v>
      </c>
      <c r="S141" s="740">
        <f t="shared" si="25"/>
        <v>0</v>
      </c>
      <c r="T141" s="741">
        <f t="shared" si="26"/>
        <v>0</v>
      </c>
    </row>
    <row r="142" spans="1:20" ht="31.5">
      <c r="A142" s="754">
        <v>56</v>
      </c>
      <c r="B142" s="525">
        <v>7000018856</v>
      </c>
      <c r="C142" s="525">
        <v>650</v>
      </c>
      <c r="D142" s="525" t="s">
        <v>590</v>
      </c>
      <c r="E142" s="525">
        <v>1000031398</v>
      </c>
      <c r="F142" s="525">
        <v>85171890</v>
      </c>
      <c r="G142" s="749"/>
      <c r="H142" s="525">
        <v>18</v>
      </c>
      <c r="I142" s="539"/>
      <c r="J142" s="521" t="s">
        <v>578</v>
      </c>
      <c r="K142" s="525" t="s">
        <v>559</v>
      </c>
      <c r="L142" s="525">
        <v>1</v>
      </c>
      <c r="M142" s="750"/>
      <c r="N142" s="527" t="str">
        <f t="shared" si="27"/>
        <v>INCLUDED</v>
      </c>
      <c r="O142" s="739">
        <f t="shared" si="22"/>
        <v>0</v>
      </c>
      <c r="P142" s="739">
        <f t="shared" si="23"/>
        <v>0</v>
      </c>
      <c r="Q142" s="739">
        <f>Discount!$H$36</f>
        <v>0</v>
      </c>
      <c r="R142" s="740">
        <f t="shared" si="24"/>
        <v>0</v>
      </c>
      <c r="S142" s="740">
        <f t="shared" si="25"/>
        <v>0</v>
      </c>
      <c r="T142" s="741">
        <f t="shared" si="26"/>
        <v>0</v>
      </c>
    </row>
    <row r="143" spans="1:20" ht="31.5">
      <c r="A143" s="754">
        <v>57</v>
      </c>
      <c r="B143" s="525">
        <v>7000018856</v>
      </c>
      <c r="C143" s="525">
        <v>660</v>
      </c>
      <c r="D143" s="525" t="s">
        <v>590</v>
      </c>
      <c r="E143" s="525">
        <v>1000030942</v>
      </c>
      <c r="F143" s="525">
        <v>85447090</v>
      </c>
      <c r="G143" s="749"/>
      <c r="H143" s="525">
        <v>18</v>
      </c>
      <c r="I143" s="539"/>
      <c r="J143" s="521" t="s">
        <v>575</v>
      </c>
      <c r="K143" s="525" t="s">
        <v>528</v>
      </c>
      <c r="L143" s="525">
        <v>1</v>
      </c>
      <c r="M143" s="750"/>
      <c r="N143" s="527" t="str">
        <f t="shared" si="27"/>
        <v>INCLUDED</v>
      </c>
      <c r="O143" s="739">
        <f t="shared" si="22"/>
        <v>0</v>
      </c>
      <c r="P143" s="739">
        <f t="shared" si="23"/>
        <v>0</v>
      </c>
      <c r="Q143" s="739">
        <f>Discount!$H$36</f>
        <v>0</v>
      </c>
      <c r="R143" s="740">
        <f t="shared" si="24"/>
        <v>0</v>
      </c>
      <c r="S143" s="740">
        <f t="shared" si="25"/>
        <v>0</v>
      </c>
      <c r="T143" s="741">
        <f t="shared" si="26"/>
        <v>0</v>
      </c>
    </row>
    <row r="144" spans="1:20" ht="31.5">
      <c r="A144" s="754">
        <v>58</v>
      </c>
      <c r="B144" s="525">
        <v>7000018856</v>
      </c>
      <c r="C144" s="525">
        <v>670</v>
      </c>
      <c r="D144" s="525" t="s">
        <v>591</v>
      </c>
      <c r="E144" s="525">
        <v>1000017518</v>
      </c>
      <c r="F144" s="525">
        <v>85364900</v>
      </c>
      <c r="G144" s="749"/>
      <c r="H144" s="525">
        <v>18</v>
      </c>
      <c r="I144" s="539"/>
      <c r="J144" s="521" t="s">
        <v>563</v>
      </c>
      <c r="K144" s="525" t="s">
        <v>516</v>
      </c>
      <c r="L144" s="525">
        <v>1</v>
      </c>
      <c r="M144" s="750"/>
      <c r="N144" s="527" t="str">
        <f t="shared" si="27"/>
        <v>INCLUDED</v>
      </c>
      <c r="O144" s="739">
        <f t="shared" si="22"/>
        <v>0</v>
      </c>
      <c r="P144" s="739">
        <f t="shared" si="23"/>
        <v>0</v>
      </c>
      <c r="Q144" s="739">
        <f>Discount!$H$36</f>
        <v>0</v>
      </c>
      <c r="R144" s="740">
        <f t="shared" si="24"/>
        <v>0</v>
      </c>
      <c r="S144" s="740">
        <f t="shared" si="25"/>
        <v>0</v>
      </c>
      <c r="T144" s="741">
        <f t="shared" si="26"/>
        <v>0</v>
      </c>
    </row>
    <row r="145" spans="1:20" ht="31.5">
      <c r="A145" s="754">
        <v>59</v>
      </c>
      <c r="B145" s="525">
        <v>7000018856</v>
      </c>
      <c r="C145" s="525">
        <v>680</v>
      </c>
      <c r="D145" s="525" t="s">
        <v>591</v>
      </c>
      <c r="E145" s="525">
        <v>1000022512</v>
      </c>
      <c r="F145" s="525">
        <v>90311000</v>
      </c>
      <c r="G145" s="749"/>
      <c r="H145" s="525">
        <v>18</v>
      </c>
      <c r="I145" s="539"/>
      <c r="J145" s="521" t="s">
        <v>564</v>
      </c>
      <c r="K145" s="525" t="s">
        <v>516</v>
      </c>
      <c r="L145" s="525">
        <v>1</v>
      </c>
      <c r="M145" s="750"/>
      <c r="N145" s="527" t="str">
        <f t="shared" si="27"/>
        <v>INCLUDED</v>
      </c>
      <c r="O145" s="739">
        <f t="shared" si="22"/>
        <v>0</v>
      </c>
      <c r="P145" s="739">
        <f t="shared" si="23"/>
        <v>0</v>
      </c>
      <c r="Q145" s="739">
        <f>Discount!$H$36</f>
        <v>0</v>
      </c>
      <c r="R145" s="740">
        <f t="shared" si="24"/>
        <v>0</v>
      </c>
      <c r="S145" s="740">
        <f t="shared" si="25"/>
        <v>0</v>
      </c>
      <c r="T145" s="741">
        <f t="shared" si="26"/>
        <v>0</v>
      </c>
    </row>
    <row r="146" spans="1:20" ht="31.5">
      <c r="A146" s="754">
        <v>60</v>
      </c>
      <c r="B146" s="525">
        <v>7000018856</v>
      </c>
      <c r="C146" s="525">
        <v>690</v>
      </c>
      <c r="D146" s="525" t="s">
        <v>591</v>
      </c>
      <c r="E146" s="525">
        <v>1000022510</v>
      </c>
      <c r="F146" s="525">
        <v>85176290</v>
      </c>
      <c r="G146" s="749"/>
      <c r="H146" s="525">
        <v>18</v>
      </c>
      <c r="I146" s="539"/>
      <c r="J146" s="521" t="s">
        <v>565</v>
      </c>
      <c r="K146" s="525" t="s">
        <v>516</v>
      </c>
      <c r="L146" s="525">
        <v>2</v>
      </c>
      <c r="M146" s="750"/>
      <c r="N146" s="527" t="str">
        <f t="shared" si="27"/>
        <v>INCLUDED</v>
      </c>
      <c r="O146" s="739">
        <f t="shared" si="22"/>
        <v>0</v>
      </c>
      <c r="P146" s="739">
        <f t="shared" si="23"/>
        <v>0</v>
      </c>
      <c r="Q146" s="739">
        <f>Discount!$H$36</f>
        <v>0</v>
      </c>
      <c r="R146" s="740">
        <f t="shared" si="24"/>
        <v>0</v>
      </c>
      <c r="S146" s="740">
        <f t="shared" si="25"/>
        <v>0</v>
      </c>
      <c r="T146" s="741">
        <f t="shared" si="26"/>
        <v>0</v>
      </c>
    </row>
    <row r="147" spans="1:20" ht="31.5">
      <c r="A147" s="754">
        <v>61</v>
      </c>
      <c r="B147" s="525">
        <v>7000018856</v>
      </c>
      <c r="C147" s="525">
        <v>700</v>
      </c>
      <c r="D147" s="525" t="s">
        <v>591</v>
      </c>
      <c r="E147" s="525">
        <v>1000022487</v>
      </c>
      <c r="F147" s="525">
        <v>85447090</v>
      </c>
      <c r="G147" s="749"/>
      <c r="H147" s="525">
        <v>18</v>
      </c>
      <c r="I147" s="539"/>
      <c r="J147" s="521" t="s">
        <v>566</v>
      </c>
      <c r="K147" s="525" t="s">
        <v>516</v>
      </c>
      <c r="L147" s="525">
        <v>1</v>
      </c>
      <c r="M147" s="750"/>
      <c r="N147" s="527" t="str">
        <f t="shared" si="6"/>
        <v>INCLUDED</v>
      </c>
      <c r="O147" s="739">
        <f t="shared" si="22"/>
        <v>0</v>
      </c>
      <c r="P147" s="739">
        <f t="shared" si="23"/>
        <v>0</v>
      </c>
      <c r="Q147" s="739">
        <f>Discount!$H$36</f>
        <v>0</v>
      </c>
      <c r="R147" s="740">
        <f t="shared" si="24"/>
        <v>0</v>
      </c>
      <c r="S147" s="740">
        <f t="shared" si="25"/>
        <v>0</v>
      </c>
      <c r="T147" s="741">
        <f t="shared" si="26"/>
        <v>0</v>
      </c>
    </row>
    <row r="148" spans="1:20" ht="78.75">
      <c r="A148" s="754">
        <v>62</v>
      </c>
      <c r="B148" s="525">
        <v>7000018856</v>
      </c>
      <c r="C148" s="525">
        <v>720</v>
      </c>
      <c r="D148" s="525" t="s">
        <v>592</v>
      </c>
      <c r="E148" s="525">
        <v>1000030433</v>
      </c>
      <c r="F148" s="525">
        <v>85287390</v>
      </c>
      <c r="G148" s="749"/>
      <c r="H148" s="525">
        <v>18</v>
      </c>
      <c r="I148" s="539"/>
      <c r="J148" s="521" t="s">
        <v>607</v>
      </c>
      <c r="K148" s="525" t="s">
        <v>559</v>
      </c>
      <c r="L148" s="525">
        <v>3</v>
      </c>
      <c r="M148" s="750"/>
      <c r="N148" s="527" t="str">
        <f t="shared" si="6"/>
        <v>INCLUDED</v>
      </c>
      <c r="O148" s="739">
        <f t="shared" si="22"/>
        <v>0</v>
      </c>
      <c r="P148" s="739">
        <f t="shared" si="23"/>
        <v>0</v>
      </c>
      <c r="Q148" s="739">
        <f>Discount!$H$36</f>
        <v>0</v>
      </c>
      <c r="R148" s="740">
        <f t="shared" si="24"/>
        <v>0</v>
      </c>
      <c r="S148" s="740">
        <f t="shared" si="25"/>
        <v>0</v>
      </c>
      <c r="T148" s="741">
        <f t="shared" si="26"/>
        <v>0</v>
      </c>
    </row>
    <row r="149" spans="1:20" s="738" customFormat="1" ht="33.75" customHeight="1">
      <c r="A149" s="720" t="s">
        <v>478</v>
      </c>
      <c r="B149" s="805" t="s">
        <v>493</v>
      </c>
      <c r="C149" s="805"/>
      <c r="D149" s="805"/>
      <c r="E149" s="722"/>
      <c r="F149" s="722"/>
      <c r="G149" s="722"/>
      <c r="H149" s="722"/>
      <c r="I149" s="722"/>
      <c r="J149" s="722"/>
      <c r="K149" s="722"/>
      <c r="L149" s="722"/>
      <c r="M149" s="722"/>
      <c r="N149" s="722"/>
    </row>
    <row r="150" spans="1:20" ht="31.5">
      <c r="A150" s="754">
        <v>1</v>
      </c>
      <c r="B150" s="525">
        <v>7000018857</v>
      </c>
      <c r="C150" s="525">
        <v>10</v>
      </c>
      <c r="D150" s="525" t="s">
        <v>608</v>
      </c>
      <c r="E150" s="525">
        <v>1000001671</v>
      </c>
      <c r="F150" s="525">
        <v>85352912</v>
      </c>
      <c r="G150" s="749"/>
      <c r="H150" s="525">
        <v>18</v>
      </c>
      <c r="I150" s="539"/>
      <c r="J150" s="521" t="s">
        <v>619</v>
      </c>
      <c r="K150" s="525" t="s">
        <v>516</v>
      </c>
      <c r="L150" s="525">
        <v>1</v>
      </c>
      <c r="M150" s="750"/>
      <c r="N150" s="527" t="str">
        <f t="shared" ref="N150:N212" si="28">IF(M150=0, "INCLUDED", IF(ISERROR(M150*L150), M150, M150*L150))</f>
        <v>INCLUDED</v>
      </c>
      <c r="O150" s="739">
        <f t="shared" ref="O150:O212" si="29">IF(N150="Included",0,N150)</f>
        <v>0</v>
      </c>
      <c r="P150" s="739">
        <f t="shared" ref="P150:P212" si="30">IF( I150="",H150*(IF(N150="Included",0,N150))/100,I150*(IF(N150="Included",0,N150)))</f>
        <v>0</v>
      </c>
      <c r="Q150" s="739">
        <f>Discount!$H$36</f>
        <v>0</v>
      </c>
      <c r="R150" s="740">
        <f t="shared" ref="R150:R212" si="31">Q150*O150</f>
        <v>0</v>
      </c>
      <c r="S150" s="740">
        <f t="shared" ref="S150:S212" si="32">IF(I150="",H150*R150/100,I150*R150)</f>
        <v>0</v>
      </c>
      <c r="T150" s="741">
        <f t="shared" ref="T150:T212" si="33">M150*L150</f>
        <v>0</v>
      </c>
    </row>
    <row r="151" spans="1:20" ht="31.5">
      <c r="A151" s="754">
        <v>2</v>
      </c>
      <c r="B151" s="525">
        <v>7000018857</v>
      </c>
      <c r="C151" s="525">
        <v>20</v>
      </c>
      <c r="D151" s="525" t="s">
        <v>608</v>
      </c>
      <c r="E151" s="525">
        <v>1000001673</v>
      </c>
      <c r="F151" s="525">
        <v>85353090</v>
      </c>
      <c r="G151" s="749"/>
      <c r="H151" s="525">
        <v>18</v>
      </c>
      <c r="I151" s="539"/>
      <c r="J151" s="521" t="s">
        <v>620</v>
      </c>
      <c r="K151" s="525" t="s">
        <v>516</v>
      </c>
      <c r="L151" s="525">
        <v>1</v>
      </c>
      <c r="M151" s="750"/>
      <c r="N151" s="527" t="str">
        <f t="shared" si="28"/>
        <v>INCLUDED</v>
      </c>
      <c r="O151" s="739">
        <f t="shared" si="29"/>
        <v>0</v>
      </c>
      <c r="P151" s="739">
        <f t="shared" si="30"/>
        <v>0</v>
      </c>
      <c r="Q151" s="739">
        <f>Discount!$H$36</f>
        <v>0</v>
      </c>
      <c r="R151" s="740">
        <f t="shared" si="31"/>
        <v>0</v>
      </c>
      <c r="S151" s="740">
        <f t="shared" si="32"/>
        <v>0</v>
      </c>
      <c r="T151" s="741">
        <f t="shared" si="33"/>
        <v>0</v>
      </c>
    </row>
    <row r="152" spans="1:20" ht="31.5">
      <c r="A152" s="754">
        <v>3</v>
      </c>
      <c r="B152" s="525">
        <v>7000018857</v>
      </c>
      <c r="C152" s="525">
        <v>30</v>
      </c>
      <c r="D152" s="525" t="s">
        <v>608</v>
      </c>
      <c r="E152" s="525">
        <v>1000001674</v>
      </c>
      <c r="F152" s="525">
        <v>85353090</v>
      </c>
      <c r="G152" s="749"/>
      <c r="H152" s="525">
        <v>18</v>
      </c>
      <c r="I152" s="539"/>
      <c r="J152" s="521" t="s">
        <v>621</v>
      </c>
      <c r="K152" s="525" t="s">
        <v>516</v>
      </c>
      <c r="L152" s="525">
        <v>1</v>
      </c>
      <c r="M152" s="750"/>
      <c r="N152" s="527" t="str">
        <f t="shared" si="28"/>
        <v>INCLUDED</v>
      </c>
      <c r="O152" s="739">
        <f t="shared" si="29"/>
        <v>0</v>
      </c>
      <c r="P152" s="739">
        <f t="shared" si="30"/>
        <v>0</v>
      </c>
      <c r="Q152" s="739">
        <f>Discount!$H$36</f>
        <v>0</v>
      </c>
      <c r="R152" s="740">
        <f t="shared" si="31"/>
        <v>0</v>
      </c>
      <c r="S152" s="740">
        <f t="shared" si="32"/>
        <v>0</v>
      </c>
      <c r="T152" s="741">
        <f t="shared" si="33"/>
        <v>0</v>
      </c>
    </row>
    <row r="153" spans="1:20" ht="31.5">
      <c r="A153" s="755">
        <v>4</v>
      </c>
      <c r="B153" s="525">
        <v>7000018857</v>
      </c>
      <c r="C153" s="525">
        <v>40</v>
      </c>
      <c r="D153" s="525" t="s">
        <v>608</v>
      </c>
      <c r="E153" s="525">
        <v>1000001794</v>
      </c>
      <c r="F153" s="525">
        <v>85353090</v>
      </c>
      <c r="G153" s="749"/>
      <c r="H153" s="525">
        <v>18</v>
      </c>
      <c r="I153" s="539"/>
      <c r="J153" s="521" t="s">
        <v>622</v>
      </c>
      <c r="K153" s="525" t="s">
        <v>516</v>
      </c>
      <c r="L153" s="525">
        <v>2</v>
      </c>
      <c r="M153" s="750"/>
      <c r="N153" s="527" t="str">
        <f t="shared" si="28"/>
        <v>INCLUDED</v>
      </c>
      <c r="O153" s="739">
        <f t="shared" si="29"/>
        <v>0</v>
      </c>
      <c r="P153" s="739">
        <f t="shared" si="30"/>
        <v>0</v>
      </c>
      <c r="Q153" s="739">
        <f>Discount!$H$36</f>
        <v>0</v>
      </c>
      <c r="R153" s="740">
        <f t="shared" si="31"/>
        <v>0</v>
      </c>
      <c r="S153" s="740">
        <f t="shared" si="32"/>
        <v>0</v>
      </c>
      <c r="T153" s="741">
        <f t="shared" si="33"/>
        <v>0</v>
      </c>
    </row>
    <row r="154" spans="1:20" ht="31.5">
      <c r="A154" s="755">
        <v>5</v>
      </c>
      <c r="B154" s="525">
        <v>7000018857</v>
      </c>
      <c r="C154" s="525">
        <v>50</v>
      </c>
      <c r="D154" s="525" t="s">
        <v>608</v>
      </c>
      <c r="E154" s="525">
        <v>1000001681</v>
      </c>
      <c r="F154" s="525">
        <v>85359090</v>
      </c>
      <c r="G154" s="749"/>
      <c r="H154" s="525">
        <v>18</v>
      </c>
      <c r="I154" s="539"/>
      <c r="J154" s="521" t="s">
        <v>623</v>
      </c>
      <c r="K154" s="525" t="s">
        <v>516</v>
      </c>
      <c r="L154" s="525">
        <v>3</v>
      </c>
      <c r="M154" s="750"/>
      <c r="N154" s="527" t="str">
        <f t="shared" si="28"/>
        <v>INCLUDED</v>
      </c>
      <c r="O154" s="739">
        <f t="shared" si="29"/>
        <v>0</v>
      </c>
      <c r="P154" s="739">
        <f t="shared" si="30"/>
        <v>0</v>
      </c>
      <c r="Q154" s="739">
        <f>Discount!$H$36</f>
        <v>0</v>
      </c>
      <c r="R154" s="740">
        <f t="shared" si="31"/>
        <v>0</v>
      </c>
      <c r="S154" s="740">
        <f t="shared" si="32"/>
        <v>0</v>
      </c>
      <c r="T154" s="741">
        <f t="shared" si="33"/>
        <v>0</v>
      </c>
    </row>
    <row r="155" spans="1:20" ht="31.5">
      <c r="A155" s="755">
        <v>6</v>
      </c>
      <c r="B155" s="525">
        <v>7000018857</v>
      </c>
      <c r="C155" s="525">
        <v>60</v>
      </c>
      <c r="D155" s="525" t="s">
        <v>608</v>
      </c>
      <c r="E155" s="525">
        <v>1000001772</v>
      </c>
      <c r="F155" s="525">
        <v>85359090</v>
      </c>
      <c r="G155" s="749"/>
      <c r="H155" s="525">
        <v>18</v>
      </c>
      <c r="I155" s="539"/>
      <c r="J155" s="521" t="s">
        <v>624</v>
      </c>
      <c r="K155" s="525" t="s">
        <v>516</v>
      </c>
      <c r="L155" s="525">
        <v>3</v>
      </c>
      <c r="M155" s="750"/>
      <c r="N155" s="527" t="str">
        <f t="shared" si="28"/>
        <v>INCLUDED</v>
      </c>
      <c r="O155" s="739">
        <f t="shared" si="29"/>
        <v>0</v>
      </c>
      <c r="P155" s="739">
        <f t="shared" si="30"/>
        <v>0</v>
      </c>
      <c r="Q155" s="739">
        <f>Discount!$H$36</f>
        <v>0</v>
      </c>
      <c r="R155" s="740">
        <f t="shared" si="31"/>
        <v>0</v>
      </c>
      <c r="S155" s="740">
        <f t="shared" si="32"/>
        <v>0</v>
      </c>
      <c r="T155" s="741">
        <f t="shared" si="33"/>
        <v>0</v>
      </c>
    </row>
    <row r="156" spans="1:20" ht="31.5">
      <c r="A156" s="755">
        <v>7</v>
      </c>
      <c r="B156" s="525">
        <v>7000018857</v>
      </c>
      <c r="C156" s="525">
        <v>70</v>
      </c>
      <c r="D156" s="525" t="s">
        <v>608</v>
      </c>
      <c r="E156" s="525">
        <v>1000020417</v>
      </c>
      <c r="F156" s="525">
        <v>85354010</v>
      </c>
      <c r="G156" s="749"/>
      <c r="H156" s="525">
        <v>18</v>
      </c>
      <c r="I156" s="539"/>
      <c r="J156" s="521" t="s">
        <v>625</v>
      </c>
      <c r="K156" s="525" t="s">
        <v>516</v>
      </c>
      <c r="L156" s="525">
        <v>3</v>
      </c>
      <c r="M156" s="750"/>
      <c r="N156" s="527" t="str">
        <f t="shared" si="28"/>
        <v>INCLUDED</v>
      </c>
      <c r="O156" s="739">
        <f t="shared" si="29"/>
        <v>0</v>
      </c>
      <c r="P156" s="739">
        <f t="shared" si="30"/>
        <v>0</v>
      </c>
      <c r="Q156" s="739">
        <f>Discount!$H$36</f>
        <v>0</v>
      </c>
      <c r="R156" s="740">
        <f t="shared" si="31"/>
        <v>0</v>
      </c>
      <c r="S156" s="740">
        <f t="shared" si="32"/>
        <v>0</v>
      </c>
      <c r="T156" s="741">
        <f t="shared" si="33"/>
        <v>0</v>
      </c>
    </row>
    <row r="157" spans="1:20" ht="31.5">
      <c r="A157" s="755">
        <v>8</v>
      </c>
      <c r="B157" s="525">
        <v>7000018857</v>
      </c>
      <c r="C157" s="525">
        <v>80</v>
      </c>
      <c r="D157" s="525" t="s">
        <v>608</v>
      </c>
      <c r="E157" s="525">
        <v>1000001695</v>
      </c>
      <c r="F157" s="525">
        <v>85462040</v>
      </c>
      <c r="G157" s="749"/>
      <c r="H157" s="525">
        <v>18</v>
      </c>
      <c r="I157" s="539"/>
      <c r="J157" s="521" t="s">
        <v>626</v>
      </c>
      <c r="K157" s="525" t="s">
        <v>516</v>
      </c>
      <c r="L157" s="525">
        <v>11</v>
      </c>
      <c r="M157" s="750"/>
      <c r="N157" s="527" t="str">
        <f t="shared" si="28"/>
        <v>INCLUDED</v>
      </c>
      <c r="O157" s="739">
        <f t="shared" si="29"/>
        <v>0</v>
      </c>
      <c r="P157" s="739">
        <f t="shared" si="30"/>
        <v>0</v>
      </c>
      <c r="Q157" s="739">
        <f>Discount!$H$36</f>
        <v>0</v>
      </c>
      <c r="R157" s="740">
        <f t="shared" si="31"/>
        <v>0</v>
      </c>
      <c r="S157" s="740">
        <f t="shared" si="32"/>
        <v>0</v>
      </c>
      <c r="T157" s="741">
        <f t="shared" si="33"/>
        <v>0</v>
      </c>
    </row>
    <row r="158" spans="1:20" ht="31.5">
      <c r="A158" s="755">
        <v>9</v>
      </c>
      <c r="B158" s="525">
        <v>7000018857</v>
      </c>
      <c r="C158" s="525">
        <v>90</v>
      </c>
      <c r="D158" s="525" t="s">
        <v>608</v>
      </c>
      <c r="E158" s="525">
        <v>1000001694</v>
      </c>
      <c r="F158" s="525">
        <v>85462040</v>
      </c>
      <c r="G158" s="749"/>
      <c r="H158" s="525">
        <v>18</v>
      </c>
      <c r="I158" s="539"/>
      <c r="J158" s="521" t="s">
        <v>627</v>
      </c>
      <c r="K158" s="525" t="s">
        <v>516</v>
      </c>
      <c r="L158" s="525">
        <v>6</v>
      </c>
      <c r="M158" s="750"/>
      <c r="N158" s="527" t="str">
        <f t="shared" si="28"/>
        <v>INCLUDED</v>
      </c>
      <c r="O158" s="739">
        <f t="shared" si="29"/>
        <v>0</v>
      </c>
      <c r="P158" s="739">
        <f t="shared" si="30"/>
        <v>0</v>
      </c>
      <c r="Q158" s="739">
        <f>Discount!$H$36</f>
        <v>0</v>
      </c>
      <c r="R158" s="740">
        <f t="shared" si="31"/>
        <v>0</v>
      </c>
      <c r="S158" s="740">
        <f t="shared" si="32"/>
        <v>0</v>
      </c>
      <c r="T158" s="741">
        <f t="shared" si="33"/>
        <v>0</v>
      </c>
    </row>
    <row r="159" spans="1:20" ht="31.5">
      <c r="A159" s="755">
        <v>10</v>
      </c>
      <c r="B159" s="525">
        <v>7000018857</v>
      </c>
      <c r="C159" s="525">
        <v>100</v>
      </c>
      <c r="D159" s="525" t="s">
        <v>609</v>
      </c>
      <c r="E159" s="525">
        <v>1000011261</v>
      </c>
      <c r="F159" s="525">
        <v>72169990</v>
      </c>
      <c r="G159" s="749"/>
      <c r="H159" s="525">
        <v>18</v>
      </c>
      <c r="I159" s="539"/>
      <c r="J159" s="521" t="s">
        <v>628</v>
      </c>
      <c r="K159" s="525" t="s">
        <v>559</v>
      </c>
      <c r="L159" s="525">
        <v>1</v>
      </c>
      <c r="M159" s="750"/>
      <c r="N159" s="527" t="str">
        <f t="shared" si="28"/>
        <v>INCLUDED</v>
      </c>
      <c r="O159" s="739">
        <f t="shared" si="29"/>
        <v>0</v>
      </c>
      <c r="P159" s="739">
        <f t="shared" si="30"/>
        <v>0</v>
      </c>
      <c r="Q159" s="739">
        <f>Discount!$H$36</f>
        <v>0</v>
      </c>
      <c r="R159" s="740">
        <f t="shared" si="31"/>
        <v>0</v>
      </c>
      <c r="S159" s="740">
        <f t="shared" si="32"/>
        <v>0</v>
      </c>
      <c r="T159" s="741">
        <f t="shared" si="33"/>
        <v>0</v>
      </c>
    </row>
    <row r="160" spans="1:20" ht="31.5">
      <c r="A160" s="755">
        <v>11</v>
      </c>
      <c r="B160" s="525">
        <v>7000018857</v>
      </c>
      <c r="C160" s="525">
        <v>110</v>
      </c>
      <c r="D160" s="525" t="s">
        <v>610</v>
      </c>
      <c r="E160" s="525">
        <v>1000055975</v>
      </c>
      <c r="F160" s="525">
        <v>72169990</v>
      </c>
      <c r="G160" s="749"/>
      <c r="H160" s="525">
        <v>18</v>
      </c>
      <c r="I160" s="539"/>
      <c r="J160" s="521" t="s">
        <v>629</v>
      </c>
      <c r="K160" s="525" t="s">
        <v>516</v>
      </c>
      <c r="L160" s="525">
        <v>1</v>
      </c>
      <c r="M160" s="750"/>
      <c r="N160" s="527" t="str">
        <f t="shared" si="28"/>
        <v>INCLUDED</v>
      </c>
      <c r="O160" s="739">
        <f t="shared" si="29"/>
        <v>0</v>
      </c>
      <c r="P160" s="739">
        <f t="shared" si="30"/>
        <v>0</v>
      </c>
      <c r="Q160" s="739">
        <f>Discount!$H$36</f>
        <v>0</v>
      </c>
      <c r="R160" s="740">
        <f t="shared" si="31"/>
        <v>0</v>
      </c>
      <c r="S160" s="740">
        <f t="shared" si="32"/>
        <v>0</v>
      </c>
      <c r="T160" s="741">
        <f t="shared" si="33"/>
        <v>0</v>
      </c>
    </row>
    <row r="161" spans="1:20" ht="31.5">
      <c r="A161" s="755">
        <v>12</v>
      </c>
      <c r="B161" s="525">
        <v>7000018857</v>
      </c>
      <c r="C161" s="525">
        <v>120</v>
      </c>
      <c r="D161" s="525" t="s">
        <v>610</v>
      </c>
      <c r="E161" s="525">
        <v>1000055983</v>
      </c>
      <c r="F161" s="525">
        <v>72169990</v>
      </c>
      <c r="G161" s="749"/>
      <c r="H161" s="525">
        <v>18</v>
      </c>
      <c r="I161" s="539"/>
      <c r="J161" s="521" t="s">
        <v>630</v>
      </c>
      <c r="K161" s="525" t="s">
        <v>516</v>
      </c>
      <c r="L161" s="525">
        <v>3</v>
      </c>
      <c r="M161" s="750"/>
      <c r="N161" s="527" t="str">
        <f t="shared" si="28"/>
        <v>INCLUDED</v>
      </c>
      <c r="O161" s="739">
        <f t="shared" si="29"/>
        <v>0</v>
      </c>
      <c r="P161" s="739">
        <f t="shared" si="30"/>
        <v>0</v>
      </c>
      <c r="Q161" s="739">
        <f>Discount!$H$36</f>
        <v>0</v>
      </c>
      <c r="R161" s="740">
        <f t="shared" si="31"/>
        <v>0</v>
      </c>
      <c r="S161" s="740">
        <f t="shared" si="32"/>
        <v>0</v>
      </c>
      <c r="T161" s="741">
        <f t="shared" si="33"/>
        <v>0</v>
      </c>
    </row>
    <row r="162" spans="1:20">
      <c r="A162" s="755">
        <v>13</v>
      </c>
      <c r="B162" s="525">
        <v>7000018857</v>
      </c>
      <c r="C162" s="525">
        <v>130</v>
      </c>
      <c r="D162" s="525" t="s">
        <v>611</v>
      </c>
      <c r="E162" s="525">
        <v>1000032055</v>
      </c>
      <c r="F162" s="525">
        <v>72159090</v>
      </c>
      <c r="G162" s="749"/>
      <c r="H162" s="525">
        <v>18</v>
      </c>
      <c r="I162" s="539"/>
      <c r="J162" s="521" t="s">
        <v>545</v>
      </c>
      <c r="K162" s="525" t="s">
        <v>528</v>
      </c>
      <c r="L162" s="525">
        <v>1</v>
      </c>
      <c r="M162" s="750"/>
      <c r="N162" s="527" t="str">
        <f t="shared" si="28"/>
        <v>INCLUDED</v>
      </c>
      <c r="O162" s="739">
        <f t="shared" si="29"/>
        <v>0</v>
      </c>
      <c r="P162" s="739">
        <f t="shared" si="30"/>
        <v>0</v>
      </c>
      <c r="Q162" s="739">
        <f>Discount!$H$36</f>
        <v>0</v>
      </c>
      <c r="R162" s="740">
        <f t="shared" si="31"/>
        <v>0</v>
      </c>
      <c r="S162" s="740">
        <f t="shared" si="32"/>
        <v>0</v>
      </c>
      <c r="T162" s="741">
        <f t="shared" si="33"/>
        <v>0</v>
      </c>
    </row>
    <row r="163" spans="1:20" ht="31.5">
      <c r="A163" s="755">
        <v>14</v>
      </c>
      <c r="B163" s="525">
        <v>7000018857</v>
      </c>
      <c r="C163" s="525">
        <v>140</v>
      </c>
      <c r="D163" s="525" t="s">
        <v>612</v>
      </c>
      <c r="E163" s="525">
        <v>1000032389</v>
      </c>
      <c r="F163" s="525">
        <v>85371000</v>
      </c>
      <c r="G163" s="749"/>
      <c r="H163" s="525">
        <v>18</v>
      </c>
      <c r="I163" s="539"/>
      <c r="J163" s="521" t="s">
        <v>631</v>
      </c>
      <c r="K163" s="525" t="s">
        <v>516</v>
      </c>
      <c r="L163" s="525">
        <v>1</v>
      </c>
      <c r="M163" s="750"/>
      <c r="N163" s="527" t="str">
        <f t="shared" si="28"/>
        <v>INCLUDED</v>
      </c>
      <c r="O163" s="739">
        <f t="shared" si="29"/>
        <v>0</v>
      </c>
      <c r="P163" s="739">
        <f t="shared" si="30"/>
        <v>0</v>
      </c>
      <c r="Q163" s="739">
        <f>Discount!$H$36</f>
        <v>0</v>
      </c>
      <c r="R163" s="740">
        <f t="shared" si="31"/>
        <v>0</v>
      </c>
      <c r="S163" s="740">
        <f t="shared" si="32"/>
        <v>0</v>
      </c>
      <c r="T163" s="741">
        <f t="shared" si="33"/>
        <v>0</v>
      </c>
    </row>
    <row r="164" spans="1:20">
      <c r="A164" s="755">
        <v>15</v>
      </c>
      <c r="B164" s="525">
        <v>7000018857</v>
      </c>
      <c r="C164" s="525">
        <v>150</v>
      </c>
      <c r="D164" s="525" t="s">
        <v>612</v>
      </c>
      <c r="E164" s="525">
        <v>1000001171</v>
      </c>
      <c r="F164" s="525">
        <v>85371000</v>
      </c>
      <c r="G164" s="749"/>
      <c r="H164" s="525">
        <v>18</v>
      </c>
      <c r="I164" s="539"/>
      <c r="J164" s="521" t="s">
        <v>632</v>
      </c>
      <c r="K164" s="525" t="s">
        <v>516</v>
      </c>
      <c r="L164" s="525">
        <v>1</v>
      </c>
      <c r="M164" s="750"/>
      <c r="N164" s="527" t="str">
        <f t="shared" si="28"/>
        <v>INCLUDED</v>
      </c>
      <c r="O164" s="739">
        <f t="shared" si="29"/>
        <v>0</v>
      </c>
      <c r="P164" s="739">
        <f t="shared" si="30"/>
        <v>0</v>
      </c>
      <c r="Q164" s="739">
        <f>Discount!$H$36</f>
        <v>0</v>
      </c>
      <c r="R164" s="740">
        <f t="shared" si="31"/>
        <v>0</v>
      </c>
      <c r="S164" s="740">
        <f t="shared" si="32"/>
        <v>0</v>
      </c>
      <c r="T164" s="741">
        <f t="shared" si="33"/>
        <v>0</v>
      </c>
    </row>
    <row r="165" spans="1:20">
      <c r="A165" s="755">
        <v>16</v>
      </c>
      <c r="B165" s="525">
        <v>7000018857</v>
      </c>
      <c r="C165" s="525">
        <v>160</v>
      </c>
      <c r="D165" s="525" t="s">
        <v>612</v>
      </c>
      <c r="E165" s="525">
        <v>1000006842</v>
      </c>
      <c r="F165" s="525">
        <v>85371000</v>
      </c>
      <c r="G165" s="749"/>
      <c r="H165" s="525">
        <v>18</v>
      </c>
      <c r="I165" s="539"/>
      <c r="J165" s="521" t="s">
        <v>633</v>
      </c>
      <c r="K165" s="525" t="s">
        <v>559</v>
      </c>
      <c r="L165" s="525">
        <v>1</v>
      </c>
      <c r="M165" s="750"/>
      <c r="N165" s="527" t="str">
        <f t="shared" si="28"/>
        <v>INCLUDED</v>
      </c>
      <c r="O165" s="739">
        <f t="shared" si="29"/>
        <v>0</v>
      </c>
      <c r="P165" s="739">
        <f t="shared" si="30"/>
        <v>0</v>
      </c>
      <c r="Q165" s="739">
        <f>Discount!$H$36</f>
        <v>0</v>
      </c>
      <c r="R165" s="740">
        <f t="shared" si="31"/>
        <v>0</v>
      </c>
      <c r="S165" s="740">
        <f t="shared" si="32"/>
        <v>0</v>
      </c>
      <c r="T165" s="741">
        <f t="shared" si="33"/>
        <v>0</v>
      </c>
    </row>
    <row r="166" spans="1:20">
      <c r="A166" s="755">
        <v>17</v>
      </c>
      <c r="B166" s="525">
        <v>7000018857</v>
      </c>
      <c r="C166" s="525">
        <v>170</v>
      </c>
      <c r="D166" s="525" t="s">
        <v>612</v>
      </c>
      <c r="E166" s="525">
        <v>1000019773</v>
      </c>
      <c r="F166" s="525">
        <v>85371000</v>
      </c>
      <c r="G166" s="749"/>
      <c r="H166" s="525">
        <v>18</v>
      </c>
      <c r="I166" s="539"/>
      <c r="J166" s="521" t="s">
        <v>634</v>
      </c>
      <c r="K166" s="525" t="s">
        <v>516</v>
      </c>
      <c r="L166" s="525">
        <v>1</v>
      </c>
      <c r="M166" s="750"/>
      <c r="N166" s="527" t="str">
        <f t="shared" si="28"/>
        <v>INCLUDED</v>
      </c>
      <c r="O166" s="739">
        <f t="shared" si="29"/>
        <v>0</v>
      </c>
      <c r="P166" s="739">
        <f t="shared" si="30"/>
        <v>0</v>
      </c>
      <c r="Q166" s="739">
        <f>Discount!$H$36</f>
        <v>0</v>
      </c>
      <c r="R166" s="740">
        <f t="shared" si="31"/>
        <v>0</v>
      </c>
      <c r="S166" s="740">
        <f t="shared" si="32"/>
        <v>0</v>
      </c>
      <c r="T166" s="741">
        <f t="shared" si="33"/>
        <v>0</v>
      </c>
    </row>
    <row r="167" spans="1:20">
      <c r="A167" s="755">
        <v>18</v>
      </c>
      <c r="B167" s="525">
        <v>7000018857</v>
      </c>
      <c r="C167" s="525">
        <v>750</v>
      </c>
      <c r="D167" s="525" t="s">
        <v>612</v>
      </c>
      <c r="E167" s="525">
        <v>1000001343</v>
      </c>
      <c r="F167" s="525">
        <v>85371000</v>
      </c>
      <c r="G167" s="749"/>
      <c r="H167" s="525">
        <v>18</v>
      </c>
      <c r="I167" s="539"/>
      <c r="J167" s="521" t="s">
        <v>931</v>
      </c>
      <c r="K167" s="525" t="s">
        <v>516</v>
      </c>
      <c r="L167" s="525">
        <v>1</v>
      </c>
      <c r="M167" s="750"/>
      <c r="N167" s="527" t="str">
        <f t="shared" si="28"/>
        <v>INCLUDED</v>
      </c>
      <c r="O167" s="739">
        <f t="shared" si="29"/>
        <v>0</v>
      </c>
      <c r="P167" s="739">
        <f t="shared" si="30"/>
        <v>0</v>
      </c>
      <c r="Q167" s="739">
        <f>Discount!$H$36</f>
        <v>0</v>
      </c>
      <c r="R167" s="740">
        <f t="shared" si="31"/>
        <v>0</v>
      </c>
      <c r="S167" s="740">
        <f t="shared" si="32"/>
        <v>0</v>
      </c>
      <c r="T167" s="741">
        <f t="shared" si="33"/>
        <v>0</v>
      </c>
    </row>
    <row r="168" spans="1:20">
      <c r="A168" s="755">
        <v>19</v>
      </c>
      <c r="B168" s="525">
        <v>7000018857</v>
      </c>
      <c r="C168" s="525">
        <v>180</v>
      </c>
      <c r="D168" s="525" t="s">
        <v>613</v>
      </c>
      <c r="E168" s="525">
        <v>1000001567</v>
      </c>
      <c r="F168" s="525">
        <v>85176210</v>
      </c>
      <c r="G168" s="749"/>
      <c r="H168" s="525">
        <v>18</v>
      </c>
      <c r="I168" s="539"/>
      <c r="J168" s="521" t="s">
        <v>635</v>
      </c>
      <c r="K168" s="525" t="s">
        <v>516</v>
      </c>
      <c r="L168" s="525">
        <v>2</v>
      </c>
      <c r="M168" s="750"/>
      <c r="N168" s="527" t="str">
        <f t="shared" si="28"/>
        <v>INCLUDED</v>
      </c>
      <c r="O168" s="739">
        <f t="shared" si="29"/>
        <v>0</v>
      </c>
      <c r="P168" s="739">
        <f t="shared" si="30"/>
        <v>0</v>
      </c>
      <c r="Q168" s="739">
        <f>Discount!$H$36</f>
        <v>0</v>
      </c>
      <c r="R168" s="740">
        <f t="shared" si="31"/>
        <v>0</v>
      </c>
      <c r="S168" s="740">
        <f t="shared" si="32"/>
        <v>0</v>
      </c>
      <c r="T168" s="741">
        <f t="shared" si="33"/>
        <v>0</v>
      </c>
    </row>
    <row r="169" spans="1:20" ht="31.5">
      <c r="A169" s="755">
        <v>20</v>
      </c>
      <c r="B169" s="525">
        <v>7000018857</v>
      </c>
      <c r="C169" s="525">
        <v>190</v>
      </c>
      <c r="D169" s="525" t="s">
        <v>585</v>
      </c>
      <c r="E169" s="525">
        <v>1000031957</v>
      </c>
      <c r="F169" s="525">
        <v>85446020</v>
      </c>
      <c r="G169" s="749"/>
      <c r="H169" s="525">
        <v>18</v>
      </c>
      <c r="I169" s="539"/>
      <c r="J169" s="521" t="s">
        <v>599</v>
      </c>
      <c r="K169" s="525" t="s">
        <v>528</v>
      </c>
      <c r="L169" s="525">
        <v>2</v>
      </c>
      <c r="M169" s="750"/>
      <c r="N169" s="527" t="str">
        <f t="shared" si="28"/>
        <v>INCLUDED</v>
      </c>
      <c r="O169" s="739">
        <f t="shared" si="29"/>
        <v>0</v>
      </c>
      <c r="P169" s="739">
        <f t="shared" si="30"/>
        <v>0</v>
      </c>
      <c r="Q169" s="739">
        <f>Discount!$H$36</f>
        <v>0</v>
      </c>
      <c r="R169" s="740">
        <f t="shared" si="31"/>
        <v>0</v>
      </c>
      <c r="S169" s="740">
        <f t="shared" si="32"/>
        <v>0</v>
      </c>
      <c r="T169" s="741">
        <f t="shared" si="33"/>
        <v>0</v>
      </c>
    </row>
    <row r="170" spans="1:20" ht="31.5">
      <c r="A170" s="755">
        <v>21</v>
      </c>
      <c r="B170" s="525">
        <v>7000018857</v>
      </c>
      <c r="C170" s="525">
        <v>200</v>
      </c>
      <c r="D170" s="525" t="s">
        <v>585</v>
      </c>
      <c r="E170" s="525">
        <v>1000031953</v>
      </c>
      <c r="F170" s="525">
        <v>85446020</v>
      </c>
      <c r="G170" s="749"/>
      <c r="H170" s="525">
        <v>18</v>
      </c>
      <c r="I170" s="539"/>
      <c r="J170" s="521" t="s">
        <v>527</v>
      </c>
      <c r="K170" s="525" t="s">
        <v>528</v>
      </c>
      <c r="L170" s="525">
        <v>2</v>
      </c>
      <c r="M170" s="750"/>
      <c r="N170" s="527" t="str">
        <f t="shared" si="28"/>
        <v>INCLUDED</v>
      </c>
      <c r="O170" s="739">
        <f t="shared" si="29"/>
        <v>0</v>
      </c>
      <c r="P170" s="739">
        <f t="shared" si="30"/>
        <v>0</v>
      </c>
      <c r="Q170" s="739">
        <f>Discount!$H$36</f>
        <v>0</v>
      </c>
      <c r="R170" s="740">
        <f t="shared" si="31"/>
        <v>0</v>
      </c>
      <c r="S170" s="740">
        <f t="shared" si="32"/>
        <v>0</v>
      </c>
      <c r="T170" s="741">
        <f t="shared" si="33"/>
        <v>0</v>
      </c>
    </row>
    <row r="171" spans="1:20" ht="31.5">
      <c r="A171" s="755">
        <v>22</v>
      </c>
      <c r="B171" s="525">
        <v>7000018857</v>
      </c>
      <c r="C171" s="525">
        <v>210</v>
      </c>
      <c r="D171" s="525" t="s">
        <v>585</v>
      </c>
      <c r="E171" s="525">
        <v>1000031976</v>
      </c>
      <c r="F171" s="525">
        <v>85446020</v>
      </c>
      <c r="G171" s="749"/>
      <c r="H171" s="525">
        <v>18</v>
      </c>
      <c r="I171" s="539"/>
      <c r="J171" s="521" t="s">
        <v>529</v>
      </c>
      <c r="K171" s="525" t="s">
        <v>528</v>
      </c>
      <c r="L171" s="525">
        <v>2</v>
      </c>
      <c r="M171" s="750"/>
      <c r="N171" s="527" t="str">
        <f t="shared" si="28"/>
        <v>INCLUDED</v>
      </c>
      <c r="O171" s="739">
        <f t="shared" si="29"/>
        <v>0</v>
      </c>
      <c r="P171" s="739">
        <f t="shared" si="30"/>
        <v>0</v>
      </c>
      <c r="Q171" s="739">
        <f>Discount!$H$36</f>
        <v>0</v>
      </c>
      <c r="R171" s="740">
        <f t="shared" si="31"/>
        <v>0</v>
      </c>
      <c r="S171" s="740">
        <f t="shared" si="32"/>
        <v>0</v>
      </c>
      <c r="T171" s="741">
        <f t="shared" si="33"/>
        <v>0</v>
      </c>
    </row>
    <row r="172" spans="1:20" ht="31.5">
      <c r="A172" s="755">
        <v>23</v>
      </c>
      <c r="B172" s="525">
        <v>7000018857</v>
      </c>
      <c r="C172" s="525">
        <v>220</v>
      </c>
      <c r="D172" s="525" t="s">
        <v>585</v>
      </c>
      <c r="E172" s="525">
        <v>1000031985</v>
      </c>
      <c r="F172" s="525">
        <v>85446020</v>
      </c>
      <c r="G172" s="749"/>
      <c r="H172" s="525">
        <v>18</v>
      </c>
      <c r="I172" s="539"/>
      <c r="J172" s="521" t="s">
        <v>531</v>
      </c>
      <c r="K172" s="525" t="s">
        <v>528</v>
      </c>
      <c r="L172" s="525">
        <v>1</v>
      </c>
      <c r="M172" s="750"/>
      <c r="N172" s="527" t="str">
        <f t="shared" si="28"/>
        <v>INCLUDED</v>
      </c>
      <c r="O172" s="739">
        <f t="shared" si="29"/>
        <v>0</v>
      </c>
      <c r="P172" s="739">
        <f t="shared" si="30"/>
        <v>0</v>
      </c>
      <c r="Q172" s="739">
        <f>Discount!$H$36</f>
        <v>0</v>
      </c>
      <c r="R172" s="740">
        <f t="shared" si="31"/>
        <v>0</v>
      </c>
      <c r="S172" s="740">
        <f t="shared" si="32"/>
        <v>0</v>
      </c>
      <c r="T172" s="741">
        <f t="shared" si="33"/>
        <v>0</v>
      </c>
    </row>
    <row r="173" spans="1:20" ht="31.5">
      <c r="A173" s="755">
        <v>24</v>
      </c>
      <c r="B173" s="525">
        <v>7000018857</v>
      </c>
      <c r="C173" s="525">
        <v>230</v>
      </c>
      <c r="D173" s="525" t="s">
        <v>585</v>
      </c>
      <c r="E173" s="525">
        <v>1000031964</v>
      </c>
      <c r="F173" s="525">
        <v>85446020</v>
      </c>
      <c r="G173" s="749"/>
      <c r="H173" s="525">
        <v>18</v>
      </c>
      <c r="I173" s="539"/>
      <c r="J173" s="521" t="s">
        <v>532</v>
      </c>
      <c r="K173" s="525" t="s">
        <v>528</v>
      </c>
      <c r="L173" s="525">
        <v>2</v>
      </c>
      <c r="M173" s="750"/>
      <c r="N173" s="527" t="str">
        <f t="shared" si="28"/>
        <v>INCLUDED</v>
      </c>
      <c r="O173" s="739">
        <f t="shared" si="29"/>
        <v>0</v>
      </c>
      <c r="P173" s="739">
        <f t="shared" si="30"/>
        <v>0</v>
      </c>
      <c r="Q173" s="739">
        <f>Discount!$H$36</f>
        <v>0</v>
      </c>
      <c r="R173" s="740">
        <f t="shared" si="31"/>
        <v>0</v>
      </c>
      <c r="S173" s="740">
        <f t="shared" si="32"/>
        <v>0</v>
      </c>
      <c r="T173" s="741">
        <f t="shared" si="33"/>
        <v>0</v>
      </c>
    </row>
    <row r="174" spans="1:20" ht="31.5">
      <c r="A174" s="755">
        <v>25</v>
      </c>
      <c r="B174" s="525">
        <v>7000018857</v>
      </c>
      <c r="C174" s="525">
        <v>240</v>
      </c>
      <c r="D174" s="525" t="s">
        <v>585</v>
      </c>
      <c r="E174" s="525">
        <v>1000031987</v>
      </c>
      <c r="F174" s="525">
        <v>85446020</v>
      </c>
      <c r="G174" s="749"/>
      <c r="H174" s="525">
        <v>18</v>
      </c>
      <c r="I174" s="539"/>
      <c r="J174" s="521" t="s">
        <v>533</v>
      </c>
      <c r="K174" s="525" t="s">
        <v>528</v>
      </c>
      <c r="L174" s="525">
        <v>1</v>
      </c>
      <c r="M174" s="750"/>
      <c r="N174" s="527" t="str">
        <f t="shared" si="28"/>
        <v>INCLUDED</v>
      </c>
      <c r="O174" s="739">
        <f t="shared" si="29"/>
        <v>0</v>
      </c>
      <c r="P174" s="739">
        <f t="shared" si="30"/>
        <v>0</v>
      </c>
      <c r="Q174" s="739">
        <f>Discount!$H$36</f>
        <v>0</v>
      </c>
      <c r="R174" s="740">
        <f t="shared" si="31"/>
        <v>0</v>
      </c>
      <c r="S174" s="740">
        <f t="shared" si="32"/>
        <v>0</v>
      </c>
      <c r="T174" s="741">
        <f t="shared" si="33"/>
        <v>0</v>
      </c>
    </row>
    <row r="175" spans="1:20" ht="31.5">
      <c r="A175" s="755">
        <v>26</v>
      </c>
      <c r="B175" s="525">
        <v>7000018857</v>
      </c>
      <c r="C175" s="525">
        <v>250</v>
      </c>
      <c r="D175" s="525" t="s">
        <v>585</v>
      </c>
      <c r="E175" s="525">
        <v>1000031887</v>
      </c>
      <c r="F175" s="525">
        <v>85446020</v>
      </c>
      <c r="G175" s="749"/>
      <c r="H175" s="525">
        <v>18</v>
      </c>
      <c r="I175" s="539"/>
      <c r="J175" s="521" t="s">
        <v>535</v>
      </c>
      <c r="K175" s="525" t="s">
        <v>528</v>
      </c>
      <c r="L175" s="525">
        <v>1</v>
      </c>
      <c r="M175" s="750"/>
      <c r="N175" s="527" t="str">
        <f t="shared" si="28"/>
        <v>INCLUDED</v>
      </c>
      <c r="O175" s="739">
        <f t="shared" si="29"/>
        <v>0</v>
      </c>
      <c r="P175" s="739">
        <f t="shared" si="30"/>
        <v>0</v>
      </c>
      <c r="Q175" s="739">
        <f>Discount!$H$36</f>
        <v>0</v>
      </c>
      <c r="R175" s="740">
        <f t="shared" si="31"/>
        <v>0</v>
      </c>
      <c r="S175" s="740">
        <f t="shared" si="32"/>
        <v>0</v>
      </c>
      <c r="T175" s="741">
        <f t="shared" si="33"/>
        <v>0</v>
      </c>
    </row>
    <row r="176" spans="1:20" ht="31.5">
      <c r="A176" s="755">
        <v>27</v>
      </c>
      <c r="B176" s="525">
        <v>7000018857</v>
      </c>
      <c r="C176" s="525">
        <v>260</v>
      </c>
      <c r="D176" s="525" t="s">
        <v>585</v>
      </c>
      <c r="E176" s="525">
        <v>1000056264</v>
      </c>
      <c r="F176" s="525">
        <v>85446020</v>
      </c>
      <c r="G176" s="749"/>
      <c r="H176" s="525">
        <v>18</v>
      </c>
      <c r="I176" s="539"/>
      <c r="J176" s="521" t="s">
        <v>537</v>
      </c>
      <c r="K176" s="525" t="s">
        <v>528</v>
      </c>
      <c r="L176" s="525">
        <v>2</v>
      </c>
      <c r="M176" s="750"/>
      <c r="N176" s="527" t="str">
        <f t="shared" si="28"/>
        <v>INCLUDED</v>
      </c>
      <c r="O176" s="739">
        <f t="shared" si="29"/>
        <v>0</v>
      </c>
      <c r="P176" s="739">
        <f t="shared" si="30"/>
        <v>0</v>
      </c>
      <c r="Q176" s="739">
        <f>Discount!$H$36</f>
        <v>0</v>
      </c>
      <c r="R176" s="740">
        <f t="shared" si="31"/>
        <v>0</v>
      </c>
      <c r="S176" s="740">
        <f t="shared" si="32"/>
        <v>0</v>
      </c>
      <c r="T176" s="741">
        <f t="shared" si="33"/>
        <v>0</v>
      </c>
    </row>
    <row r="177" spans="1:20" ht="31.5">
      <c r="A177" s="755">
        <v>28</v>
      </c>
      <c r="B177" s="525">
        <v>7000018857</v>
      </c>
      <c r="C177" s="525">
        <v>270</v>
      </c>
      <c r="D177" s="525" t="s">
        <v>585</v>
      </c>
      <c r="E177" s="525">
        <v>1000056265</v>
      </c>
      <c r="F177" s="525">
        <v>85446020</v>
      </c>
      <c r="G177" s="749"/>
      <c r="H177" s="525">
        <v>18</v>
      </c>
      <c r="I177" s="539"/>
      <c r="J177" s="521" t="s">
        <v>538</v>
      </c>
      <c r="K177" s="525" t="s">
        <v>528</v>
      </c>
      <c r="L177" s="525">
        <v>2</v>
      </c>
      <c r="M177" s="750"/>
      <c r="N177" s="527" t="str">
        <f t="shared" si="28"/>
        <v>INCLUDED</v>
      </c>
      <c r="O177" s="739">
        <f t="shared" si="29"/>
        <v>0</v>
      </c>
      <c r="P177" s="739">
        <f t="shared" si="30"/>
        <v>0</v>
      </c>
      <c r="Q177" s="739">
        <f>Discount!$H$36</f>
        <v>0</v>
      </c>
      <c r="R177" s="740">
        <f t="shared" si="31"/>
        <v>0</v>
      </c>
      <c r="S177" s="740">
        <f t="shared" si="32"/>
        <v>0</v>
      </c>
      <c r="T177" s="741">
        <f t="shared" si="33"/>
        <v>0</v>
      </c>
    </row>
    <row r="178" spans="1:20" ht="31.5">
      <c r="A178" s="755">
        <v>29</v>
      </c>
      <c r="B178" s="525">
        <v>7000018857</v>
      </c>
      <c r="C178" s="525">
        <v>280</v>
      </c>
      <c r="D178" s="525" t="s">
        <v>585</v>
      </c>
      <c r="E178" s="525">
        <v>1000032050</v>
      </c>
      <c r="F178" s="525">
        <v>85446020</v>
      </c>
      <c r="G178" s="749"/>
      <c r="H178" s="525">
        <v>18</v>
      </c>
      <c r="I178" s="539"/>
      <c r="J178" s="521" t="s">
        <v>636</v>
      </c>
      <c r="K178" s="525" t="s">
        <v>528</v>
      </c>
      <c r="L178" s="525">
        <v>0.3</v>
      </c>
      <c r="M178" s="750"/>
      <c r="N178" s="527" t="str">
        <f t="shared" si="28"/>
        <v>INCLUDED</v>
      </c>
      <c r="O178" s="739">
        <f t="shared" si="29"/>
        <v>0</v>
      </c>
      <c r="P178" s="739">
        <f t="shared" si="30"/>
        <v>0</v>
      </c>
      <c r="Q178" s="739">
        <f>Discount!$H$36</f>
        <v>0</v>
      </c>
      <c r="R178" s="740">
        <f t="shared" si="31"/>
        <v>0</v>
      </c>
      <c r="S178" s="740">
        <f t="shared" si="32"/>
        <v>0</v>
      </c>
      <c r="T178" s="741">
        <f t="shared" si="33"/>
        <v>0</v>
      </c>
    </row>
    <row r="179" spans="1:20">
      <c r="A179" s="755">
        <v>30</v>
      </c>
      <c r="B179" s="525">
        <v>7000018857</v>
      </c>
      <c r="C179" s="525">
        <v>290</v>
      </c>
      <c r="D179" s="525" t="s">
        <v>503</v>
      </c>
      <c r="E179" s="525">
        <v>1000038325</v>
      </c>
      <c r="F179" s="525">
        <v>94059900</v>
      </c>
      <c r="G179" s="749"/>
      <c r="H179" s="525">
        <v>18</v>
      </c>
      <c r="I179" s="539"/>
      <c r="J179" s="521" t="s">
        <v>551</v>
      </c>
      <c r="K179" s="525" t="s">
        <v>516</v>
      </c>
      <c r="L179" s="525">
        <v>5</v>
      </c>
      <c r="M179" s="750"/>
      <c r="N179" s="527" t="str">
        <f t="shared" si="28"/>
        <v>INCLUDED</v>
      </c>
      <c r="O179" s="739">
        <f t="shared" si="29"/>
        <v>0</v>
      </c>
      <c r="P179" s="739">
        <f t="shared" si="30"/>
        <v>0</v>
      </c>
      <c r="Q179" s="739">
        <f>Discount!$H$36</f>
        <v>0</v>
      </c>
      <c r="R179" s="740">
        <f t="shared" si="31"/>
        <v>0</v>
      </c>
      <c r="S179" s="740">
        <f t="shared" si="32"/>
        <v>0</v>
      </c>
      <c r="T179" s="741">
        <f t="shared" si="33"/>
        <v>0</v>
      </c>
    </row>
    <row r="180" spans="1:20" ht="31.5">
      <c r="A180" s="755">
        <v>31</v>
      </c>
      <c r="B180" s="525">
        <v>7000018857</v>
      </c>
      <c r="C180" s="525">
        <v>300</v>
      </c>
      <c r="D180" s="525" t="s">
        <v>614</v>
      </c>
      <c r="E180" s="525">
        <v>1000017565</v>
      </c>
      <c r="F180" s="525">
        <v>73045930</v>
      </c>
      <c r="G180" s="749"/>
      <c r="H180" s="525">
        <v>18</v>
      </c>
      <c r="I180" s="539"/>
      <c r="J180" s="521" t="s">
        <v>637</v>
      </c>
      <c r="K180" s="525" t="s">
        <v>516</v>
      </c>
      <c r="L180" s="525">
        <v>3</v>
      </c>
      <c r="M180" s="750"/>
      <c r="N180" s="527" t="str">
        <f t="shared" si="28"/>
        <v>INCLUDED</v>
      </c>
      <c r="O180" s="739">
        <f t="shared" si="29"/>
        <v>0</v>
      </c>
      <c r="P180" s="739">
        <f t="shared" si="30"/>
        <v>0</v>
      </c>
      <c r="Q180" s="739">
        <f>Discount!$H$36</f>
        <v>0</v>
      </c>
      <c r="R180" s="740">
        <f t="shared" si="31"/>
        <v>0</v>
      </c>
      <c r="S180" s="740">
        <f t="shared" si="32"/>
        <v>0</v>
      </c>
      <c r="T180" s="741">
        <f t="shared" si="33"/>
        <v>0</v>
      </c>
    </row>
    <row r="181" spans="1:20" ht="31.5">
      <c r="A181" s="755">
        <v>32</v>
      </c>
      <c r="B181" s="525">
        <v>7000018857</v>
      </c>
      <c r="C181" s="525">
        <v>310</v>
      </c>
      <c r="D181" s="525" t="s">
        <v>614</v>
      </c>
      <c r="E181" s="525">
        <v>1000017562</v>
      </c>
      <c r="F181" s="525">
        <v>73045930</v>
      </c>
      <c r="G181" s="749"/>
      <c r="H181" s="525">
        <v>18</v>
      </c>
      <c r="I181" s="539"/>
      <c r="J181" s="521" t="s">
        <v>638</v>
      </c>
      <c r="K181" s="525" t="s">
        <v>516</v>
      </c>
      <c r="L181" s="525">
        <v>8</v>
      </c>
      <c r="M181" s="750"/>
      <c r="N181" s="527" t="str">
        <f t="shared" si="28"/>
        <v>INCLUDED</v>
      </c>
      <c r="O181" s="739">
        <f t="shared" si="29"/>
        <v>0</v>
      </c>
      <c r="P181" s="739">
        <f t="shared" si="30"/>
        <v>0</v>
      </c>
      <c r="Q181" s="739">
        <f>Discount!$H$36</f>
        <v>0</v>
      </c>
      <c r="R181" s="740">
        <f t="shared" si="31"/>
        <v>0</v>
      </c>
      <c r="S181" s="740">
        <f t="shared" si="32"/>
        <v>0</v>
      </c>
      <c r="T181" s="741">
        <f t="shared" si="33"/>
        <v>0</v>
      </c>
    </row>
    <row r="182" spans="1:20" ht="31.5">
      <c r="A182" s="755">
        <v>33</v>
      </c>
      <c r="B182" s="525">
        <v>7000018857</v>
      </c>
      <c r="C182" s="525">
        <v>320</v>
      </c>
      <c r="D182" s="525" t="s">
        <v>614</v>
      </c>
      <c r="E182" s="525">
        <v>1000020187</v>
      </c>
      <c r="F182" s="525">
        <v>73045930</v>
      </c>
      <c r="G182" s="749"/>
      <c r="H182" s="525">
        <v>18</v>
      </c>
      <c r="I182" s="539"/>
      <c r="J182" s="521" t="s">
        <v>639</v>
      </c>
      <c r="K182" s="525" t="s">
        <v>516</v>
      </c>
      <c r="L182" s="525">
        <v>3</v>
      </c>
      <c r="M182" s="750"/>
      <c r="N182" s="527" t="str">
        <f t="shared" si="28"/>
        <v>INCLUDED</v>
      </c>
      <c r="O182" s="739">
        <f t="shared" si="29"/>
        <v>0</v>
      </c>
      <c r="P182" s="739">
        <f t="shared" si="30"/>
        <v>0</v>
      </c>
      <c r="Q182" s="739">
        <f>Discount!$H$36</f>
        <v>0</v>
      </c>
      <c r="R182" s="740">
        <f t="shared" si="31"/>
        <v>0</v>
      </c>
      <c r="S182" s="740">
        <f t="shared" si="32"/>
        <v>0</v>
      </c>
      <c r="T182" s="741">
        <f t="shared" si="33"/>
        <v>0</v>
      </c>
    </row>
    <row r="183" spans="1:20" ht="31.5">
      <c r="A183" s="755">
        <v>34</v>
      </c>
      <c r="B183" s="525">
        <v>7000018857</v>
      </c>
      <c r="C183" s="525">
        <v>330</v>
      </c>
      <c r="D183" s="525" t="s">
        <v>614</v>
      </c>
      <c r="E183" s="525">
        <v>1000020188</v>
      </c>
      <c r="F183" s="525">
        <v>73045930</v>
      </c>
      <c r="G183" s="749"/>
      <c r="H183" s="525">
        <v>18</v>
      </c>
      <c r="I183" s="539"/>
      <c r="J183" s="521" t="s">
        <v>640</v>
      </c>
      <c r="K183" s="525" t="s">
        <v>516</v>
      </c>
      <c r="L183" s="525">
        <v>3</v>
      </c>
      <c r="M183" s="750"/>
      <c r="N183" s="527" t="str">
        <f t="shared" si="28"/>
        <v>INCLUDED</v>
      </c>
      <c r="O183" s="739">
        <f t="shared" si="29"/>
        <v>0</v>
      </c>
      <c r="P183" s="739">
        <f t="shared" si="30"/>
        <v>0</v>
      </c>
      <c r="Q183" s="739">
        <f>Discount!$H$36</f>
        <v>0</v>
      </c>
      <c r="R183" s="740">
        <f t="shared" si="31"/>
        <v>0</v>
      </c>
      <c r="S183" s="740">
        <f t="shared" si="32"/>
        <v>0</v>
      </c>
      <c r="T183" s="741">
        <f t="shared" si="33"/>
        <v>0</v>
      </c>
    </row>
    <row r="184" spans="1:20" ht="31.5">
      <c r="A184" s="755">
        <v>35</v>
      </c>
      <c r="B184" s="525">
        <v>7000018857</v>
      </c>
      <c r="C184" s="525">
        <v>340</v>
      </c>
      <c r="D184" s="525" t="s">
        <v>614</v>
      </c>
      <c r="E184" s="525">
        <v>1000020189</v>
      </c>
      <c r="F184" s="525">
        <v>73045930</v>
      </c>
      <c r="G184" s="749"/>
      <c r="H184" s="525">
        <v>18</v>
      </c>
      <c r="I184" s="539"/>
      <c r="J184" s="521" t="s">
        <v>641</v>
      </c>
      <c r="K184" s="525" t="s">
        <v>516</v>
      </c>
      <c r="L184" s="525">
        <v>4</v>
      </c>
      <c r="M184" s="750"/>
      <c r="N184" s="527" t="str">
        <f t="shared" si="28"/>
        <v>INCLUDED</v>
      </c>
      <c r="O184" s="739">
        <f t="shared" si="29"/>
        <v>0</v>
      </c>
      <c r="P184" s="739">
        <f t="shared" si="30"/>
        <v>0</v>
      </c>
      <c r="Q184" s="739">
        <f>Discount!$H$36</f>
        <v>0</v>
      </c>
      <c r="R184" s="740">
        <f t="shared" si="31"/>
        <v>0</v>
      </c>
      <c r="S184" s="740">
        <f t="shared" si="32"/>
        <v>0</v>
      </c>
      <c r="T184" s="741">
        <f t="shared" si="33"/>
        <v>0</v>
      </c>
    </row>
    <row r="185" spans="1:20" ht="31.5">
      <c r="A185" s="755">
        <v>36</v>
      </c>
      <c r="B185" s="525">
        <v>7000018857</v>
      </c>
      <c r="C185" s="525">
        <v>350</v>
      </c>
      <c r="D185" s="525" t="s">
        <v>614</v>
      </c>
      <c r="E185" s="525">
        <v>1000020190</v>
      </c>
      <c r="F185" s="525">
        <v>73045930</v>
      </c>
      <c r="G185" s="749"/>
      <c r="H185" s="525">
        <v>18</v>
      </c>
      <c r="I185" s="539"/>
      <c r="J185" s="521" t="s">
        <v>642</v>
      </c>
      <c r="K185" s="525" t="s">
        <v>516</v>
      </c>
      <c r="L185" s="525">
        <v>3</v>
      </c>
      <c r="M185" s="750"/>
      <c r="N185" s="527" t="str">
        <f t="shared" si="28"/>
        <v>INCLUDED</v>
      </c>
      <c r="O185" s="739">
        <f t="shared" si="29"/>
        <v>0</v>
      </c>
      <c r="P185" s="739">
        <f t="shared" si="30"/>
        <v>0</v>
      </c>
      <c r="Q185" s="739">
        <f>Discount!$H$36</f>
        <v>0</v>
      </c>
      <c r="R185" s="740">
        <f t="shared" si="31"/>
        <v>0</v>
      </c>
      <c r="S185" s="740">
        <f t="shared" si="32"/>
        <v>0</v>
      </c>
      <c r="T185" s="741">
        <f t="shared" si="33"/>
        <v>0</v>
      </c>
    </row>
    <row r="186" spans="1:20" ht="31.5">
      <c r="A186" s="755">
        <v>37</v>
      </c>
      <c r="B186" s="525">
        <v>7000018857</v>
      </c>
      <c r="C186" s="525">
        <v>360</v>
      </c>
      <c r="D186" s="525" t="s">
        <v>614</v>
      </c>
      <c r="E186" s="525">
        <v>1000017563</v>
      </c>
      <c r="F186" s="525">
        <v>73045930</v>
      </c>
      <c r="G186" s="749"/>
      <c r="H186" s="525">
        <v>18</v>
      </c>
      <c r="I186" s="539"/>
      <c r="J186" s="521" t="s">
        <v>643</v>
      </c>
      <c r="K186" s="525" t="s">
        <v>516</v>
      </c>
      <c r="L186" s="525">
        <v>6</v>
      </c>
      <c r="M186" s="750"/>
      <c r="N186" s="527" t="str">
        <f t="shared" si="28"/>
        <v>INCLUDED</v>
      </c>
      <c r="O186" s="739">
        <f t="shared" si="29"/>
        <v>0</v>
      </c>
      <c r="P186" s="739">
        <f t="shared" si="30"/>
        <v>0</v>
      </c>
      <c r="Q186" s="739">
        <f>Discount!$H$36</f>
        <v>0</v>
      </c>
      <c r="R186" s="740">
        <f t="shared" si="31"/>
        <v>0</v>
      </c>
      <c r="S186" s="740">
        <f t="shared" si="32"/>
        <v>0</v>
      </c>
      <c r="T186" s="741">
        <f t="shared" si="33"/>
        <v>0</v>
      </c>
    </row>
    <row r="187" spans="1:20">
      <c r="A187" s="755">
        <v>38</v>
      </c>
      <c r="B187" s="525">
        <v>7000018857</v>
      </c>
      <c r="C187" s="525">
        <v>370</v>
      </c>
      <c r="D187" s="525" t="s">
        <v>615</v>
      </c>
      <c r="E187" s="525">
        <v>1000025935</v>
      </c>
      <c r="F187" s="525">
        <v>85389000</v>
      </c>
      <c r="G187" s="749"/>
      <c r="H187" s="525">
        <v>18</v>
      </c>
      <c r="I187" s="539"/>
      <c r="J187" s="521" t="s">
        <v>644</v>
      </c>
      <c r="K187" s="525" t="s">
        <v>559</v>
      </c>
      <c r="L187" s="525">
        <v>1</v>
      </c>
      <c r="M187" s="750"/>
      <c r="N187" s="527" t="str">
        <f t="shared" si="28"/>
        <v>INCLUDED</v>
      </c>
      <c r="O187" s="739">
        <f t="shared" si="29"/>
        <v>0</v>
      </c>
      <c r="P187" s="739">
        <f t="shared" si="30"/>
        <v>0</v>
      </c>
      <c r="Q187" s="739">
        <f>Discount!$H$36</f>
        <v>0</v>
      </c>
      <c r="R187" s="740">
        <f t="shared" si="31"/>
        <v>0</v>
      </c>
      <c r="S187" s="740">
        <f t="shared" si="32"/>
        <v>0</v>
      </c>
      <c r="T187" s="741">
        <f t="shared" si="33"/>
        <v>0</v>
      </c>
    </row>
    <row r="188" spans="1:20">
      <c r="A188" s="755">
        <v>39</v>
      </c>
      <c r="B188" s="525">
        <v>7000018857</v>
      </c>
      <c r="C188" s="525">
        <v>380</v>
      </c>
      <c r="D188" s="525" t="s">
        <v>615</v>
      </c>
      <c r="E188" s="525">
        <v>1000025936</v>
      </c>
      <c r="F188" s="525">
        <v>85353090</v>
      </c>
      <c r="G188" s="749"/>
      <c r="H188" s="525">
        <v>18</v>
      </c>
      <c r="I188" s="539"/>
      <c r="J188" s="521" t="s">
        <v>645</v>
      </c>
      <c r="K188" s="525" t="s">
        <v>559</v>
      </c>
      <c r="L188" s="525">
        <v>1</v>
      </c>
      <c r="M188" s="750"/>
      <c r="N188" s="527" t="str">
        <f t="shared" si="28"/>
        <v>INCLUDED</v>
      </c>
      <c r="O188" s="739">
        <f t="shared" si="29"/>
        <v>0</v>
      </c>
      <c r="P188" s="739">
        <f t="shared" si="30"/>
        <v>0</v>
      </c>
      <c r="Q188" s="739">
        <f>Discount!$H$36</f>
        <v>0</v>
      </c>
      <c r="R188" s="740">
        <f t="shared" si="31"/>
        <v>0</v>
      </c>
      <c r="S188" s="740">
        <f t="shared" si="32"/>
        <v>0</v>
      </c>
      <c r="T188" s="741">
        <f t="shared" si="33"/>
        <v>0</v>
      </c>
    </row>
    <row r="189" spans="1:20">
      <c r="A189" s="755">
        <v>40</v>
      </c>
      <c r="B189" s="525">
        <v>7000018857</v>
      </c>
      <c r="C189" s="525">
        <v>390</v>
      </c>
      <c r="D189" s="525" t="s">
        <v>615</v>
      </c>
      <c r="E189" s="525">
        <v>1000025933</v>
      </c>
      <c r="F189" s="525">
        <v>85389000</v>
      </c>
      <c r="G189" s="749"/>
      <c r="H189" s="525">
        <v>18</v>
      </c>
      <c r="I189" s="539"/>
      <c r="J189" s="521" t="s">
        <v>646</v>
      </c>
      <c r="K189" s="525" t="s">
        <v>559</v>
      </c>
      <c r="L189" s="525">
        <v>1</v>
      </c>
      <c r="M189" s="750"/>
      <c r="N189" s="527" t="str">
        <f t="shared" si="28"/>
        <v>INCLUDED</v>
      </c>
      <c r="O189" s="739">
        <f t="shared" si="29"/>
        <v>0</v>
      </c>
      <c r="P189" s="739">
        <f t="shared" si="30"/>
        <v>0</v>
      </c>
      <c r="Q189" s="739">
        <f>Discount!$H$36</f>
        <v>0</v>
      </c>
      <c r="R189" s="740">
        <f t="shared" si="31"/>
        <v>0</v>
      </c>
      <c r="S189" s="740">
        <f t="shared" si="32"/>
        <v>0</v>
      </c>
      <c r="T189" s="741">
        <f t="shared" si="33"/>
        <v>0</v>
      </c>
    </row>
    <row r="190" spans="1:20">
      <c r="A190" s="755">
        <v>41</v>
      </c>
      <c r="B190" s="525">
        <v>7000018857</v>
      </c>
      <c r="C190" s="525">
        <v>400</v>
      </c>
      <c r="D190" s="525" t="s">
        <v>615</v>
      </c>
      <c r="E190" s="525">
        <v>1000025934</v>
      </c>
      <c r="F190" s="525">
        <v>85359090</v>
      </c>
      <c r="G190" s="749"/>
      <c r="H190" s="525">
        <v>18</v>
      </c>
      <c r="I190" s="539"/>
      <c r="J190" s="521" t="s">
        <v>647</v>
      </c>
      <c r="K190" s="525" t="s">
        <v>559</v>
      </c>
      <c r="L190" s="525">
        <v>1</v>
      </c>
      <c r="M190" s="750"/>
      <c r="N190" s="527" t="str">
        <f t="shared" si="28"/>
        <v>INCLUDED</v>
      </c>
      <c r="O190" s="739">
        <f t="shared" si="29"/>
        <v>0</v>
      </c>
      <c r="P190" s="739">
        <f t="shared" si="30"/>
        <v>0</v>
      </c>
      <c r="Q190" s="739">
        <f>Discount!$H$36</f>
        <v>0</v>
      </c>
      <c r="R190" s="740">
        <f t="shared" si="31"/>
        <v>0</v>
      </c>
      <c r="S190" s="740">
        <f t="shared" si="32"/>
        <v>0</v>
      </c>
      <c r="T190" s="741">
        <f t="shared" si="33"/>
        <v>0</v>
      </c>
    </row>
    <row r="191" spans="1:20">
      <c r="A191" s="755">
        <v>42</v>
      </c>
      <c r="B191" s="525">
        <v>7000018857</v>
      </c>
      <c r="C191" s="525">
        <v>410</v>
      </c>
      <c r="D191" s="525" t="s">
        <v>615</v>
      </c>
      <c r="E191" s="525">
        <v>1000019912</v>
      </c>
      <c r="F191" s="525">
        <v>85371000</v>
      </c>
      <c r="G191" s="749"/>
      <c r="H191" s="525">
        <v>18</v>
      </c>
      <c r="I191" s="539"/>
      <c r="J191" s="521" t="s">
        <v>554</v>
      </c>
      <c r="K191" s="525" t="s">
        <v>547</v>
      </c>
      <c r="L191" s="525">
        <v>1</v>
      </c>
      <c r="M191" s="750"/>
      <c r="N191" s="527" t="str">
        <f t="shared" si="28"/>
        <v>INCLUDED</v>
      </c>
      <c r="O191" s="739">
        <f t="shared" si="29"/>
        <v>0</v>
      </c>
      <c r="P191" s="739">
        <f t="shared" si="30"/>
        <v>0</v>
      </c>
      <c r="Q191" s="739">
        <f>Discount!$H$36</f>
        <v>0</v>
      </c>
      <c r="R191" s="740">
        <f t="shared" si="31"/>
        <v>0</v>
      </c>
      <c r="S191" s="740">
        <f t="shared" si="32"/>
        <v>0</v>
      </c>
      <c r="T191" s="741">
        <f t="shared" si="33"/>
        <v>0</v>
      </c>
    </row>
    <row r="192" spans="1:20">
      <c r="A192" s="755">
        <v>43</v>
      </c>
      <c r="B192" s="525">
        <v>7000018857</v>
      </c>
      <c r="C192" s="525">
        <v>420</v>
      </c>
      <c r="D192" s="525" t="s">
        <v>615</v>
      </c>
      <c r="E192" s="525">
        <v>1000025930</v>
      </c>
      <c r="F192" s="525">
        <v>85354010</v>
      </c>
      <c r="G192" s="749"/>
      <c r="H192" s="525">
        <v>18</v>
      </c>
      <c r="I192" s="539"/>
      <c r="J192" s="521" t="s">
        <v>648</v>
      </c>
      <c r="K192" s="525" t="s">
        <v>559</v>
      </c>
      <c r="L192" s="525">
        <v>1</v>
      </c>
      <c r="M192" s="750"/>
      <c r="N192" s="527" t="str">
        <f t="shared" si="28"/>
        <v>INCLUDED</v>
      </c>
      <c r="O192" s="739">
        <f t="shared" si="29"/>
        <v>0</v>
      </c>
      <c r="P192" s="739">
        <f t="shared" si="30"/>
        <v>0</v>
      </c>
      <c r="Q192" s="739">
        <f>Discount!$H$36</f>
        <v>0</v>
      </c>
      <c r="R192" s="740">
        <f t="shared" si="31"/>
        <v>0</v>
      </c>
      <c r="S192" s="740">
        <f t="shared" si="32"/>
        <v>0</v>
      </c>
      <c r="T192" s="741">
        <f t="shared" si="33"/>
        <v>0</v>
      </c>
    </row>
    <row r="193" spans="1:20" ht="31.5">
      <c r="A193" s="755">
        <v>44</v>
      </c>
      <c r="B193" s="525">
        <v>7000018857</v>
      </c>
      <c r="C193" s="525">
        <v>530</v>
      </c>
      <c r="D193" s="525" t="s">
        <v>616</v>
      </c>
      <c r="E193" s="525">
        <v>1000012366</v>
      </c>
      <c r="F193" s="525">
        <v>73082011</v>
      </c>
      <c r="G193" s="749"/>
      <c r="H193" s="525">
        <v>18</v>
      </c>
      <c r="I193" s="539"/>
      <c r="J193" s="521" t="s">
        <v>579</v>
      </c>
      <c r="K193" s="525" t="s">
        <v>516</v>
      </c>
      <c r="L193" s="525">
        <v>200</v>
      </c>
      <c r="M193" s="750"/>
      <c r="N193" s="527" t="str">
        <f t="shared" si="28"/>
        <v>INCLUDED</v>
      </c>
      <c r="O193" s="739">
        <f t="shared" si="29"/>
        <v>0</v>
      </c>
      <c r="P193" s="739">
        <f t="shared" si="30"/>
        <v>0</v>
      </c>
      <c r="Q193" s="739">
        <f>Discount!$H$36</f>
        <v>0</v>
      </c>
      <c r="R193" s="740">
        <f t="shared" si="31"/>
        <v>0</v>
      </c>
      <c r="S193" s="740">
        <f t="shared" si="32"/>
        <v>0</v>
      </c>
      <c r="T193" s="741">
        <f t="shared" si="33"/>
        <v>0</v>
      </c>
    </row>
    <row r="194" spans="1:20" ht="63">
      <c r="A194" s="755">
        <v>45</v>
      </c>
      <c r="B194" s="525">
        <v>7000018857</v>
      </c>
      <c r="C194" s="525">
        <v>550</v>
      </c>
      <c r="D194" s="525" t="s">
        <v>617</v>
      </c>
      <c r="E194" s="525">
        <v>1000031367</v>
      </c>
      <c r="F194" s="525">
        <v>85176260</v>
      </c>
      <c r="G194" s="749"/>
      <c r="H194" s="525">
        <v>18</v>
      </c>
      <c r="I194" s="539"/>
      <c r="J194" s="521" t="s">
        <v>567</v>
      </c>
      <c r="K194" s="525" t="s">
        <v>516</v>
      </c>
      <c r="L194" s="525">
        <v>1</v>
      </c>
      <c r="M194" s="750"/>
      <c r="N194" s="527" t="str">
        <f t="shared" si="28"/>
        <v>INCLUDED</v>
      </c>
      <c r="O194" s="739">
        <f t="shared" si="29"/>
        <v>0</v>
      </c>
      <c r="P194" s="739">
        <f t="shared" si="30"/>
        <v>0</v>
      </c>
      <c r="Q194" s="739">
        <f>Discount!$H$36</f>
        <v>0</v>
      </c>
      <c r="R194" s="740">
        <f t="shared" si="31"/>
        <v>0</v>
      </c>
      <c r="S194" s="740">
        <f t="shared" si="32"/>
        <v>0</v>
      </c>
      <c r="T194" s="741">
        <f t="shared" si="33"/>
        <v>0</v>
      </c>
    </row>
    <row r="195" spans="1:20">
      <c r="A195" s="755">
        <v>46</v>
      </c>
      <c r="B195" s="525">
        <v>7000018857</v>
      </c>
      <c r="C195" s="525">
        <v>560</v>
      </c>
      <c r="D195" s="525" t="s">
        <v>617</v>
      </c>
      <c r="E195" s="525">
        <v>1000018706</v>
      </c>
      <c r="F195" s="525">
        <v>85176990</v>
      </c>
      <c r="G195" s="749"/>
      <c r="H195" s="525">
        <v>18</v>
      </c>
      <c r="I195" s="539"/>
      <c r="J195" s="521" t="s">
        <v>568</v>
      </c>
      <c r="K195" s="525" t="s">
        <v>516</v>
      </c>
      <c r="L195" s="525">
        <v>4</v>
      </c>
      <c r="M195" s="750"/>
      <c r="N195" s="527" t="str">
        <f t="shared" si="28"/>
        <v>INCLUDED</v>
      </c>
      <c r="O195" s="739">
        <f t="shared" si="29"/>
        <v>0</v>
      </c>
      <c r="P195" s="739">
        <f t="shared" si="30"/>
        <v>0</v>
      </c>
      <c r="Q195" s="739">
        <f>Discount!$H$36</f>
        <v>0</v>
      </c>
      <c r="R195" s="740">
        <f t="shared" si="31"/>
        <v>0</v>
      </c>
      <c r="S195" s="740">
        <f t="shared" si="32"/>
        <v>0</v>
      </c>
      <c r="T195" s="741">
        <f t="shared" si="33"/>
        <v>0</v>
      </c>
    </row>
    <row r="196" spans="1:20">
      <c r="A196" s="755">
        <v>47</v>
      </c>
      <c r="B196" s="525">
        <v>7000018857</v>
      </c>
      <c r="C196" s="525">
        <v>570</v>
      </c>
      <c r="D196" s="525" t="s">
        <v>617</v>
      </c>
      <c r="E196" s="525">
        <v>1000031374</v>
      </c>
      <c r="F196" s="525">
        <v>85176290</v>
      </c>
      <c r="G196" s="749"/>
      <c r="H196" s="525">
        <v>18</v>
      </c>
      <c r="I196" s="539"/>
      <c r="J196" s="521" t="s">
        <v>570</v>
      </c>
      <c r="K196" s="525" t="s">
        <v>559</v>
      </c>
      <c r="L196" s="525">
        <v>2</v>
      </c>
      <c r="M196" s="750"/>
      <c r="N196" s="527" t="str">
        <f t="shared" si="28"/>
        <v>INCLUDED</v>
      </c>
      <c r="O196" s="739">
        <f t="shared" si="29"/>
        <v>0</v>
      </c>
      <c r="P196" s="739">
        <f t="shared" si="30"/>
        <v>0</v>
      </c>
      <c r="Q196" s="739">
        <f>Discount!$H$36</f>
        <v>0</v>
      </c>
      <c r="R196" s="740">
        <f t="shared" si="31"/>
        <v>0</v>
      </c>
      <c r="S196" s="740">
        <f t="shared" si="32"/>
        <v>0</v>
      </c>
      <c r="T196" s="741">
        <f t="shared" si="33"/>
        <v>0</v>
      </c>
    </row>
    <row r="197" spans="1:20">
      <c r="A197" s="755">
        <v>48</v>
      </c>
      <c r="B197" s="525">
        <v>7000018857</v>
      </c>
      <c r="C197" s="525">
        <v>580</v>
      </c>
      <c r="D197" s="525" t="s">
        <v>617</v>
      </c>
      <c r="E197" s="525">
        <v>1000034950</v>
      </c>
      <c r="F197" s="525">
        <v>85176990</v>
      </c>
      <c r="G197" s="749"/>
      <c r="H197" s="525">
        <v>18</v>
      </c>
      <c r="I197" s="539"/>
      <c r="J197" s="521" t="s">
        <v>571</v>
      </c>
      <c r="K197" s="525" t="s">
        <v>516</v>
      </c>
      <c r="L197" s="525">
        <v>2</v>
      </c>
      <c r="M197" s="750"/>
      <c r="N197" s="527" t="str">
        <f t="shared" si="28"/>
        <v>INCLUDED</v>
      </c>
      <c r="O197" s="739">
        <f t="shared" si="29"/>
        <v>0</v>
      </c>
      <c r="P197" s="739">
        <f t="shared" si="30"/>
        <v>0</v>
      </c>
      <c r="Q197" s="739">
        <f>Discount!$H$36</f>
        <v>0</v>
      </c>
      <c r="R197" s="740">
        <f t="shared" si="31"/>
        <v>0</v>
      </c>
      <c r="S197" s="740">
        <f t="shared" si="32"/>
        <v>0</v>
      </c>
      <c r="T197" s="741">
        <f t="shared" si="33"/>
        <v>0</v>
      </c>
    </row>
    <row r="198" spans="1:20" ht="31.5">
      <c r="A198" s="755">
        <v>49</v>
      </c>
      <c r="B198" s="525">
        <v>7000018857</v>
      </c>
      <c r="C198" s="525">
        <v>590</v>
      </c>
      <c r="D198" s="525" t="s">
        <v>617</v>
      </c>
      <c r="E198" s="525">
        <v>1000031381</v>
      </c>
      <c r="F198" s="525">
        <v>85176290</v>
      </c>
      <c r="G198" s="749"/>
      <c r="H198" s="525">
        <v>18</v>
      </c>
      <c r="I198" s="539"/>
      <c r="J198" s="521" t="s">
        <v>572</v>
      </c>
      <c r="K198" s="525" t="s">
        <v>559</v>
      </c>
      <c r="L198" s="525">
        <v>1</v>
      </c>
      <c r="M198" s="750"/>
      <c r="N198" s="527" t="str">
        <f t="shared" si="28"/>
        <v>INCLUDED</v>
      </c>
      <c r="O198" s="739">
        <f t="shared" si="29"/>
        <v>0</v>
      </c>
      <c r="P198" s="739">
        <f t="shared" si="30"/>
        <v>0</v>
      </c>
      <c r="Q198" s="739">
        <f>Discount!$H$36</f>
        <v>0</v>
      </c>
      <c r="R198" s="740">
        <f t="shared" si="31"/>
        <v>0</v>
      </c>
      <c r="S198" s="740">
        <f t="shared" si="32"/>
        <v>0</v>
      </c>
      <c r="T198" s="741">
        <f t="shared" si="33"/>
        <v>0</v>
      </c>
    </row>
    <row r="199" spans="1:20">
      <c r="A199" s="755">
        <v>50</v>
      </c>
      <c r="B199" s="525">
        <v>7000018857</v>
      </c>
      <c r="C199" s="525">
        <v>600</v>
      </c>
      <c r="D199" s="525" t="s">
        <v>617</v>
      </c>
      <c r="E199" s="525">
        <v>1000026228</v>
      </c>
      <c r="F199" s="525">
        <v>85176290</v>
      </c>
      <c r="G199" s="749"/>
      <c r="H199" s="525">
        <v>18</v>
      </c>
      <c r="I199" s="539"/>
      <c r="J199" s="521" t="s">
        <v>573</v>
      </c>
      <c r="K199" s="525" t="s">
        <v>516</v>
      </c>
      <c r="L199" s="525">
        <v>1</v>
      </c>
      <c r="M199" s="750"/>
      <c r="N199" s="527" t="str">
        <f t="shared" si="28"/>
        <v>INCLUDED</v>
      </c>
      <c r="O199" s="739">
        <f t="shared" si="29"/>
        <v>0</v>
      </c>
      <c r="P199" s="739">
        <f t="shared" si="30"/>
        <v>0</v>
      </c>
      <c r="Q199" s="739">
        <f>Discount!$H$36</f>
        <v>0</v>
      </c>
      <c r="R199" s="740">
        <f t="shared" si="31"/>
        <v>0</v>
      </c>
      <c r="S199" s="740">
        <f t="shared" si="32"/>
        <v>0</v>
      </c>
      <c r="T199" s="741">
        <f t="shared" si="33"/>
        <v>0</v>
      </c>
    </row>
    <row r="200" spans="1:20">
      <c r="A200" s="755">
        <v>51</v>
      </c>
      <c r="B200" s="525">
        <v>7000018857</v>
      </c>
      <c r="C200" s="525">
        <v>610</v>
      </c>
      <c r="D200" s="525" t="s">
        <v>617</v>
      </c>
      <c r="E200" s="525">
        <v>1000028495</v>
      </c>
      <c r="F200" s="525">
        <v>84715000</v>
      </c>
      <c r="G200" s="749"/>
      <c r="H200" s="525">
        <v>18</v>
      </c>
      <c r="I200" s="539"/>
      <c r="J200" s="521" t="s">
        <v>605</v>
      </c>
      <c r="K200" s="525" t="s">
        <v>516</v>
      </c>
      <c r="L200" s="525">
        <v>1</v>
      </c>
      <c r="M200" s="750"/>
      <c r="N200" s="527" t="str">
        <f t="shared" si="28"/>
        <v>INCLUDED</v>
      </c>
      <c r="O200" s="739">
        <f t="shared" si="29"/>
        <v>0</v>
      </c>
      <c r="P200" s="739">
        <f t="shared" si="30"/>
        <v>0</v>
      </c>
      <c r="Q200" s="739">
        <f>Discount!$H$36</f>
        <v>0</v>
      </c>
      <c r="R200" s="740">
        <f t="shared" si="31"/>
        <v>0</v>
      </c>
      <c r="S200" s="740">
        <f t="shared" si="32"/>
        <v>0</v>
      </c>
      <c r="T200" s="741">
        <f t="shared" si="33"/>
        <v>0</v>
      </c>
    </row>
    <row r="201" spans="1:20">
      <c r="A201" s="755">
        <v>52</v>
      </c>
      <c r="B201" s="525">
        <v>7000018857</v>
      </c>
      <c r="C201" s="525">
        <v>620</v>
      </c>
      <c r="D201" s="525" t="s">
        <v>617</v>
      </c>
      <c r="E201" s="525">
        <v>1000028265</v>
      </c>
      <c r="F201" s="525">
        <v>85238020</v>
      </c>
      <c r="G201" s="749"/>
      <c r="H201" s="525">
        <v>18</v>
      </c>
      <c r="I201" s="539"/>
      <c r="J201" s="521" t="s">
        <v>606</v>
      </c>
      <c r="K201" s="525" t="s">
        <v>516</v>
      </c>
      <c r="L201" s="525">
        <v>1</v>
      </c>
      <c r="M201" s="750"/>
      <c r="N201" s="527" t="str">
        <f t="shared" si="28"/>
        <v>INCLUDED</v>
      </c>
      <c r="O201" s="739">
        <f t="shared" si="29"/>
        <v>0</v>
      </c>
      <c r="P201" s="739">
        <f t="shared" si="30"/>
        <v>0</v>
      </c>
      <c r="Q201" s="739">
        <f>Discount!$H$36</f>
        <v>0</v>
      </c>
      <c r="R201" s="740">
        <f t="shared" si="31"/>
        <v>0</v>
      </c>
      <c r="S201" s="740">
        <f t="shared" si="32"/>
        <v>0</v>
      </c>
      <c r="T201" s="741">
        <f t="shared" si="33"/>
        <v>0</v>
      </c>
    </row>
    <row r="202" spans="1:20">
      <c r="A202" s="755">
        <v>53</v>
      </c>
      <c r="B202" s="525">
        <v>7000018857</v>
      </c>
      <c r="C202" s="525">
        <v>630</v>
      </c>
      <c r="D202" s="525" t="s">
        <v>617</v>
      </c>
      <c r="E202" s="525">
        <v>1000034998</v>
      </c>
      <c r="F202" s="525">
        <v>85171890</v>
      </c>
      <c r="G202" s="749"/>
      <c r="H202" s="525">
        <v>18</v>
      </c>
      <c r="I202" s="539"/>
      <c r="J202" s="521" t="s">
        <v>574</v>
      </c>
      <c r="K202" s="525" t="s">
        <v>516</v>
      </c>
      <c r="L202" s="525">
        <v>2</v>
      </c>
      <c r="M202" s="750"/>
      <c r="N202" s="527" t="str">
        <f t="shared" ref="N202" si="34">IF(M202=0, "INCLUDED", IF(ISERROR(M202*L202), M202, M202*L202))</f>
        <v>INCLUDED</v>
      </c>
      <c r="O202" s="739">
        <f t="shared" ref="O202" si="35">IF(N202="Included",0,N202)</f>
        <v>0</v>
      </c>
      <c r="P202" s="739">
        <f t="shared" ref="P202" si="36">IF( I202="",H202*(IF(N202="Included",0,N202))/100,I202*(IF(N202="Included",0,N202)))</f>
        <v>0</v>
      </c>
      <c r="Q202" s="739">
        <f>Discount!$H$36</f>
        <v>0</v>
      </c>
      <c r="R202" s="740">
        <f t="shared" ref="R202" si="37">Q202*O202</f>
        <v>0</v>
      </c>
      <c r="S202" s="740">
        <f t="shared" ref="S202" si="38">IF(I202="",H202*R202/100,I202*R202)</f>
        <v>0</v>
      </c>
      <c r="T202" s="741">
        <f t="shared" ref="T202" si="39">M202*L202</f>
        <v>0</v>
      </c>
    </row>
    <row r="203" spans="1:20">
      <c r="A203" s="755">
        <v>54</v>
      </c>
      <c r="B203" s="525">
        <v>7000018857</v>
      </c>
      <c r="C203" s="525">
        <v>640</v>
      </c>
      <c r="D203" s="525" t="s">
        <v>617</v>
      </c>
      <c r="E203" s="525">
        <v>1000030942</v>
      </c>
      <c r="F203" s="525">
        <v>85447090</v>
      </c>
      <c r="G203" s="749"/>
      <c r="H203" s="525">
        <v>18</v>
      </c>
      <c r="I203" s="539"/>
      <c r="J203" s="521" t="s">
        <v>575</v>
      </c>
      <c r="K203" s="525" t="s">
        <v>528</v>
      </c>
      <c r="L203" s="525">
        <v>1</v>
      </c>
      <c r="M203" s="750"/>
      <c r="N203" s="527" t="str">
        <f t="shared" si="28"/>
        <v>INCLUDED</v>
      </c>
      <c r="O203" s="739">
        <f t="shared" si="29"/>
        <v>0</v>
      </c>
      <c r="P203" s="739">
        <f t="shared" si="30"/>
        <v>0</v>
      </c>
      <c r="Q203" s="739">
        <f>Discount!$H$36</f>
        <v>0</v>
      </c>
      <c r="R203" s="740">
        <f t="shared" si="31"/>
        <v>0</v>
      </c>
      <c r="S203" s="740">
        <f t="shared" si="32"/>
        <v>0</v>
      </c>
      <c r="T203" s="741">
        <f t="shared" si="33"/>
        <v>0</v>
      </c>
    </row>
    <row r="204" spans="1:20">
      <c r="A204" s="755">
        <v>55</v>
      </c>
      <c r="B204" s="525">
        <v>7000018857</v>
      </c>
      <c r="C204" s="525">
        <v>650</v>
      </c>
      <c r="D204" s="525" t="s">
        <v>617</v>
      </c>
      <c r="E204" s="525">
        <v>1000023471</v>
      </c>
      <c r="F204" s="525">
        <v>85372000</v>
      </c>
      <c r="G204" s="749"/>
      <c r="H204" s="525">
        <v>18</v>
      </c>
      <c r="I204" s="539"/>
      <c r="J204" s="521" t="s">
        <v>576</v>
      </c>
      <c r="K204" s="525" t="s">
        <v>516</v>
      </c>
      <c r="L204" s="525">
        <v>1</v>
      </c>
      <c r="M204" s="750"/>
      <c r="N204" s="527" t="str">
        <f t="shared" si="28"/>
        <v>INCLUDED</v>
      </c>
      <c r="O204" s="739">
        <f t="shared" si="29"/>
        <v>0</v>
      </c>
      <c r="P204" s="739">
        <f t="shared" si="30"/>
        <v>0</v>
      </c>
      <c r="Q204" s="739">
        <f>Discount!$H$36</f>
        <v>0</v>
      </c>
      <c r="R204" s="740">
        <f t="shared" si="31"/>
        <v>0</v>
      </c>
      <c r="S204" s="740">
        <f t="shared" si="32"/>
        <v>0</v>
      </c>
      <c r="T204" s="741">
        <f t="shared" si="33"/>
        <v>0</v>
      </c>
    </row>
    <row r="205" spans="1:20" ht="47.25">
      <c r="A205" s="755">
        <v>56</v>
      </c>
      <c r="B205" s="525">
        <v>7000018857</v>
      </c>
      <c r="C205" s="525">
        <v>670</v>
      </c>
      <c r="D205" s="525" t="s">
        <v>618</v>
      </c>
      <c r="E205" s="525">
        <v>1000031369</v>
      </c>
      <c r="F205" s="525">
        <v>85176260</v>
      </c>
      <c r="G205" s="749"/>
      <c r="H205" s="525">
        <v>18</v>
      </c>
      <c r="I205" s="539"/>
      <c r="J205" s="521" t="s">
        <v>577</v>
      </c>
      <c r="K205" s="525" t="s">
        <v>559</v>
      </c>
      <c r="L205" s="525">
        <v>1</v>
      </c>
      <c r="M205" s="750"/>
      <c r="N205" s="527" t="str">
        <f t="shared" si="28"/>
        <v>INCLUDED</v>
      </c>
      <c r="O205" s="739">
        <f t="shared" si="29"/>
        <v>0</v>
      </c>
      <c r="P205" s="739">
        <f t="shared" si="30"/>
        <v>0</v>
      </c>
      <c r="Q205" s="739">
        <f>Discount!$H$36</f>
        <v>0</v>
      </c>
      <c r="R205" s="740">
        <f t="shared" si="31"/>
        <v>0</v>
      </c>
      <c r="S205" s="740">
        <f t="shared" si="32"/>
        <v>0</v>
      </c>
      <c r="T205" s="741">
        <f t="shared" si="33"/>
        <v>0</v>
      </c>
    </row>
    <row r="206" spans="1:20" ht="31.5">
      <c r="A206" s="755">
        <v>57</v>
      </c>
      <c r="B206" s="525">
        <v>7000018857</v>
      </c>
      <c r="C206" s="525">
        <v>680</v>
      </c>
      <c r="D206" s="525" t="s">
        <v>618</v>
      </c>
      <c r="E206" s="525">
        <v>1000018706</v>
      </c>
      <c r="F206" s="525">
        <v>85176990</v>
      </c>
      <c r="G206" s="749"/>
      <c r="H206" s="525">
        <v>18</v>
      </c>
      <c r="I206" s="539"/>
      <c r="J206" s="521" t="s">
        <v>568</v>
      </c>
      <c r="K206" s="525" t="s">
        <v>516</v>
      </c>
      <c r="L206" s="525">
        <v>1</v>
      </c>
      <c r="M206" s="750"/>
      <c r="N206" s="527" t="str">
        <f t="shared" si="28"/>
        <v>INCLUDED</v>
      </c>
      <c r="O206" s="739">
        <f t="shared" si="29"/>
        <v>0</v>
      </c>
      <c r="P206" s="739">
        <f t="shared" si="30"/>
        <v>0</v>
      </c>
      <c r="Q206" s="739">
        <f>Discount!$H$36</f>
        <v>0</v>
      </c>
      <c r="R206" s="740">
        <f t="shared" si="31"/>
        <v>0</v>
      </c>
      <c r="S206" s="740">
        <f t="shared" si="32"/>
        <v>0</v>
      </c>
      <c r="T206" s="741">
        <f t="shared" si="33"/>
        <v>0</v>
      </c>
    </row>
    <row r="207" spans="1:20" ht="31.5">
      <c r="A207" s="755">
        <v>58</v>
      </c>
      <c r="B207" s="525">
        <v>7000018857</v>
      </c>
      <c r="C207" s="525">
        <v>690</v>
      </c>
      <c r="D207" s="525" t="s">
        <v>618</v>
      </c>
      <c r="E207" s="525">
        <v>1000031374</v>
      </c>
      <c r="F207" s="525">
        <v>85176290</v>
      </c>
      <c r="G207" s="749"/>
      <c r="H207" s="525">
        <v>18</v>
      </c>
      <c r="I207" s="539"/>
      <c r="J207" s="521" t="s">
        <v>570</v>
      </c>
      <c r="K207" s="525" t="s">
        <v>559</v>
      </c>
      <c r="L207" s="525">
        <v>1</v>
      </c>
      <c r="M207" s="750"/>
      <c r="N207" s="527" t="str">
        <f t="shared" si="28"/>
        <v>INCLUDED</v>
      </c>
      <c r="O207" s="739">
        <f t="shared" si="29"/>
        <v>0</v>
      </c>
      <c r="P207" s="739">
        <f t="shared" si="30"/>
        <v>0</v>
      </c>
      <c r="Q207" s="739">
        <f>Discount!$H$36</f>
        <v>0</v>
      </c>
      <c r="R207" s="740">
        <f t="shared" si="31"/>
        <v>0</v>
      </c>
      <c r="S207" s="740">
        <f t="shared" si="32"/>
        <v>0</v>
      </c>
      <c r="T207" s="741">
        <f t="shared" si="33"/>
        <v>0</v>
      </c>
    </row>
    <row r="208" spans="1:20" ht="31.5">
      <c r="A208" s="755">
        <v>59</v>
      </c>
      <c r="B208" s="525">
        <v>7000018857</v>
      </c>
      <c r="C208" s="525">
        <v>700</v>
      </c>
      <c r="D208" s="525" t="s">
        <v>618</v>
      </c>
      <c r="E208" s="525">
        <v>1000034950</v>
      </c>
      <c r="F208" s="525">
        <v>85176990</v>
      </c>
      <c r="G208" s="749"/>
      <c r="H208" s="525">
        <v>18</v>
      </c>
      <c r="I208" s="539"/>
      <c r="J208" s="521" t="s">
        <v>571</v>
      </c>
      <c r="K208" s="525" t="s">
        <v>516</v>
      </c>
      <c r="L208" s="525">
        <v>1</v>
      </c>
      <c r="M208" s="750"/>
      <c r="N208" s="527" t="str">
        <f t="shared" si="28"/>
        <v>INCLUDED</v>
      </c>
      <c r="O208" s="739">
        <f t="shared" si="29"/>
        <v>0</v>
      </c>
      <c r="P208" s="739">
        <f t="shared" si="30"/>
        <v>0</v>
      </c>
      <c r="Q208" s="739">
        <f>Discount!$H$36</f>
        <v>0</v>
      </c>
      <c r="R208" s="740">
        <f t="shared" si="31"/>
        <v>0</v>
      </c>
      <c r="S208" s="740">
        <f t="shared" si="32"/>
        <v>0</v>
      </c>
      <c r="T208" s="741">
        <f t="shared" si="33"/>
        <v>0</v>
      </c>
    </row>
    <row r="209" spans="1:20" ht="31.5">
      <c r="A209" s="755">
        <v>60</v>
      </c>
      <c r="B209" s="525">
        <v>7000018857</v>
      </c>
      <c r="C209" s="525">
        <v>710</v>
      </c>
      <c r="D209" s="525" t="s">
        <v>618</v>
      </c>
      <c r="E209" s="525">
        <v>1000031381</v>
      </c>
      <c r="F209" s="525">
        <v>85176290</v>
      </c>
      <c r="G209" s="749"/>
      <c r="H209" s="525">
        <v>18</v>
      </c>
      <c r="I209" s="539"/>
      <c r="J209" s="521" t="s">
        <v>572</v>
      </c>
      <c r="K209" s="525" t="s">
        <v>559</v>
      </c>
      <c r="L209" s="525">
        <v>1</v>
      </c>
      <c r="M209" s="750"/>
      <c r="N209" s="527" t="str">
        <f t="shared" si="28"/>
        <v>INCLUDED</v>
      </c>
      <c r="O209" s="739">
        <f t="shared" si="29"/>
        <v>0</v>
      </c>
      <c r="P209" s="739">
        <f t="shared" si="30"/>
        <v>0</v>
      </c>
      <c r="Q209" s="739">
        <f>Discount!$H$36</f>
        <v>0</v>
      </c>
      <c r="R209" s="740">
        <f t="shared" si="31"/>
        <v>0</v>
      </c>
      <c r="S209" s="740">
        <f t="shared" si="32"/>
        <v>0</v>
      </c>
      <c r="T209" s="741">
        <f t="shared" si="33"/>
        <v>0</v>
      </c>
    </row>
    <row r="210" spans="1:20" ht="31.5">
      <c r="A210" s="755">
        <v>61</v>
      </c>
      <c r="B210" s="525">
        <v>7000018857</v>
      </c>
      <c r="C210" s="525">
        <v>720</v>
      </c>
      <c r="D210" s="525" t="s">
        <v>618</v>
      </c>
      <c r="E210" s="525">
        <v>1000034998</v>
      </c>
      <c r="F210" s="525">
        <v>85171890</v>
      </c>
      <c r="G210" s="749"/>
      <c r="H210" s="525">
        <v>18</v>
      </c>
      <c r="I210" s="539"/>
      <c r="J210" s="521" t="s">
        <v>574</v>
      </c>
      <c r="K210" s="525" t="s">
        <v>516</v>
      </c>
      <c r="L210" s="525">
        <v>1</v>
      </c>
      <c r="M210" s="750"/>
      <c r="N210" s="527" t="str">
        <f t="shared" si="28"/>
        <v>INCLUDED</v>
      </c>
      <c r="O210" s="739">
        <f t="shared" si="29"/>
        <v>0</v>
      </c>
      <c r="P210" s="739">
        <f t="shared" si="30"/>
        <v>0</v>
      </c>
      <c r="Q210" s="739">
        <f>Discount!$H$36</f>
        <v>0</v>
      </c>
      <c r="R210" s="740">
        <f t="shared" si="31"/>
        <v>0</v>
      </c>
      <c r="S210" s="740">
        <f t="shared" si="32"/>
        <v>0</v>
      </c>
      <c r="T210" s="741">
        <f t="shared" si="33"/>
        <v>0</v>
      </c>
    </row>
    <row r="211" spans="1:20" ht="31.5">
      <c r="A211" s="755">
        <v>62</v>
      </c>
      <c r="B211" s="525">
        <v>7000018857</v>
      </c>
      <c r="C211" s="525">
        <v>730</v>
      </c>
      <c r="D211" s="525" t="s">
        <v>618</v>
      </c>
      <c r="E211" s="525">
        <v>1000031398</v>
      </c>
      <c r="F211" s="525">
        <v>85171890</v>
      </c>
      <c r="G211" s="749"/>
      <c r="H211" s="525">
        <v>18</v>
      </c>
      <c r="I211" s="539"/>
      <c r="J211" s="521" t="s">
        <v>578</v>
      </c>
      <c r="K211" s="525" t="s">
        <v>559</v>
      </c>
      <c r="L211" s="525">
        <v>1</v>
      </c>
      <c r="M211" s="750"/>
      <c r="N211" s="527" t="str">
        <f t="shared" si="28"/>
        <v>INCLUDED</v>
      </c>
      <c r="O211" s="739">
        <f t="shared" si="29"/>
        <v>0</v>
      </c>
      <c r="P211" s="739">
        <f t="shared" si="30"/>
        <v>0</v>
      </c>
      <c r="Q211" s="739">
        <f>Discount!$H$36</f>
        <v>0</v>
      </c>
      <c r="R211" s="740">
        <f t="shared" si="31"/>
        <v>0</v>
      </c>
      <c r="S211" s="740">
        <f t="shared" si="32"/>
        <v>0</v>
      </c>
      <c r="T211" s="741">
        <f t="shared" si="33"/>
        <v>0</v>
      </c>
    </row>
    <row r="212" spans="1:20" ht="31.5">
      <c r="A212" s="755">
        <v>63</v>
      </c>
      <c r="B212" s="525">
        <v>7000018857</v>
      </c>
      <c r="C212" s="525">
        <v>740</v>
      </c>
      <c r="D212" s="525" t="s">
        <v>618</v>
      </c>
      <c r="E212" s="525">
        <v>1000030942</v>
      </c>
      <c r="F212" s="525">
        <v>85447090</v>
      </c>
      <c r="G212" s="749"/>
      <c r="H212" s="525">
        <v>18</v>
      </c>
      <c r="I212" s="539"/>
      <c r="J212" s="521" t="s">
        <v>575</v>
      </c>
      <c r="K212" s="525" t="s">
        <v>528</v>
      </c>
      <c r="L212" s="525">
        <v>1</v>
      </c>
      <c r="M212" s="750"/>
      <c r="N212" s="527" t="str">
        <f t="shared" si="28"/>
        <v>INCLUDED</v>
      </c>
      <c r="O212" s="739">
        <f t="shared" si="29"/>
        <v>0</v>
      </c>
      <c r="P212" s="739">
        <f t="shared" si="30"/>
        <v>0</v>
      </c>
      <c r="Q212" s="739">
        <f>Discount!$H$36</f>
        <v>0</v>
      </c>
      <c r="R212" s="740">
        <f t="shared" si="31"/>
        <v>0</v>
      </c>
      <c r="S212" s="740">
        <f t="shared" si="32"/>
        <v>0</v>
      </c>
      <c r="T212" s="741">
        <f t="shared" si="33"/>
        <v>0</v>
      </c>
    </row>
    <row r="213" spans="1:20" s="738" customFormat="1" ht="33.75" customHeight="1">
      <c r="A213" s="720" t="s">
        <v>479</v>
      </c>
      <c r="B213" s="805" t="s">
        <v>494</v>
      </c>
      <c r="C213" s="805"/>
      <c r="D213" s="805"/>
      <c r="E213" s="722"/>
      <c r="F213" s="722"/>
      <c r="G213" s="722"/>
      <c r="H213" s="722"/>
      <c r="I213" s="722"/>
      <c r="J213" s="722"/>
      <c r="K213" s="722"/>
      <c r="L213" s="722"/>
      <c r="M213" s="722"/>
      <c r="N213" s="722"/>
    </row>
    <row r="214" spans="1:20" ht="31.5">
      <c r="A214" s="753">
        <v>1</v>
      </c>
      <c r="B214" s="525">
        <v>7000018858</v>
      </c>
      <c r="C214" s="525">
        <v>950</v>
      </c>
      <c r="D214" s="525" t="s">
        <v>649</v>
      </c>
      <c r="E214" s="525">
        <v>1000028245</v>
      </c>
      <c r="F214" s="525">
        <v>85049010</v>
      </c>
      <c r="G214" s="749"/>
      <c r="H214" s="525">
        <v>18</v>
      </c>
      <c r="I214" s="539"/>
      <c r="J214" s="521" t="s">
        <v>663</v>
      </c>
      <c r="K214" s="525" t="s">
        <v>547</v>
      </c>
      <c r="L214" s="525">
        <v>1</v>
      </c>
      <c r="M214" s="750"/>
      <c r="N214" s="527" t="str">
        <f t="shared" si="6"/>
        <v>INCLUDED</v>
      </c>
      <c r="O214" s="739">
        <f t="shared" si="22"/>
        <v>0</v>
      </c>
      <c r="P214" s="739">
        <f t="shared" si="23"/>
        <v>0</v>
      </c>
      <c r="Q214" s="739">
        <f>Discount!$H$36</f>
        <v>0</v>
      </c>
      <c r="R214" s="740">
        <f t="shared" si="24"/>
        <v>0</v>
      </c>
      <c r="S214" s="740">
        <f t="shared" si="25"/>
        <v>0</v>
      </c>
      <c r="T214" s="741">
        <f t="shared" si="26"/>
        <v>0</v>
      </c>
    </row>
    <row r="215" spans="1:20">
      <c r="A215" s="753">
        <v>2</v>
      </c>
      <c r="B215" s="525">
        <v>7000018858</v>
      </c>
      <c r="C215" s="525">
        <v>960</v>
      </c>
      <c r="D215" s="525" t="s">
        <v>650</v>
      </c>
      <c r="E215" s="525">
        <v>1000004401</v>
      </c>
      <c r="F215" s="525">
        <v>85462040</v>
      </c>
      <c r="G215" s="749"/>
      <c r="H215" s="525">
        <v>18</v>
      </c>
      <c r="I215" s="539"/>
      <c r="J215" s="521" t="s">
        <v>522</v>
      </c>
      <c r="K215" s="525" t="s">
        <v>516</v>
      </c>
      <c r="L215" s="525">
        <v>6</v>
      </c>
      <c r="M215" s="750"/>
      <c r="N215" s="527" t="str">
        <f t="shared" si="6"/>
        <v>INCLUDED</v>
      </c>
      <c r="O215" s="739">
        <f t="shared" si="22"/>
        <v>0</v>
      </c>
      <c r="P215" s="739">
        <f t="shared" si="23"/>
        <v>0</v>
      </c>
      <c r="Q215" s="739">
        <f>Discount!$H$36</f>
        <v>0</v>
      </c>
      <c r="R215" s="740">
        <f t="shared" si="24"/>
        <v>0</v>
      </c>
      <c r="S215" s="740">
        <f t="shared" si="25"/>
        <v>0</v>
      </c>
      <c r="T215" s="741">
        <f t="shared" si="26"/>
        <v>0</v>
      </c>
    </row>
    <row r="216" spans="1:20">
      <c r="A216" s="753">
        <v>3</v>
      </c>
      <c r="B216" s="525">
        <v>7000018858</v>
      </c>
      <c r="C216" s="525">
        <v>970</v>
      </c>
      <c r="D216" s="525" t="s">
        <v>650</v>
      </c>
      <c r="E216" s="525">
        <v>1000020419</v>
      </c>
      <c r="F216" s="525">
        <v>85354010</v>
      </c>
      <c r="G216" s="749"/>
      <c r="H216" s="525">
        <v>18</v>
      </c>
      <c r="I216" s="539"/>
      <c r="J216" s="521" t="s">
        <v>518</v>
      </c>
      <c r="K216" s="525" t="s">
        <v>516</v>
      </c>
      <c r="L216" s="525">
        <v>3</v>
      </c>
      <c r="M216" s="750"/>
      <c r="N216" s="527" t="str">
        <f t="shared" si="6"/>
        <v>INCLUDED</v>
      </c>
      <c r="O216" s="739">
        <f t="shared" si="22"/>
        <v>0</v>
      </c>
      <c r="P216" s="739">
        <f t="shared" si="23"/>
        <v>0</v>
      </c>
      <c r="Q216" s="739">
        <f>Discount!$H$36</f>
        <v>0</v>
      </c>
      <c r="R216" s="740">
        <f t="shared" si="24"/>
        <v>0</v>
      </c>
      <c r="S216" s="740">
        <f t="shared" si="25"/>
        <v>0</v>
      </c>
      <c r="T216" s="741">
        <f t="shared" si="26"/>
        <v>0</v>
      </c>
    </row>
    <row r="217" spans="1:20">
      <c r="A217" s="755">
        <v>4</v>
      </c>
      <c r="B217" s="525">
        <v>7000018858</v>
      </c>
      <c r="C217" s="525">
        <v>980</v>
      </c>
      <c r="D217" s="525" t="s">
        <v>650</v>
      </c>
      <c r="E217" s="525">
        <v>1000004498</v>
      </c>
      <c r="F217" s="525">
        <v>85353090</v>
      </c>
      <c r="G217" s="749"/>
      <c r="H217" s="525">
        <v>18</v>
      </c>
      <c r="I217" s="539"/>
      <c r="J217" s="521" t="s">
        <v>517</v>
      </c>
      <c r="K217" s="525" t="s">
        <v>516</v>
      </c>
      <c r="L217" s="525">
        <v>2</v>
      </c>
      <c r="M217" s="750"/>
      <c r="N217" s="527" t="str">
        <f t="shared" si="6"/>
        <v>INCLUDED</v>
      </c>
      <c r="O217" s="739">
        <f t="shared" si="22"/>
        <v>0</v>
      </c>
      <c r="P217" s="739">
        <f t="shared" si="23"/>
        <v>0</v>
      </c>
      <c r="Q217" s="739">
        <f>Discount!$H$36</f>
        <v>0</v>
      </c>
      <c r="R217" s="740">
        <f t="shared" si="24"/>
        <v>0</v>
      </c>
      <c r="S217" s="740">
        <f t="shared" si="25"/>
        <v>0</v>
      </c>
      <c r="T217" s="741">
        <f t="shared" si="26"/>
        <v>0</v>
      </c>
    </row>
    <row r="218" spans="1:20">
      <c r="A218" s="755">
        <v>5</v>
      </c>
      <c r="B218" s="525">
        <v>7000018858</v>
      </c>
      <c r="C218" s="525">
        <v>990</v>
      </c>
      <c r="D218" s="525" t="s">
        <v>650</v>
      </c>
      <c r="E218" s="525">
        <v>1000004463</v>
      </c>
      <c r="F218" s="525">
        <v>85359090</v>
      </c>
      <c r="G218" s="749"/>
      <c r="H218" s="525">
        <v>18</v>
      </c>
      <c r="I218" s="539"/>
      <c r="J218" s="521" t="s">
        <v>523</v>
      </c>
      <c r="K218" s="525" t="s">
        <v>516</v>
      </c>
      <c r="L218" s="525">
        <v>3</v>
      </c>
      <c r="M218" s="750"/>
      <c r="N218" s="527" t="str">
        <f t="shared" si="6"/>
        <v>INCLUDED</v>
      </c>
      <c r="O218" s="739">
        <f t="shared" si="22"/>
        <v>0</v>
      </c>
      <c r="P218" s="739">
        <f t="shared" si="23"/>
        <v>0</v>
      </c>
      <c r="Q218" s="739">
        <f>Discount!$H$36</f>
        <v>0</v>
      </c>
      <c r="R218" s="740">
        <f t="shared" si="24"/>
        <v>0</v>
      </c>
      <c r="S218" s="740">
        <f t="shared" si="25"/>
        <v>0</v>
      </c>
      <c r="T218" s="741">
        <f t="shared" si="26"/>
        <v>0</v>
      </c>
    </row>
    <row r="219" spans="1:20">
      <c r="A219" s="755">
        <v>6</v>
      </c>
      <c r="B219" s="525">
        <v>7000018858</v>
      </c>
      <c r="C219" s="525">
        <v>1000</v>
      </c>
      <c r="D219" s="525" t="s">
        <v>650</v>
      </c>
      <c r="E219" s="525">
        <v>1000004501</v>
      </c>
      <c r="F219" s="525">
        <v>85352913</v>
      </c>
      <c r="G219" s="749"/>
      <c r="H219" s="525">
        <v>18</v>
      </c>
      <c r="I219" s="539"/>
      <c r="J219" s="521" t="s">
        <v>515</v>
      </c>
      <c r="K219" s="525" t="s">
        <v>516</v>
      </c>
      <c r="L219" s="525">
        <v>1</v>
      </c>
      <c r="M219" s="750"/>
      <c r="N219" s="527" t="str">
        <f t="shared" si="6"/>
        <v>INCLUDED</v>
      </c>
      <c r="O219" s="739">
        <f t="shared" si="22"/>
        <v>0</v>
      </c>
      <c r="P219" s="739">
        <f t="shared" si="23"/>
        <v>0</v>
      </c>
      <c r="Q219" s="739">
        <f>Discount!$H$36</f>
        <v>0</v>
      </c>
      <c r="R219" s="740">
        <f t="shared" si="24"/>
        <v>0</v>
      </c>
      <c r="S219" s="740">
        <f t="shared" si="25"/>
        <v>0</v>
      </c>
      <c r="T219" s="741">
        <f t="shared" si="26"/>
        <v>0</v>
      </c>
    </row>
    <row r="220" spans="1:20" ht="31.5">
      <c r="A220" s="755">
        <v>7</v>
      </c>
      <c r="B220" s="525">
        <v>7000018858</v>
      </c>
      <c r="C220" s="525">
        <v>1020</v>
      </c>
      <c r="D220" s="525" t="s">
        <v>651</v>
      </c>
      <c r="E220" s="525">
        <v>1000055987</v>
      </c>
      <c r="F220" s="525">
        <v>72169990</v>
      </c>
      <c r="G220" s="749"/>
      <c r="H220" s="525">
        <v>18</v>
      </c>
      <c r="I220" s="539"/>
      <c r="J220" s="521" t="s">
        <v>664</v>
      </c>
      <c r="K220" s="525" t="s">
        <v>516</v>
      </c>
      <c r="L220" s="525">
        <v>3</v>
      </c>
      <c r="M220" s="750"/>
      <c r="N220" s="527" t="str">
        <f t="shared" si="6"/>
        <v>INCLUDED</v>
      </c>
      <c r="O220" s="739">
        <f t="shared" si="22"/>
        <v>0</v>
      </c>
      <c r="P220" s="739">
        <f t="shared" si="23"/>
        <v>0</v>
      </c>
      <c r="Q220" s="739">
        <f>Discount!$H$36</f>
        <v>0</v>
      </c>
      <c r="R220" s="740">
        <f t="shared" si="24"/>
        <v>0</v>
      </c>
      <c r="S220" s="740">
        <f t="shared" si="25"/>
        <v>0</v>
      </c>
      <c r="T220" s="741">
        <f t="shared" si="26"/>
        <v>0</v>
      </c>
    </row>
    <row r="221" spans="1:20" ht="31.5">
      <c r="A221" s="755">
        <v>8</v>
      </c>
      <c r="B221" s="525">
        <v>7000018858</v>
      </c>
      <c r="C221" s="525">
        <v>1530</v>
      </c>
      <c r="D221" s="525" t="s">
        <v>651</v>
      </c>
      <c r="E221" s="525">
        <v>1000011365</v>
      </c>
      <c r="F221" s="525">
        <v>72169990</v>
      </c>
      <c r="G221" s="749"/>
      <c r="H221" s="525">
        <v>18</v>
      </c>
      <c r="I221" s="539"/>
      <c r="J221" s="521" t="s">
        <v>665</v>
      </c>
      <c r="K221" s="525" t="s">
        <v>559</v>
      </c>
      <c r="L221" s="525">
        <v>1</v>
      </c>
      <c r="M221" s="750"/>
      <c r="N221" s="527" t="str">
        <f t="shared" ref="N221" si="40">IF(M221=0, "INCLUDED", IF(ISERROR(M221*L221), M221, M221*L221))</f>
        <v>INCLUDED</v>
      </c>
      <c r="O221" s="739">
        <f t="shared" ref="O221" si="41">IF(N221="Included",0,N221)</f>
        <v>0</v>
      </c>
      <c r="P221" s="739">
        <f t="shared" ref="P221" si="42">IF( I221="",H221*(IF(N221="Included",0,N221))/100,I221*(IF(N221="Included",0,N221)))</f>
        <v>0</v>
      </c>
      <c r="Q221" s="739">
        <f>Discount!$H$36</f>
        <v>0</v>
      </c>
      <c r="R221" s="740">
        <f t="shared" ref="R221" si="43">Q221*O221</f>
        <v>0</v>
      </c>
      <c r="S221" s="740">
        <f t="shared" ref="S221" si="44">IF(I221="",H221*R221/100,I221*R221)</f>
        <v>0</v>
      </c>
      <c r="T221" s="741">
        <f t="shared" ref="T221" si="45">M221*L221</f>
        <v>0</v>
      </c>
    </row>
    <row r="222" spans="1:20">
      <c r="A222" s="755">
        <v>9</v>
      </c>
      <c r="B222" s="525">
        <v>7000018858</v>
      </c>
      <c r="C222" s="525">
        <v>1030</v>
      </c>
      <c r="D222" s="525" t="s">
        <v>798</v>
      </c>
      <c r="E222" s="525">
        <v>1000009713</v>
      </c>
      <c r="F222" s="525">
        <v>85389000</v>
      </c>
      <c r="G222" s="749"/>
      <c r="H222" s="525">
        <v>18</v>
      </c>
      <c r="I222" s="539"/>
      <c r="J222" s="521" t="s">
        <v>805</v>
      </c>
      <c r="K222" s="525" t="s">
        <v>516</v>
      </c>
      <c r="L222" s="525">
        <v>2</v>
      </c>
      <c r="M222" s="750"/>
      <c r="N222" s="527" t="str">
        <f t="shared" si="6"/>
        <v>INCLUDED</v>
      </c>
      <c r="O222" s="739">
        <f t="shared" si="22"/>
        <v>0</v>
      </c>
      <c r="P222" s="739">
        <f t="shared" si="23"/>
        <v>0</v>
      </c>
      <c r="Q222" s="739">
        <f>Discount!$H$36</f>
        <v>0</v>
      </c>
      <c r="R222" s="740">
        <f t="shared" si="24"/>
        <v>0</v>
      </c>
      <c r="S222" s="740">
        <f t="shared" si="25"/>
        <v>0</v>
      </c>
      <c r="T222" s="741">
        <f t="shared" si="26"/>
        <v>0</v>
      </c>
    </row>
    <row r="223" spans="1:20" ht="31.5">
      <c r="A223" s="755">
        <v>10</v>
      </c>
      <c r="B223" s="525">
        <v>7000018858</v>
      </c>
      <c r="C223" s="525">
        <v>1040</v>
      </c>
      <c r="D223" s="525" t="s">
        <v>652</v>
      </c>
      <c r="E223" s="525">
        <v>1000003407</v>
      </c>
      <c r="F223" s="525">
        <v>85371000</v>
      </c>
      <c r="G223" s="749"/>
      <c r="H223" s="525">
        <v>18</v>
      </c>
      <c r="I223" s="539"/>
      <c r="J223" s="521" t="s">
        <v>806</v>
      </c>
      <c r="K223" s="525" t="s">
        <v>516</v>
      </c>
      <c r="L223" s="525">
        <v>1</v>
      </c>
      <c r="M223" s="750"/>
      <c r="N223" s="527" t="str">
        <f t="shared" si="6"/>
        <v>INCLUDED</v>
      </c>
      <c r="O223" s="739">
        <f t="shared" si="22"/>
        <v>0</v>
      </c>
      <c r="P223" s="739">
        <f t="shared" si="23"/>
        <v>0</v>
      </c>
      <c r="Q223" s="739">
        <f>Discount!$H$36</f>
        <v>0</v>
      </c>
      <c r="R223" s="740">
        <f t="shared" si="24"/>
        <v>0</v>
      </c>
      <c r="S223" s="740">
        <f t="shared" si="25"/>
        <v>0</v>
      </c>
      <c r="T223" s="741">
        <f t="shared" si="26"/>
        <v>0</v>
      </c>
    </row>
    <row r="224" spans="1:20" ht="31.5">
      <c r="A224" s="755">
        <v>11</v>
      </c>
      <c r="B224" s="525">
        <v>7000018858</v>
      </c>
      <c r="C224" s="525">
        <v>1050</v>
      </c>
      <c r="D224" s="525" t="s">
        <v>652</v>
      </c>
      <c r="E224" s="525">
        <v>1000002146</v>
      </c>
      <c r="F224" s="525">
        <v>85371000</v>
      </c>
      <c r="G224" s="749"/>
      <c r="H224" s="525">
        <v>18</v>
      </c>
      <c r="I224" s="539"/>
      <c r="J224" s="521" t="s">
        <v>932</v>
      </c>
      <c r="K224" s="525" t="s">
        <v>559</v>
      </c>
      <c r="L224" s="525">
        <v>1</v>
      </c>
      <c r="M224" s="750"/>
      <c r="N224" s="527" t="str">
        <f t="shared" si="6"/>
        <v>INCLUDED</v>
      </c>
      <c r="O224" s="739">
        <f t="shared" si="22"/>
        <v>0</v>
      </c>
      <c r="P224" s="739">
        <f t="shared" si="23"/>
        <v>0</v>
      </c>
      <c r="Q224" s="739">
        <f>Discount!$H$36</f>
        <v>0</v>
      </c>
      <c r="R224" s="740">
        <f t="shared" si="24"/>
        <v>0</v>
      </c>
      <c r="S224" s="740">
        <f t="shared" si="25"/>
        <v>0</v>
      </c>
      <c r="T224" s="741">
        <f t="shared" si="26"/>
        <v>0</v>
      </c>
    </row>
    <row r="225" spans="1:20" ht="31.5">
      <c r="A225" s="755">
        <v>12</v>
      </c>
      <c r="B225" s="525">
        <v>7000018858</v>
      </c>
      <c r="C225" s="525">
        <v>1060</v>
      </c>
      <c r="D225" s="525" t="s">
        <v>652</v>
      </c>
      <c r="E225" s="525">
        <v>1000055446</v>
      </c>
      <c r="F225" s="525">
        <v>85371000</v>
      </c>
      <c r="G225" s="749"/>
      <c r="H225" s="525">
        <v>18</v>
      </c>
      <c r="I225" s="539"/>
      <c r="J225" s="521" t="s">
        <v>597</v>
      </c>
      <c r="K225" s="525" t="s">
        <v>516</v>
      </c>
      <c r="L225" s="525">
        <v>1</v>
      </c>
      <c r="M225" s="750"/>
      <c r="N225" s="527" t="str">
        <f t="shared" si="6"/>
        <v>INCLUDED</v>
      </c>
      <c r="O225" s="739">
        <f t="shared" si="22"/>
        <v>0</v>
      </c>
      <c r="P225" s="739">
        <f t="shared" si="23"/>
        <v>0</v>
      </c>
      <c r="Q225" s="739">
        <f>Discount!$H$36</f>
        <v>0</v>
      </c>
      <c r="R225" s="740">
        <f t="shared" si="24"/>
        <v>0</v>
      </c>
      <c r="S225" s="740">
        <f t="shared" si="25"/>
        <v>0</v>
      </c>
      <c r="T225" s="741">
        <f t="shared" si="26"/>
        <v>0</v>
      </c>
    </row>
    <row r="226" spans="1:20" ht="31.5">
      <c r="A226" s="755">
        <v>13</v>
      </c>
      <c r="B226" s="525">
        <v>7000018858</v>
      </c>
      <c r="C226" s="525">
        <v>1070</v>
      </c>
      <c r="D226" s="525" t="s">
        <v>653</v>
      </c>
      <c r="E226" s="525">
        <v>1000003409</v>
      </c>
      <c r="F226" s="525">
        <v>85371000</v>
      </c>
      <c r="G226" s="749"/>
      <c r="H226" s="525">
        <v>18</v>
      </c>
      <c r="I226" s="539"/>
      <c r="J226" s="521" t="s">
        <v>526</v>
      </c>
      <c r="K226" s="525" t="s">
        <v>516</v>
      </c>
      <c r="L226" s="525">
        <v>1</v>
      </c>
      <c r="M226" s="750"/>
      <c r="N226" s="527" t="str">
        <f t="shared" ref="N226:N229" si="46">IF(M226=0, "INCLUDED", IF(ISERROR(M226*L226), M226, M226*L226))</f>
        <v>INCLUDED</v>
      </c>
      <c r="O226" s="739">
        <f t="shared" ref="O226:O229" si="47">IF(N226="Included",0,N226)</f>
        <v>0</v>
      </c>
      <c r="P226" s="739">
        <f t="shared" ref="P226:P229" si="48">IF( I226="",H226*(IF(N226="Included",0,N226))/100,I226*(IF(N226="Included",0,N226)))</f>
        <v>0</v>
      </c>
      <c r="Q226" s="739">
        <f>Discount!$H$36</f>
        <v>0</v>
      </c>
      <c r="R226" s="740">
        <f t="shared" ref="R226:R229" si="49">Q226*O226</f>
        <v>0</v>
      </c>
      <c r="S226" s="740">
        <f t="shared" ref="S226:S229" si="50">IF(I226="",H226*R226/100,I226*R226)</f>
        <v>0</v>
      </c>
      <c r="T226" s="741">
        <f t="shared" ref="T226:T229" si="51">M226*L226</f>
        <v>0</v>
      </c>
    </row>
    <row r="227" spans="1:20" ht="31.5">
      <c r="A227" s="755">
        <v>14</v>
      </c>
      <c r="B227" s="525">
        <v>7000018858</v>
      </c>
      <c r="C227" s="525">
        <v>1080</v>
      </c>
      <c r="D227" s="525" t="s">
        <v>585</v>
      </c>
      <c r="E227" s="525">
        <v>1000032050</v>
      </c>
      <c r="F227" s="525">
        <v>85446020</v>
      </c>
      <c r="G227" s="749"/>
      <c r="H227" s="525">
        <v>18</v>
      </c>
      <c r="I227" s="539"/>
      <c r="J227" s="521" t="s">
        <v>636</v>
      </c>
      <c r="K227" s="525" t="s">
        <v>528</v>
      </c>
      <c r="L227" s="525">
        <v>1</v>
      </c>
      <c r="M227" s="750"/>
      <c r="N227" s="527" t="str">
        <f t="shared" si="46"/>
        <v>INCLUDED</v>
      </c>
      <c r="O227" s="739">
        <f t="shared" si="47"/>
        <v>0</v>
      </c>
      <c r="P227" s="739">
        <f t="shared" si="48"/>
        <v>0</v>
      </c>
      <c r="Q227" s="739">
        <f>Discount!$H$36</f>
        <v>0</v>
      </c>
      <c r="R227" s="740">
        <f t="shared" si="49"/>
        <v>0</v>
      </c>
      <c r="S227" s="740">
        <f t="shared" si="50"/>
        <v>0</v>
      </c>
      <c r="T227" s="741">
        <f t="shared" si="51"/>
        <v>0</v>
      </c>
    </row>
    <row r="228" spans="1:20" ht="31.5">
      <c r="A228" s="755">
        <v>15</v>
      </c>
      <c r="B228" s="525">
        <v>7000018858</v>
      </c>
      <c r="C228" s="525">
        <v>1090</v>
      </c>
      <c r="D228" s="525" t="s">
        <v>585</v>
      </c>
      <c r="E228" s="525">
        <v>1000056265</v>
      </c>
      <c r="F228" s="525">
        <v>85446020</v>
      </c>
      <c r="G228" s="749"/>
      <c r="H228" s="525">
        <v>18</v>
      </c>
      <c r="I228" s="539"/>
      <c r="J228" s="521" t="s">
        <v>538</v>
      </c>
      <c r="K228" s="525" t="s">
        <v>528</v>
      </c>
      <c r="L228" s="525">
        <v>1</v>
      </c>
      <c r="M228" s="750"/>
      <c r="N228" s="527" t="str">
        <f t="shared" si="46"/>
        <v>INCLUDED</v>
      </c>
      <c r="O228" s="739">
        <f t="shared" si="47"/>
        <v>0</v>
      </c>
      <c r="P228" s="739">
        <f t="shared" si="48"/>
        <v>0</v>
      </c>
      <c r="Q228" s="739">
        <f>Discount!$H$36</f>
        <v>0</v>
      </c>
      <c r="R228" s="740">
        <f t="shared" si="49"/>
        <v>0</v>
      </c>
      <c r="S228" s="740">
        <f t="shared" si="50"/>
        <v>0</v>
      </c>
      <c r="T228" s="741">
        <f t="shared" si="51"/>
        <v>0</v>
      </c>
    </row>
    <row r="229" spans="1:20" ht="31.5">
      <c r="A229" s="755">
        <v>16</v>
      </c>
      <c r="B229" s="525">
        <v>7000018858</v>
      </c>
      <c r="C229" s="525">
        <v>1100</v>
      </c>
      <c r="D229" s="525" t="s">
        <v>585</v>
      </c>
      <c r="E229" s="525">
        <v>1000056264</v>
      </c>
      <c r="F229" s="525">
        <v>85446020</v>
      </c>
      <c r="G229" s="749"/>
      <c r="H229" s="525">
        <v>18</v>
      </c>
      <c r="I229" s="539"/>
      <c r="J229" s="521" t="s">
        <v>537</v>
      </c>
      <c r="K229" s="525" t="s">
        <v>528</v>
      </c>
      <c r="L229" s="525">
        <v>3</v>
      </c>
      <c r="M229" s="750"/>
      <c r="N229" s="527" t="str">
        <f t="shared" si="46"/>
        <v>INCLUDED</v>
      </c>
      <c r="O229" s="739">
        <f t="shared" si="47"/>
        <v>0</v>
      </c>
      <c r="P229" s="739">
        <f t="shared" si="48"/>
        <v>0</v>
      </c>
      <c r="Q229" s="739">
        <f>Discount!$H$36</f>
        <v>0</v>
      </c>
      <c r="R229" s="740">
        <f t="shared" si="49"/>
        <v>0</v>
      </c>
      <c r="S229" s="740">
        <f t="shared" si="50"/>
        <v>0</v>
      </c>
      <c r="T229" s="741">
        <f t="shared" si="51"/>
        <v>0</v>
      </c>
    </row>
    <row r="230" spans="1:20" ht="31.5">
      <c r="A230" s="755">
        <v>17</v>
      </c>
      <c r="B230" s="525">
        <v>7000018858</v>
      </c>
      <c r="C230" s="525">
        <v>1110</v>
      </c>
      <c r="D230" s="525" t="s">
        <v>585</v>
      </c>
      <c r="E230" s="525">
        <v>1000031901</v>
      </c>
      <c r="F230" s="525">
        <v>85446020</v>
      </c>
      <c r="G230" s="749"/>
      <c r="H230" s="525">
        <v>18</v>
      </c>
      <c r="I230" s="539"/>
      <c r="J230" s="521" t="s">
        <v>933</v>
      </c>
      <c r="K230" s="525" t="s">
        <v>528</v>
      </c>
      <c r="L230" s="525">
        <v>1</v>
      </c>
      <c r="M230" s="750"/>
      <c r="N230" s="527" t="str">
        <f t="shared" ref="N230:N235" si="52">IF(M230=0, "INCLUDED", IF(ISERROR(M230*L230), M230, M230*L230))</f>
        <v>INCLUDED</v>
      </c>
      <c r="O230" s="739">
        <f t="shared" ref="O230:O235" si="53">IF(N230="Included",0,N230)</f>
        <v>0</v>
      </c>
      <c r="P230" s="739">
        <f t="shared" ref="P230:P235" si="54">IF( I230="",H230*(IF(N230="Included",0,N230))/100,I230*(IF(N230="Included",0,N230)))</f>
        <v>0</v>
      </c>
      <c r="Q230" s="739">
        <f>Discount!$H$36</f>
        <v>0</v>
      </c>
      <c r="R230" s="740">
        <f t="shared" ref="R230:R235" si="55">Q230*O230</f>
        <v>0</v>
      </c>
      <c r="S230" s="740">
        <f t="shared" ref="S230:S235" si="56">IF(I230="",H230*R230/100,I230*R230)</f>
        <v>0</v>
      </c>
      <c r="T230" s="741">
        <f t="shared" ref="T230:T235" si="57">M230*L230</f>
        <v>0</v>
      </c>
    </row>
    <row r="231" spans="1:20" ht="31.5">
      <c r="A231" s="755">
        <v>18</v>
      </c>
      <c r="B231" s="525">
        <v>7000018858</v>
      </c>
      <c r="C231" s="525">
        <v>1120</v>
      </c>
      <c r="D231" s="525" t="s">
        <v>585</v>
      </c>
      <c r="E231" s="525">
        <v>1000031887</v>
      </c>
      <c r="F231" s="525">
        <v>85446020</v>
      </c>
      <c r="G231" s="749"/>
      <c r="H231" s="525">
        <v>18</v>
      </c>
      <c r="I231" s="539"/>
      <c r="J231" s="521" t="s">
        <v>535</v>
      </c>
      <c r="K231" s="525" t="s">
        <v>528</v>
      </c>
      <c r="L231" s="525">
        <v>1</v>
      </c>
      <c r="M231" s="750"/>
      <c r="N231" s="527" t="str">
        <f t="shared" si="52"/>
        <v>INCLUDED</v>
      </c>
      <c r="O231" s="739">
        <f t="shared" si="53"/>
        <v>0</v>
      </c>
      <c r="P231" s="739">
        <f t="shared" si="54"/>
        <v>0</v>
      </c>
      <c r="Q231" s="739">
        <f>Discount!$H$36</f>
        <v>0</v>
      </c>
      <c r="R231" s="740">
        <f t="shared" si="55"/>
        <v>0</v>
      </c>
      <c r="S231" s="740">
        <f t="shared" si="56"/>
        <v>0</v>
      </c>
      <c r="T231" s="741">
        <f t="shared" si="57"/>
        <v>0</v>
      </c>
    </row>
    <row r="232" spans="1:20" ht="31.5">
      <c r="A232" s="755">
        <v>19</v>
      </c>
      <c r="B232" s="525">
        <v>7000018858</v>
      </c>
      <c r="C232" s="525">
        <v>1130</v>
      </c>
      <c r="D232" s="525" t="s">
        <v>585</v>
      </c>
      <c r="E232" s="525">
        <v>1000031993</v>
      </c>
      <c r="F232" s="525">
        <v>85446020</v>
      </c>
      <c r="G232" s="749"/>
      <c r="H232" s="525">
        <v>18</v>
      </c>
      <c r="I232" s="539"/>
      <c r="J232" s="521" t="s">
        <v>534</v>
      </c>
      <c r="K232" s="525" t="s">
        <v>528</v>
      </c>
      <c r="L232" s="525">
        <v>1</v>
      </c>
      <c r="M232" s="750"/>
      <c r="N232" s="527" t="str">
        <f t="shared" si="52"/>
        <v>INCLUDED</v>
      </c>
      <c r="O232" s="739">
        <f t="shared" si="53"/>
        <v>0</v>
      </c>
      <c r="P232" s="739">
        <f t="shared" si="54"/>
        <v>0</v>
      </c>
      <c r="Q232" s="739">
        <f>Discount!$H$36</f>
        <v>0</v>
      </c>
      <c r="R232" s="740">
        <f t="shared" si="55"/>
        <v>0</v>
      </c>
      <c r="S232" s="740">
        <f t="shared" si="56"/>
        <v>0</v>
      </c>
      <c r="T232" s="741">
        <f t="shared" si="57"/>
        <v>0</v>
      </c>
    </row>
    <row r="233" spans="1:20" ht="31.5">
      <c r="A233" s="755">
        <v>20</v>
      </c>
      <c r="B233" s="525">
        <v>7000018858</v>
      </c>
      <c r="C233" s="525">
        <v>1140</v>
      </c>
      <c r="D233" s="525" t="s">
        <v>585</v>
      </c>
      <c r="E233" s="525">
        <v>1000031987</v>
      </c>
      <c r="F233" s="525">
        <v>85446020</v>
      </c>
      <c r="G233" s="749"/>
      <c r="H233" s="525">
        <v>18</v>
      </c>
      <c r="I233" s="539"/>
      <c r="J233" s="521" t="s">
        <v>533</v>
      </c>
      <c r="K233" s="525" t="s">
        <v>528</v>
      </c>
      <c r="L233" s="525">
        <v>4</v>
      </c>
      <c r="M233" s="750"/>
      <c r="N233" s="527" t="str">
        <f t="shared" si="52"/>
        <v>INCLUDED</v>
      </c>
      <c r="O233" s="739">
        <f t="shared" si="53"/>
        <v>0</v>
      </c>
      <c r="P233" s="739">
        <f t="shared" si="54"/>
        <v>0</v>
      </c>
      <c r="Q233" s="739">
        <f>Discount!$H$36</f>
        <v>0</v>
      </c>
      <c r="R233" s="740">
        <f t="shared" si="55"/>
        <v>0</v>
      </c>
      <c r="S233" s="740">
        <f t="shared" si="56"/>
        <v>0</v>
      </c>
      <c r="T233" s="741">
        <f t="shared" si="57"/>
        <v>0</v>
      </c>
    </row>
    <row r="234" spans="1:20" ht="31.5">
      <c r="A234" s="755">
        <v>21</v>
      </c>
      <c r="B234" s="525">
        <v>7000018858</v>
      </c>
      <c r="C234" s="525">
        <v>1150</v>
      </c>
      <c r="D234" s="525" t="s">
        <v>585</v>
      </c>
      <c r="E234" s="525">
        <v>1000031964</v>
      </c>
      <c r="F234" s="525">
        <v>85446020</v>
      </c>
      <c r="G234" s="749"/>
      <c r="H234" s="525">
        <v>18</v>
      </c>
      <c r="I234" s="539"/>
      <c r="J234" s="521" t="s">
        <v>532</v>
      </c>
      <c r="K234" s="525" t="s">
        <v>528</v>
      </c>
      <c r="L234" s="525">
        <v>3</v>
      </c>
      <c r="M234" s="750"/>
      <c r="N234" s="527" t="str">
        <f t="shared" si="52"/>
        <v>INCLUDED</v>
      </c>
      <c r="O234" s="739">
        <f t="shared" si="53"/>
        <v>0</v>
      </c>
      <c r="P234" s="739">
        <f t="shared" si="54"/>
        <v>0</v>
      </c>
      <c r="Q234" s="739">
        <f>Discount!$H$36</f>
        <v>0</v>
      </c>
      <c r="R234" s="740">
        <f t="shared" si="55"/>
        <v>0</v>
      </c>
      <c r="S234" s="740">
        <f t="shared" si="56"/>
        <v>0</v>
      </c>
      <c r="T234" s="741">
        <f t="shared" si="57"/>
        <v>0</v>
      </c>
    </row>
    <row r="235" spans="1:20" ht="31.5">
      <c r="A235" s="755">
        <v>22</v>
      </c>
      <c r="B235" s="525">
        <v>7000018858</v>
      </c>
      <c r="C235" s="525">
        <v>1160</v>
      </c>
      <c r="D235" s="525" t="s">
        <v>585</v>
      </c>
      <c r="E235" s="525">
        <v>1000031936</v>
      </c>
      <c r="F235" s="525">
        <v>85446020</v>
      </c>
      <c r="G235" s="749"/>
      <c r="H235" s="525">
        <v>18</v>
      </c>
      <c r="I235" s="539"/>
      <c r="J235" s="521" t="s">
        <v>934</v>
      </c>
      <c r="K235" s="525" t="s">
        <v>528</v>
      </c>
      <c r="L235" s="525">
        <v>1</v>
      </c>
      <c r="M235" s="750"/>
      <c r="N235" s="527" t="str">
        <f t="shared" si="52"/>
        <v>INCLUDED</v>
      </c>
      <c r="O235" s="739">
        <f t="shared" si="53"/>
        <v>0</v>
      </c>
      <c r="P235" s="739">
        <f t="shared" si="54"/>
        <v>0</v>
      </c>
      <c r="Q235" s="739">
        <f>Discount!$H$36</f>
        <v>0</v>
      </c>
      <c r="R235" s="740">
        <f t="shared" si="55"/>
        <v>0</v>
      </c>
      <c r="S235" s="740">
        <f t="shared" si="56"/>
        <v>0</v>
      </c>
      <c r="T235" s="741">
        <f t="shared" si="57"/>
        <v>0</v>
      </c>
    </row>
    <row r="236" spans="1:20" ht="31.5">
      <c r="A236" s="755">
        <v>23</v>
      </c>
      <c r="B236" s="525">
        <v>7000018858</v>
      </c>
      <c r="C236" s="525">
        <v>1170</v>
      </c>
      <c r="D236" s="525" t="s">
        <v>585</v>
      </c>
      <c r="E236" s="525">
        <v>1000031985</v>
      </c>
      <c r="F236" s="525">
        <v>85446020</v>
      </c>
      <c r="G236" s="749"/>
      <c r="H236" s="525">
        <v>18</v>
      </c>
      <c r="I236" s="539"/>
      <c r="J236" s="521" t="s">
        <v>531</v>
      </c>
      <c r="K236" s="525" t="s">
        <v>528</v>
      </c>
      <c r="L236" s="525">
        <v>2.5</v>
      </c>
      <c r="M236" s="750"/>
      <c r="N236" s="527" t="str">
        <f t="shared" ref="N236:N408" si="58">IF(M236=0, "INCLUDED", IF(ISERROR(M236*L236), M236, M236*L236))</f>
        <v>INCLUDED</v>
      </c>
      <c r="O236" s="739">
        <f t="shared" ref="O236:O371" si="59">IF(N236="Included",0,N236)</f>
        <v>0</v>
      </c>
      <c r="P236" s="739">
        <f t="shared" ref="P236:P371" si="60">IF( I236="",H236*(IF(N236="Included",0,N236))/100,I236*(IF(N236="Included",0,N236)))</f>
        <v>0</v>
      </c>
      <c r="Q236" s="739">
        <f>Discount!$H$36</f>
        <v>0</v>
      </c>
      <c r="R236" s="740">
        <f t="shared" ref="R236:R371" si="61">Q236*O236</f>
        <v>0</v>
      </c>
      <c r="S236" s="740">
        <f t="shared" ref="S236:S371" si="62">IF(I236="",H236*R236/100,I236*R236)</f>
        <v>0</v>
      </c>
      <c r="T236" s="741">
        <f t="shared" ref="T236:T408" si="63">M236*L236</f>
        <v>0</v>
      </c>
    </row>
    <row r="237" spans="1:20" ht="31.5">
      <c r="A237" s="755">
        <v>24</v>
      </c>
      <c r="B237" s="525">
        <v>7000018858</v>
      </c>
      <c r="C237" s="525">
        <v>1180</v>
      </c>
      <c r="D237" s="525" t="s">
        <v>585</v>
      </c>
      <c r="E237" s="525">
        <v>1000031975</v>
      </c>
      <c r="F237" s="525">
        <v>85446020</v>
      </c>
      <c r="G237" s="749"/>
      <c r="H237" s="525">
        <v>18</v>
      </c>
      <c r="I237" s="539"/>
      <c r="J237" s="521" t="s">
        <v>935</v>
      </c>
      <c r="K237" s="525" t="s">
        <v>528</v>
      </c>
      <c r="L237" s="525">
        <v>0.5</v>
      </c>
      <c r="M237" s="750"/>
      <c r="N237" s="527" t="str">
        <f t="shared" si="58"/>
        <v>INCLUDED</v>
      </c>
      <c r="O237" s="739">
        <f t="shared" si="59"/>
        <v>0</v>
      </c>
      <c r="P237" s="739">
        <f t="shared" si="60"/>
        <v>0</v>
      </c>
      <c r="Q237" s="739">
        <f>Discount!$H$36</f>
        <v>0</v>
      </c>
      <c r="R237" s="740">
        <f t="shared" si="61"/>
        <v>0</v>
      </c>
      <c r="S237" s="740">
        <f t="shared" si="62"/>
        <v>0</v>
      </c>
      <c r="T237" s="741">
        <f t="shared" si="63"/>
        <v>0</v>
      </c>
    </row>
    <row r="238" spans="1:20" ht="31.5">
      <c r="A238" s="755">
        <v>25</v>
      </c>
      <c r="B238" s="525">
        <v>7000018858</v>
      </c>
      <c r="C238" s="525">
        <v>1190</v>
      </c>
      <c r="D238" s="525" t="s">
        <v>585</v>
      </c>
      <c r="E238" s="525">
        <v>1000031933</v>
      </c>
      <c r="F238" s="525">
        <v>85446020</v>
      </c>
      <c r="G238" s="749"/>
      <c r="H238" s="525">
        <v>18</v>
      </c>
      <c r="I238" s="539"/>
      <c r="J238" s="521" t="s">
        <v>936</v>
      </c>
      <c r="K238" s="525" t="s">
        <v>528</v>
      </c>
      <c r="L238" s="525">
        <v>0.5</v>
      </c>
      <c r="M238" s="750"/>
      <c r="N238" s="527" t="str">
        <f t="shared" si="58"/>
        <v>INCLUDED</v>
      </c>
      <c r="O238" s="739">
        <f t="shared" si="59"/>
        <v>0</v>
      </c>
      <c r="P238" s="739">
        <f t="shared" si="60"/>
        <v>0</v>
      </c>
      <c r="Q238" s="739">
        <f>Discount!$H$36</f>
        <v>0</v>
      </c>
      <c r="R238" s="740">
        <f t="shared" si="61"/>
        <v>0</v>
      </c>
      <c r="S238" s="740">
        <f t="shared" si="62"/>
        <v>0</v>
      </c>
      <c r="T238" s="741">
        <f t="shared" si="63"/>
        <v>0</v>
      </c>
    </row>
    <row r="239" spans="1:20" ht="31.5">
      <c r="A239" s="755">
        <v>26</v>
      </c>
      <c r="B239" s="525">
        <v>7000018858</v>
      </c>
      <c r="C239" s="525">
        <v>1200</v>
      </c>
      <c r="D239" s="525" t="s">
        <v>585</v>
      </c>
      <c r="E239" s="525">
        <v>1000031976</v>
      </c>
      <c r="F239" s="525">
        <v>85446020</v>
      </c>
      <c r="G239" s="749"/>
      <c r="H239" s="525">
        <v>18</v>
      </c>
      <c r="I239" s="539"/>
      <c r="J239" s="521" t="s">
        <v>529</v>
      </c>
      <c r="K239" s="525" t="s">
        <v>528</v>
      </c>
      <c r="L239" s="525">
        <v>1</v>
      </c>
      <c r="M239" s="750"/>
      <c r="N239" s="527" t="str">
        <f t="shared" si="58"/>
        <v>INCLUDED</v>
      </c>
      <c r="O239" s="739">
        <f t="shared" si="59"/>
        <v>0</v>
      </c>
      <c r="P239" s="739">
        <f t="shared" si="60"/>
        <v>0</v>
      </c>
      <c r="Q239" s="739">
        <f>Discount!$H$36</f>
        <v>0</v>
      </c>
      <c r="R239" s="740">
        <f t="shared" si="61"/>
        <v>0</v>
      </c>
      <c r="S239" s="740">
        <f t="shared" si="62"/>
        <v>0</v>
      </c>
      <c r="T239" s="741">
        <f t="shared" si="63"/>
        <v>0</v>
      </c>
    </row>
    <row r="240" spans="1:20" ht="31.5">
      <c r="A240" s="755">
        <v>27</v>
      </c>
      <c r="B240" s="525">
        <v>7000018858</v>
      </c>
      <c r="C240" s="525">
        <v>1210</v>
      </c>
      <c r="D240" s="525" t="s">
        <v>585</v>
      </c>
      <c r="E240" s="525">
        <v>1000031957</v>
      </c>
      <c r="F240" s="525">
        <v>85446020</v>
      </c>
      <c r="G240" s="749"/>
      <c r="H240" s="525">
        <v>18</v>
      </c>
      <c r="I240" s="539"/>
      <c r="J240" s="521" t="s">
        <v>599</v>
      </c>
      <c r="K240" s="525" t="s">
        <v>528</v>
      </c>
      <c r="L240" s="525">
        <v>1</v>
      </c>
      <c r="M240" s="750"/>
      <c r="N240" s="527" t="str">
        <f t="shared" si="58"/>
        <v>INCLUDED</v>
      </c>
      <c r="O240" s="739">
        <f t="shared" si="59"/>
        <v>0</v>
      </c>
      <c r="P240" s="739">
        <f t="shared" si="60"/>
        <v>0</v>
      </c>
      <c r="Q240" s="739">
        <f>Discount!$H$36</f>
        <v>0</v>
      </c>
      <c r="R240" s="740">
        <f t="shared" si="61"/>
        <v>0</v>
      </c>
      <c r="S240" s="740">
        <f t="shared" si="62"/>
        <v>0</v>
      </c>
      <c r="T240" s="741">
        <f t="shared" si="63"/>
        <v>0</v>
      </c>
    </row>
    <row r="241" spans="1:20" ht="31.5">
      <c r="A241" s="755">
        <v>28</v>
      </c>
      <c r="B241" s="525">
        <v>7000018858</v>
      </c>
      <c r="C241" s="525">
        <v>1220</v>
      </c>
      <c r="D241" s="525" t="s">
        <v>585</v>
      </c>
      <c r="E241" s="525">
        <v>1000031915</v>
      </c>
      <c r="F241" s="525">
        <v>85446090</v>
      </c>
      <c r="G241" s="749"/>
      <c r="H241" s="525">
        <v>18</v>
      </c>
      <c r="I241" s="539"/>
      <c r="J241" s="521" t="s">
        <v>937</v>
      </c>
      <c r="K241" s="525" t="s">
        <v>528</v>
      </c>
      <c r="L241" s="525">
        <v>3</v>
      </c>
      <c r="M241" s="750"/>
      <c r="N241" s="527" t="str">
        <f t="shared" si="58"/>
        <v>INCLUDED</v>
      </c>
      <c r="O241" s="739">
        <f t="shared" si="59"/>
        <v>0</v>
      </c>
      <c r="P241" s="739">
        <f t="shared" si="60"/>
        <v>0</v>
      </c>
      <c r="Q241" s="739">
        <f>Discount!$H$36</f>
        <v>0</v>
      </c>
      <c r="R241" s="740">
        <f t="shared" si="61"/>
        <v>0</v>
      </c>
      <c r="S241" s="740">
        <f t="shared" si="62"/>
        <v>0</v>
      </c>
      <c r="T241" s="741">
        <f t="shared" si="63"/>
        <v>0</v>
      </c>
    </row>
    <row r="242" spans="1:20" ht="31.5">
      <c r="A242" s="755">
        <v>29</v>
      </c>
      <c r="B242" s="525">
        <v>7000018858</v>
      </c>
      <c r="C242" s="525">
        <v>1230</v>
      </c>
      <c r="D242" s="525" t="s">
        <v>654</v>
      </c>
      <c r="E242" s="525">
        <v>1000055457</v>
      </c>
      <c r="F242" s="525">
        <v>84248990</v>
      </c>
      <c r="G242" s="749"/>
      <c r="H242" s="525">
        <v>18</v>
      </c>
      <c r="I242" s="539"/>
      <c r="J242" s="521" t="s">
        <v>666</v>
      </c>
      <c r="K242" s="525" t="s">
        <v>559</v>
      </c>
      <c r="L242" s="525">
        <v>1</v>
      </c>
      <c r="M242" s="750"/>
      <c r="N242" s="527" t="str">
        <f t="shared" si="58"/>
        <v>INCLUDED</v>
      </c>
      <c r="O242" s="739">
        <f t="shared" si="59"/>
        <v>0</v>
      </c>
      <c r="P242" s="739">
        <f t="shared" si="60"/>
        <v>0</v>
      </c>
      <c r="Q242" s="739">
        <f>Discount!$H$36</f>
        <v>0</v>
      </c>
      <c r="R242" s="740">
        <f t="shared" si="61"/>
        <v>0</v>
      </c>
      <c r="S242" s="740">
        <f t="shared" si="62"/>
        <v>0</v>
      </c>
      <c r="T242" s="741">
        <f t="shared" si="63"/>
        <v>0</v>
      </c>
    </row>
    <row r="243" spans="1:20">
      <c r="A243" s="755">
        <v>30</v>
      </c>
      <c r="B243" s="525">
        <v>7000018858</v>
      </c>
      <c r="C243" s="525">
        <v>1240</v>
      </c>
      <c r="D243" s="525" t="s">
        <v>503</v>
      </c>
      <c r="E243" s="525">
        <v>1000038325</v>
      </c>
      <c r="F243" s="525">
        <v>94059900</v>
      </c>
      <c r="G243" s="749"/>
      <c r="H243" s="525">
        <v>18</v>
      </c>
      <c r="I243" s="539"/>
      <c r="J243" s="521" t="s">
        <v>551</v>
      </c>
      <c r="K243" s="525" t="s">
        <v>516</v>
      </c>
      <c r="L243" s="525">
        <v>5</v>
      </c>
      <c r="M243" s="750"/>
      <c r="N243" s="527" t="str">
        <f t="shared" si="58"/>
        <v>INCLUDED</v>
      </c>
      <c r="O243" s="739">
        <f t="shared" si="59"/>
        <v>0</v>
      </c>
      <c r="P243" s="739">
        <f t="shared" si="60"/>
        <v>0</v>
      </c>
      <c r="Q243" s="739">
        <f>Discount!$H$36</f>
        <v>0</v>
      </c>
      <c r="R243" s="740">
        <f t="shared" si="61"/>
        <v>0</v>
      </c>
      <c r="S243" s="740">
        <f t="shared" si="62"/>
        <v>0</v>
      </c>
      <c r="T243" s="741">
        <f t="shared" si="63"/>
        <v>0</v>
      </c>
    </row>
    <row r="244" spans="1:20">
      <c r="A244" s="755">
        <v>31</v>
      </c>
      <c r="B244" s="525">
        <v>7000018858</v>
      </c>
      <c r="C244" s="525">
        <v>1250</v>
      </c>
      <c r="D244" s="525" t="s">
        <v>503</v>
      </c>
      <c r="E244" s="525">
        <v>1000038387</v>
      </c>
      <c r="F244" s="525">
        <v>94051090</v>
      </c>
      <c r="G244" s="749"/>
      <c r="H244" s="525">
        <v>18</v>
      </c>
      <c r="I244" s="539"/>
      <c r="J244" s="521" t="s">
        <v>603</v>
      </c>
      <c r="K244" s="525" t="s">
        <v>516</v>
      </c>
      <c r="L244" s="525">
        <v>5</v>
      </c>
      <c r="M244" s="750"/>
      <c r="N244" s="527" t="str">
        <f t="shared" si="58"/>
        <v>INCLUDED</v>
      </c>
      <c r="O244" s="739">
        <f t="shared" si="59"/>
        <v>0</v>
      </c>
      <c r="P244" s="739">
        <f t="shared" si="60"/>
        <v>0</v>
      </c>
      <c r="Q244" s="739">
        <f>Discount!$H$36</f>
        <v>0</v>
      </c>
      <c r="R244" s="740">
        <f t="shared" si="61"/>
        <v>0</v>
      </c>
      <c r="S244" s="740">
        <f t="shared" si="62"/>
        <v>0</v>
      </c>
      <c r="T244" s="741">
        <f t="shared" si="63"/>
        <v>0</v>
      </c>
    </row>
    <row r="245" spans="1:20">
      <c r="A245" s="755">
        <v>32</v>
      </c>
      <c r="B245" s="525">
        <v>7000018858</v>
      </c>
      <c r="C245" s="525">
        <v>1260</v>
      </c>
      <c r="D245" s="525" t="s">
        <v>503</v>
      </c>
      <c r="E245" s="525">
        <v>1000001894</v>
      </c>
      <c r="F245" s="525">
        <v>94059900</v>
      </c>
      <c r="G245" s="749"/>
      <c r="H245" s="525">
        <v>18</v>
      </c>
      <c r="I245" s="539"/>
      <c r="J245" s="521" t="s">
        <v>742</v>
      </c>
      <c r="K245" s="525" t="s">
        <v>516</v>
      </c>
      <c r="L245" s="525">
        <v>1</v>
      </c>
      <c r="M245" s="750"/>
      <c r="N245" s="527" t="str">
        <f t="shared" si="58"/>
        <v>INCLUDED</v>
      </c>
      <c r="O245" s="739">
        <f t="shared" si="59"/>
        <v>0</v>
      </c>
      <c r="P245" s="739">
        <f t="shared" si="60"/>
        <v>0</v>
      </c>
      <c r="Q245" s="739">
        <f>Discount!$H$36</f>
        <v>0</v>
      </c>
      <c r="R245" s="740">
        <f t="shared" si="61"/>
        <v>0</v>
      </c>
      <c r="S245" s="740">
        <f t="shared" si="62"/>
        <v>0</v>
      </c>
      <c r="T245" s="741">
        <f t="shared" si="63"/>
        <v>0</v>
      </c>
    </row>
    <row r="246" spans="1:20">
      <c r="A246" s="755">
        <v>33</v>
      </c>
      <c r="B246" s="525">
        <v>7000018858</v>
      </c>
      <c r="C246" s="525">
        <v>1270</v>
      </c>
      <c r="D246" s="525" t="s">
        <v>503</v>
      </c>
      <c r="E246" s="525">
        <v>1000014547</v>
      </c>
      <c r="F246" s="525">
        <v>85371000</v>
      </c>
      <c r="G246" s="749"/>
      <c r="H246" s="525">
        <v>18</v>
      </c>
      <c r="I246" s="539"/>
      <c r="J246" s="521" t="s">
        <v>548</v>
      </c>
      <c r="K246" s="525" t="s">
        <v>516</v>
      </c>
      <c r="L246" s="525">
        <v>2</v>
      </c>
      <c r="M246" s="750"/>
      <c r="N246" s="527" t="str">
        <f t="shared" si="58"/>
        <v>INCLUDED</v>
      </c>
      <c r="O246" s="739">
        <f t="shared" si="59"/>
        <v>0</v>
      </c>
      <c r="P246" s="739">
        <f t="shared" si="60"/>
        <v>0</v>
      </c>
      <c r="Q246" s="739">
        <f>Discount!$H$36</f>
        <v>0</v>
      </c>
      <c r="R246" s="740">
        <f t="shared" si="61"/>
        <v>0</v>
      </c>
      <c r="S246" s="740">
        <f t="shared" si="62"/>
        <v>0</v>
      </c>
      <c r="T246" s="741">
        <f t="shared" si="63"/>
        <v>0</v>
      </c>
    </row>
    <row r="247" spans="1:20" ht="31.5">
      <c r="A247" s="755">
        <v>34</v>
      </c>
      <c r="B247" s="525">
        <v>7000018858</v>
      </c>
      <c r="C247" s="525">
        <v>1290</v>
      </c>
      <c r="D247" s="525" t="s">
        <v>586</v>
      </c>
      <c r="E247" s="525">
        <v>1000017567</v>
      </c>
      <c r="F247" s="525">
        <v>73045930</v>
      </c>
      <c r="G247" s="749"/>
      <c r="H247" s="525">
        <v>18</v>
      </c>
      <c r="I247" s="539"/>
      <c r="J247" s="521" t="s">
        <v>543</v>
      </c>
      <c r="K247" s="525" t="s">
        <v>516</v>
      </c>
      <c r="L247" s="525">
        <v>6</v>
      </c>
      <c r="M247" s="750"/>
      <c r="N247" s="527" t="str">
        <f t="shared" si="58"/>
        <v>INCLUDED</v>
      </c>
      <c r="O247" s="739">
        <f t="shared" si="59"/>
        <v>0</v>
      </c>
      <c r="P247" s="739">
        <f t="shared" si="60"/>
        <v>0</v>
      </c>
      <c r="Q247" s="739">
        <f>Discount!$H$36</f>
        <v>0</v>
      </c>
      <c r="R247" s="740">
        <f t="shared" si="61"/>
        <v>0</v>
      </c>
      <c r="S247" s="740">
        <f t="shared" si="62"/>
        <v>0</v>
      </c>
      <c r="T247" s="741">
        <f t="shared" si="63"/>
        <v>0</v>
      </c>
    </row>
    <row r="248" spans="1:20" ht="31.5">
      <c r="A248" s="755">
        <v>35</v>
      </c>
      <c r="B248" s="525">
        <v>7000018858</v>
      </c>
      <c r="C248" s="525">
        <v>1300</v>
      </c>
      <c r="D248" s="525" t="s">
        <v>586</v>
      </c>
      <c r="E248" s="525">
        <v>1000020192</v>
      </c>
      <c r="F248" s="525">
        <v>73045930</v>
      </c>
      <c r="G248" s="749"/>
      <c r="H248" s="525">
        <v>18</v>
      </c>
      <c r="I248" s="539"/>
      <c r="J248" s="521" t="s">
        <v>539</v>
      </c>
      <c r="K248" s="525" t="s">
        <v>516</v>
      </c>
      <c r="L248" s="525">
        <v>3</v>
      </c>
      <c r="M248" s="750"/>
      <c r="N248" s="527" t="str">
        <f t="shared" si="58"/>
        <v>INCLUDED</v>
      </c>
      <c r="O248" s="739">
        <f t="shared" si="59"/>
        <v>0</v>
      </c>
      <c r="P248" s="739">
        <f t="shared" si="60"/>
        <v>0</v>
      </c>
      <c r="Q248" s="739">
        <f>Discount!$H$36</f>
        <v>0</v>
      </c>
      <c r="R248" s="740">
        <f t="shared" si="61"/>
        <v>0</v>
      </c>
      <c r="S248" s="740">
        <f t="shared" si="62"/>
        <v>0</v>
      </c>
      <c r="T248" s="741">
        <f t="shared" si="63"/>
        <v>0</v>
      </c>
    </row>
    <row r="249" spans="1:20" ht="31.5">
      <c r="A249" s="755">
        <v>36</v>
      </c>
      <c r="B249" s="525">
        <v>7000018858</v>
      </c>
      <c r="C249" s="525">
        <v>1310</v>
      </c>
      <c r="D249" s="525" t="s">
        <v>586</v>
      </c>
      <c r="E249" s="525">
        <v>1000020195</v>
      </c>
      <c r="F249" s="525">
        <v>73045930</v>
      </c>
      <c r="G249" s="749"/>
      <c r="H249" s="525">
        <v>18</v>
      </c>
      <c r="I249" s="539"/>
      <c r="J249" s="521" t="s">
        <v>542</v>
      </c>
      <c r="K249" s="525" t="s">
        <v>516</v>
      </c>
      <c r="L249" s="525">
        <v>3</v>
      </c>
      <c r="M249" s="750"/>
      <c r="N249" s="527" t="str">
        <f t="shared" si="58"/>
        <v>INCLUDED</v>
      </c>
      <c r="O249" s="739">
        <f t="shared" si="59"/>
        <v>0</v>
      </c>
      <c r="P249" s="739">
        <f t="shared" si="60"/>
        <v>0</v>
      </c>
      <c r="Q249" s="739">
        <f>Discount!$H$36</f>
        <v>0</v>
      </c>
      <c r="R249" s="740">
        <f t="shared" si="61"/>
        <v>0</v>
      </c>
      <c r="S249" s="740">
        <f t="shared" si="62"/>
        <v>0</v>
      </c>
      <c r="T249" s="741">
        <f t="shared" si="63"/>
        <v>0</v>
      </c>
    </row>
    <row r="250" spans="1:20" ht="31.5">
      <c r="A250" s="755">
        <v>37</v>
      </c>
      <c r="B250" s="525">
        <v>7000018858</v>
      </c>
      <c r="C250" s="525">
        <v>1320</v>
      </c>
      <c r="D250" s="525" t="s">
        <v>586</v>
      </c>
      <c r="E250" s="525">
        <v>1000020194</v>
      </c>
      <c r="F250" s="525">
        <v>73045930</v>
      </c>
      <c r="G250" s="749"/>
      <c r="H250" s="525">
        <v>18</v>
      </c>
      <c r="I250" s="539"/>
      <c r="J250" s="521" t="s">
        <v>541</v>
      </c>
      <c r="K250" s="525" t="s">
        <v>516</v>
      </c>
      <c r="L250" s="525">
        <v>2</v>
      </c>
      <c r="M250" s="750"/>
      <c r="N250" s="527" t="str">
        <f t="shared" si="58"/>
        <v>INCLUDED</v>
      </c>
      <c r="O250" s="739">
        <f t="shared" si="59"/>
        <v>0</v>
      </c>
      <c r="P250" s="739">
        <f t="shared" si="60"/>
        <v>0</v>
      </c>
      <c r="Q250" s="739">
        <f>Discount!$H$36</f>
        <v>0</v>
      </c>
      <c r="R250" s="740">
        <f t="shared" si="61"/>
        <v>0</v>
      </c>
      <c r="S250" s="740">
        <f t="shared" si="62"/>
        <v>0</v>
      </c>
      <c r="T250" s="741">
        <f t="shared" si="63"/>
        <v>0</v>
      </c>
    </row>
    <row r="251" spans="1:20" ht="31.5">
      <c r="A251" s="755">
        <v>38</v>
      </c>
      <c r="B251" s="525">
        <v>7000018858</v>
      </c>
      <c r="C251" s="525">
        <v>1280</v>
      </c>
      <c r="D251" s="525" t="s">
        <v>586</v>
      </c>
      <c r="E251" s="525">
        <v>1000012366</v>
      </c>
      <c r="F251" s="525">
        <v>73082011</v>
      </c>
      <c r="G251" s="749"/>
      <c r="H251" s="525">
        <v>18</v>
      </c>
      <c r="I251" s="539"/>
      <c r="J251" s="521" t="s">
        <v>579</v>
      </c>
      <c r="K251" s="525" t="s">
        <v>516</v>
      </c>
      <c r="L251" s="525">
        <v>96</v>
      </c>
      <c r="M251" s="750"/>
      <c r="N251" s="527" t="str">
        <f t="shared" si="58"/>
        <v>INCLUDED</v>
      </c>
      <c r="O251" s="739">
        <f t="shared" si="59"/>
        <v>0</v>
      </c>
      <c r="P251" s="739">
        <f t="shared" si="60"/>
        <v>0</v>
      </c>
      <c r="Q251" s="739">
        <f>Discount!$H$36</f>
        <v>0</v>
      </c>
      <c r="R251" s="740">
        <f t="shared" si="61"/>
        <v>0</v>
      </c>
      <c r="S251" s="740">
        <f t="shared" si="62"/>
        <v>0</v>
      </c>
      <c r="T251" s="741">
        <f t="shared" si="63"/>
        <v>0</v>
      </c>
    </row>
    <row r="252" spans="1:20" ht="31.5">
      <c r="A252" s="755">
        <v>39</v>
      </c>
      <c r="B252" s="525">
        <v>7000018858</v>
      </c>
      <c r="C252" s="525">
        <v>1330</v>
      </c>
      <c r="D252" s="525" t="s">
        <v>655</v>
      </c>
      <c r="E252" s="525">
        <v>1000019918</v>
      </c>
      <c r="F252" s="525">
        <v>85359090</v>
      </c>
      <c r="G252" s="749"/>
      <c r="H252" s="525">
        <v>18</v>
      </c>
      <c r="I252" s="539"/>
      <c r="J252" s="521" t="s">
        <v>553</v>
      </c>
      <c r="K252" s="525" t="s">
        <v>547</v>
      </c>
      <c r="L252" s="525">
        <v>1</v>
      </c>
      <c r="M252" s="750"/>
      <c r="N252" s="527" t="str">
        <f t="shared" si="58"/>
        <v>INCLUDED</v>
      </c>
      <c r="O252" s="739">
        <f t="shared" si="59"/>
        <v>0</v>
      </c>
      <c r="P252" s="739">
        <f t="shared" si="60"/>
        <v>0</v>
      </c>
      <c r="Q252" s="739">
        <f>Discount!$H$36</f>
        <v>0</v>
      </c>
      <c r="R252" s="740">
        <f t="shared" si="61"/>
        <v>0</v>
      </c>
      <c r="S252" s="740">
        <f t="shared" si="62"/>
        <v>0</v>
      </c>
      <c r="T252" s="741">
        <f t="shared" si="63"/>
        <v>0</v>
      </c>
    </row>
    <row r="253" spans="1:20">
      <c r="A253" s="755">
        <v>40</v>
      </c>
      <c r="B253" s="525">
        <v>7000018858</v>
      </c>
      <c r="C253" s="525">
        <v>1340</v>
      </c>
      <c r="D253" s="525" t="s">
        <v>656</v>
      </c>
      <c r="E253" s="525">
        <v>1000019912</v>
      </c>
      <c r="F253" s="525">
        <v>85371000</v>
      </c>
      <c r="G253" s="749"/>
      <c r="H253" s="525">
        <v>18</v>
      </c>
      <c r="I253" s="539"/>
      <c r="J253" s="521" t="s">
        <v>554</v>
      </c>
      <c r="K253" s="525" t="s">
        <v>547</v>
      </c>
      <c r="L253" s="525">
        <v>1</v>
      </c>
      <c r="M253" s="750"/>
      <c r="N253" s="527" t="str">
        <f t="shared" si="58"/>
        <v>INCLUDED</v>
      </c>
      <c r="O253" s="739">
        <f t="shared" si="59"/>
        <v>0</v>
      </c>
      <c r="P253" s="739">
        <f t="shared" si="60"/>
        <v>0</v>
      </c>
      <c r="Q253" s="739">
        <f>Discount!$H$36</f>
        <v>0</v>
      </c>
      <c r="R253" s="740">
        <f t="shared" si="61"/>
        <v>0</v>
      </c>
      <c r="S253" s="740">
        <f t="shared" si="62"/>
        <v>0</v>
      </c>
      <c r="T253" s="741">
        <f t="shared" si="63"/>
        <v>0</v>
      </c>
    </row>
    <row r="254" spans="1:20">
      <c r="A254" s="755">
        <v>41</v>
      </c>
      <c r="B254" s="525">
        <v>7000018858</v>
      </c>
      <c r="C254" s="525">
        <v>1350</v>
      </c>
      <c r="D254" s="525" t="s">
        <v>657</v>
      </c>
      <c r="E254" s="525">
        <v>1000019927</v>
      </c>
      <c r="F254" s="525">
        <v>85389000</v>
      </c>
      <c r="G254" s="749"/>
      <c r="H254" s="525">
        <v>18</v>
      </c>
      <c r="I254" s="539"/>
      <c r="J254" s="521" t="s">
        <v>555</v>
      </c>
      <c r="K254" s="525" t="s">
        <v>547</v>
      </c>
      <c r="L254" s="525">
        <v>1</v>
      </c>
      <c r="M254" s="750"/>
      <c r="N254" s="527" t="str">
        <f t="shared" si="58"/>
        <v>INCLUDED</v>
      </c>
      <c r="O254" s="739">
        <f t="shared" si="59"/>
        <v>0</v>
      </c>
      <c r="P254" s="739">
        <f t="shared" si="60"/>
        <v>0</v>
      </c>
      <c r="Q254" s="739">
        <f>Discount!$H$36</f>
        <v>0</v>
      </c>
      <c r="R254" s="740">
        <f t="shared" si="61"/>
        <v>0</v>
      </c>
      <c r="S254" s="740">
        <f t="shared" si="62"/>
        <v>0</v>
      </c>
      <c r="T254" s="741">
        <f t="shared" si="63"/>
        <v>0</v>
      </c>
    </row>
    <row r="255" spans="1:20" ht="31.5">
      <c r="A255" s="755">
        <v>42</v>
      </c>
      <c r="B255" s="525">
        <v>7000018858</v>
      </c>
      <c r="C255" s="525">
        <v>1360</v>
      </c>
      <c r="D255" s="525" t="s">
        <v>658</v>
      </c>
      <c r="E255" s="525">
        <v>1000024186</v>
      </c>
      <c r="F255" s="525">
        <v>85354010</v>
      </c>
      <c r="G255" s="749"/>
      <c r="H255" s="525">
        <v>18</v>
      </c>
      <c r="I255" s="539"/>
      <c r="J255" s="521" t="s">
        <v>552</v>
      </c>
      <c r="K255" s="525" t="s">
        <v>547</v>
      </c>
      <c r="L255" s="525">
        <v>1</v>
      </c>
      <c r="M255" s="750"/>
      <c r="N255" s="527" t="str">
        <f t="shared" si="58"/>
        <v>INCLUDED</v>
      </c>
      <c r="O255" s="739">
        <f t="shared" si="59"/>
        <v>0</v>
      </c>
      <c r="P255" s="739">
        <f t="shared" si="60"/>
        <v>0</v>
      </c>
      <c r="Q255" s="739">
        <f>Discount!$H$36</f>
        <v>0</v>
      </c>
      <c r="R255" s="740">
        <f t="shared" si="61"/>
        <v>0</v>
      </c>
      <c r="S255" s="740">
        <f t="shared" si="62"/>
        <v>0</v>
      </c>
      <c r="T255" s="741">
        <f t="shared" si="63"/>
        <v>0</v>
      </c>
    </row>
    <row r="256" spans="1:20" ht="31.5">
      <c r="A256" s="755">
        <v>43</v>
      </c>
      <c r="B256" s="525">
        <v>7000018858</v>
      </c>
      <c r="C256" s="525">
        <v>1370</v>
      </c>
      <c r="D256" s="525" t="s">
        <v>659</v>
      </c>
      <c r="E256" s="525">
        <v>1000019919</v>
      </c>
      <c r="F256" s="525">
        <v>85353090</v>
      </c>
      <c r="G256" s="749"/>
      <c r="H256" s="525">
        <v>18</v>
      </c>
      <c r="I256" s="539"/>
      <c r="J256" s="521" t="s">
        <v>546</v>
      </c>
      <c r="K256" s="525" t="s">
        <v>547</v>
      </c>
      <c r="L256" s="525">
        <v>1</v>
      </c>
      <c r="M256" s="750"/>
      <c r="N256" s="527" t="str">
        <f t="shared" si="58"/>
        <v>INCLUDED</v>
      </c>
      <c r="O256" s="739">
        <f t="shared" si="59"/>
        <v>0</v>
      </c>
      <c r="P256" s="739">
        <f t="shared" si="60"/>
        <v>0</v>
      </c>
      <c r="Q256" s="739">
        <f>Discount!$H$36</f>
        <v>0</v>
      </c>
      <c r="R256" s="740">
        <f t="shared" si="61"/>
        <v>0</v>
      </c>
      <c r="S256" s="740">
        <f t="shared" si="62"/>
        <v>0</v>
      </c>
      <c r="T256" s="741">
        <f t="shared" si="63"/>
        <v>0</v>
      </c>
    </row>
    <row r="257" spans="1:20">
      <c r="A257" s="755">
        <v>44</v>
      </c>
      <c r="B257" s="525">
        <v>7000018858</v>
      </c>
      <c r="C257" s="525">
        <v>1490</v>
      </c>
      <c r="D257" s="525" t="s">
        <v>660</v>
      </c>
      <c r="E257" s="525">
        <v>1000032055</v>
      </c>
      <c r="F257" s="525">
        <v>72159090</v>
      </c>
      <c r="G257" s="749"/>
      <c r="H257" s="525">
        <v>18</v>
      </c>
      <c r="I257" s="539"/>
      <c r="J257" s="521" t="s">
        <v>545</v>
      </c>
      <c r="K257" s="525" t="s">
        <v>528</v>
      </c>
      <c r="L257" s="525">
        <v>1</v>
      </c>
      <c r="M257" s="750"/>
      <c r="N257" s="527" t="str">
        <f t="shared" si="58"/>
        <v>INCLUDED</v>
      </c>
      <c r="O257" s="739">
        <f t="shared" si="59"/>
        <v>0</v>
      </c>
      <c r="P257" s="739">
        <f t="shared" si="60"/>
        <v>0</v>
      </c>
      <c r="Q257" s="739">
        <f>Discount!$H$36</f>
        <v>0</v>
      </c>
      <c r="R257" s="740">
        <f t="shared" si="61"/>
        <v>0</v>
      </c>
      <c r="S257" s="740">
        <f t="shared" si="62"/>
        <v>0</v>
      </c>
      <c r="T257" s="741">
        <f t="shared" si="63"/>
        <v>0</v>
      </c>
    </row>
    <row r="258" spans="1:20" ht="31.5">
      <c r="A258" s="755">
        <v>45</v>
      </c>
      <c r="B258" s="525">
        <v>7000018858</v>
      </c>
      <c r="C258" s="525">
        <v>1510</v>
      </c>
      <c r="D258" s="525" t="s">
        <v>661</v>
      </c>
      <c r="E258" s="525">
        <v>1000019925</v>
      </c>
      <c r="F258" s="525">
        <v>84819090</v>
      </c>
      <c r="G258" s="749"/>
      <c r="H258" s="525">
        <v>18</v>
      </c>
      <c r="I258" s="539"/>
      <c r="J258" s="521" t="s">
        <v>667</v>
      </c>
      <c r="K258" s="525" t="s">
        <v>547</v>
      </c>
      <c r="L258" s="525">
        <v>1</v>
      </c>
      <c r="M258" s="750"/>
      <c r="N258" s="527" t="str">
        <f t="shared" ref="N258" si="64">IF(M258=0, "INCLUDED", IF(ISERROR(M258*L258), M258, M258*L258))</f>
        <v>INCLUDED</v>
      </c>
      <c r="O258" s="739">
        <f t="shared" ref="O258" si="65">IF(N258="Included",0,N258)</f>
        <v>0</v>
      </c>
      <c r="P258" s="739">
        <f t="shared" ref="P258" si="66">IF( I258="",H258*(IF(N258="Included",0,N258))/100,I258*(IF(N258="Included",0,N258)))</f>
        <v>0</v>
      </c>
      <c r="Q258" s="739">
        <f>Discount!$H$36</f>
        <v>0</v>
      </c>
      <c r="R258" s="740">
        <f t="shared" ref="R258" si="67">Q258*O258</f>
        <v>0</v>
      </c>
      <c r="S258" s="740">
        <f t="shared" ref="S258" si="68">IF(I258="",H258*R258/100,I258*R258)</f>
        <v>0</v>
      </c>
      <c r="T258" s="741">
        <f t="shared" ref="T258" si="69">M258*L258</f>
        <v>0</v>
      </c>
    </row>
    <row r="259" spans="1:20">
      <c r="A259" s="755">
        <v>46</v>
      </c>
      <c r="B259" s="525">
        <v>7000018858</v>
      </c>
      <c r="C259" s="525">
        <v>1520</v>
      </c>
      <c r="D259" s="525" t="s">
        <v>662</v>
      </c>
      <c r="E259" s="525">
        <v>1000025941</v>
      </c>
      <c r="F259" s="525">
        <v>85389000</v>
      </c>
      <c r="G259" s="749"/>
      <c r="H259" s="525">
        <v>18</v>
      </c>
      <c r="I259" s="539"/>
      <c r="J259" s="521" t="s">
        <v>562</v>
      </c>
      <c r="K259" s="525" t="s">
        <v>559</v>
      </c>
      <c r="L259" s="525">
        <v>1</v>
      </c>
      <c r="M259" s="750"/>
      <c r="N259" s="527" t="str">
        <f t="shared" si="58"/>
        <v>INCLUDED</v>
      </c>
      <c r="O259" s="739">
        <f t="shared" si="59"/>
        <v>0</v>
      </c>
      <c r="P259" s="739">
        <f t="shared" si="60"/>
        <v>0</v>
      </c>
      <c r="Q259" s="739">
        <f>Discount!$H$36</f>
        <v>0</v>
      </c>
      <c r="R259" s="740">
        <f t="shared" si="61"/>
        <v>0</v>
      </c>
      <c r="S259" s="740">
        <f t="shared" si="62"/>
        <v>0</v>
      </c>
      <c r="T259" s="741">
        <f t="shared" si="63"/>
        <v>0</v>
      </c>
    </row>
    <row r="260" spans="1:20" s="738" customFormat="1" ht="33.75" customHeight="1">
      <c r="A260" s="720" t="s">
        <v>488</v>
      </c>
      <c r="B260" s="805" t="s">
        <v>490</v>
      </c>
      <c r="C260" s="805"/>
      <c r="D260" s="805"/>
      <c r="E260" s="722"/>
      <c r="F260" s="722"/>
      <c r="G260" s="722"/>
      <c r="H260" s="722"/>
      <c r="I260" s="722"/>
      <c r="J260" s="722"/>
      <c r="K260" s="722"/>
      <c r="L260" s="722"/>
      <c r="M260" s="722"/>
      <c r="N260" s="722"/>
    </row>
    <row r="261" spans="1:20">
      <c r="A261" s="754">
        <v>1</v>
      </c>
      <c r="B261" s="525">
        <v>7000018858</v>
      </c>
      <c r="C261" s="525">
        <v>10</v>
      </c>
      <c r="D261" s="525" t="s">
        <v>797</v>
      </c>
      <c r="E261" s="525">
        <v>1000004954</v>
      </c>
      <c r="F261" s="525">
        <v>85042320</v>
      </c>
      <c r="G261" s="749"/>
      <c r="H261" s="525">
        <v>18</v>
      </c>
      <c r="I261" s="539"/>
      <c r="J261" s="521" t="s">
        <v>824</v>
      </c>
      <c r="K261" s="525" t="s">
        <v>516</v>
      </c>
      <c r="L261" s="525">
        <v>2</v>
      </c>
      <c r="M261" s="750"/>
      <c r="N261" s="527" t="str">
        <f t="shared" ref="N261:N336" si="70">IF(M261=0, "INCLUDED", IF(ISERROR(M261*L261), M261, M261*L261))</f>
        <v>INCLUDED</v>
      </c>
      <c r="O261" s="739">
        <f t="shared" ref="O261:O336" si="71">IF(N261="Included",0,N261)</f>
        <v>0</v>
      </c>
      <c r="P261" s="739">
        <f t="shared" ref="P261:P336" si="72">IF( I261="",H261*(IF(N261="Included",0,N261))/100,I261*(IF(N261="Included",0,N261)))</f>
        <v>0</v>
      </c>
      <c r="Q261" s="739">
        <f>Discount!$H$36</f>
        <v>0</v>
      </c>
      <c r="R261" s="740">
        <f t="shared" ref="R261:R336" si="73">Q261*O261</f>
        <v>0</v>
      </c>
      <c r="S261" s="740">
        <f t="shared" ref="S261:S336" si="74">IF(I261="",H261*R261/100,I261*R261)</f>
        <v>0</v>
      </c>
      <c r="T261" s="741">
        <f t="shared" ref="T261:T336" si="75">M261*L261</f>
        <v>0</v>
      </c>
    </row>
    <row r="262" spans="1:20">
      <c r="A262" s="754">
        <v>2</v>
      </c>
      <c r="B262" s="525">
        <v>7000018858</v>
      </c>
      <c r="C262" s="525">
        <v>20</v>
      </c>
      <c r="D262" s="525" t="s">
        <v>797</v>
      </c>
      <c r="E262" s="525">
        <v>1000014014</v>
      </c>
      <c r="F262" s="525">
        <v>85049010</v>
      </c>
      <c r="G262" s="749"/>
      <c r="H262" s="525">
        <v>18</v>
      </c>
      <c r="I262" s="539"/>
      <c r="J262" s="521" t="s">
        <v>938</v>
      </c>
      <c r="K262" s="525" t="s">
        <v>559</v>
      </c>
      <c r="L262" s="525">
        <v>2</v>
      </c>
      <c r="M262" s="750"/>
      <c r="N262" s="527" t="str">
        <f t="shared" si="70"/>
        <v>INCLUDED</v>
      </c>
      <c r="O262" s="739">
        <f t="shared" si="71"/>
        <v>0</v>
      </c>
      <c r="P262" s="739">
        <f t="shared" si="72"/>
        <v>0</v>
      </c>
      <c r="Q262" s="739">
        <f>Discount!$H$36</f>
        <v>0</v>
      </c>
      <c r="R262" s="740">
        <f t="shared" si="73"/>
        <v>0</v>
      </c>
      <c r="S262" s="740">
        <f t="shared" si="74"/>
        <v>0</v>
      </c>
      <c r="T262" s="741">
        <f t="shared" si="75"/>
        <v>0</v>
      </c>
    </row>
    <row r="263" spans="1:20" ht="31.5">
      <c r="A263" s="754">
        <v>3</v>
      </c>
      <c r="B263" s="525">
        <v>7000018858</v>
      </c>
      <c r="C263" s="525">
        <v>30</v>
      </c>
      <c r="D263" s="525" t="s">
        <v>649</v>
      </c>
      <c r="E263" s="525">
        <v>1000028266</v>
      </c>
      <c r="F263" s="525">
        <v>85049010</v>
      </c>
      <c r="G263" s="749"/>
      <c r="H263" s="525">
        <v>18</v>
      </c>
      <c r="I263" s="539"/>
      <c r="J263" s="521" t="s">
        <v>678</v>
      </c>
      <c r="K263" s="525" t="s">
        <v>547</v>
      </c>
      <c r="L263" s="525">
        <v>1</v>
      </c>
      <c r="M263" s="750"/>
      <c r="N263" s="527" t="str">
        <f t="shared" si="70"/>
        <v>INCLUDED</v>
      </c>
      <c r="O263" s="739">
        <f t="shared" si="71"/>
        <v>0</v>
      </c>
      <c r="P263" s="739">
        <f t="shared" si="72"/>
        <v>0</v>
      </c>
      <c r="Q263" s="739">
        <f>Discount!$H$36</f>
        <v>0</v>
      </c>
      <c r="R263" s="740">
        <f t="shared" si="73"/>
        <v>0</v>
      </c>
      <c r="S263" s="740">
        <f t="shared" si="74"/>
        <v>0</v>
      </c>
      <c r="T263" s="741">
        <f t="shared" si="75"/>
        <v>0</v>
      </c>
    </row>
    <row r="264" spans="1:20" ht="31.5">
      <c r="A264" s="755">
        <v>4</v>
      </c>
      <c r="B264" s="525">
        <v>7000018858</v>
      </c>
      <c r="C264" s="525">
        <v>50</v>
      </c>
      <c r="D264" s="525" t="s">
        <v>822</v>
      </c>
      <c r="E264" s="525">
        <v>1000016763</v>
      </c>
      <c r="F264" s="525">
        <v>85049010</v>
      </c>
      <c r="G264" s="749"/>
      <c r="H264" s="525">
        <v>18</v>
      </c>
      <c r="I264" s="539"/>
      <c r="J264" s="521" t="s">
        <v>939</v>
      </c>
      <c r="K264" s="525" t="s">
        <v>516</v>
      </c>
      <c r="L264" s="525">
        <v>2</v>
      </c>
      <c r="M264" s="750"/>
      <c r="N264" s="527" t="str">
        <f t="shared" si="70"/>
        <v>INCLUDED</v>
      </c>
      <c r="O264" s="739">
        <f t="shared" si="71"/>
        <v>0</v>
      </c>
      <c r="P264" s="739">
        <f t="shared" si="72"/>
        <v>0</v>
      </c>
      <c r="Q264" s="739">
        <f>Discount!$H$36</f>
        <v>0</v>
      </c>
      <c r="R264" s="740">
        <f t="shared" si="73"/>
        <v>0</v>
      </c>
      <c r="S264" s="740">
        <f t="shared" si="74"/>
        <v>0</v>
      </c>
      <c r="T264" s="741">
        <f t="shared" si="75"/>
        <v>0</v>
      </c>
    </row>
    <row r="265" spans="1:20" ht="31.5">
      <c r="A265" s="755">
        <v>5</v>
      </c>
      <c r="B265" s="525">
        <v>7000018858</v>
      </c>
      <c r="C265" s="525">
        <v>60</v>
      </c>
      <c r="D265" s="525" t="s">
        <v>668</v>
      </c>
      <c r="E265" s="525">
        <v>1000004401</v>
      </c>
      <c r="F265" s="525">
        <v>85462040</v>
      </c>
      <c r="G265" s="749"/>
      <c r="H265" s="525">
        <v>18</v>
      </c>
      <c r="I265" s="539"/>
      <c r="J265" s="521" t="s">
        <v>522</v>
      </c>
      <c r="K265" s="525" t="s">
        <v>516</v>
      </c>
      <c r="L265" s="525">
        <v>6</v>
      </c>
      <c r="M265" s="750"/>
      <c r="N265" s="527" t="str">
        <f t="shared" si="70"/>
        <v>INCLUDED</v>
      </c>
      <c r="O265" s="739">
        <f t="shared" si="71"/>
        <v>0</v>
      </c>
      <c r="P265" s="739">
        <f t="shared" si="72"/>
        <v>0</v>
      </c>
      <c r="Q265" s="739">
        <f>Discount!$H$36</f>
        <v>0</v>
      </c>
      <c r="R265" s="740">
        <f t="shared" si="73"/>
        <v>0</v>
      </c>
      <c r="S265" s="740">
        <f t="shared" si="74"/>
        <v>0</v>
      </c>
      <c r="T265" s="741">
        <f t="shared" si="75"/>
        <v>0</v>
      </c>
    </row>
    <row r="266" spans="1:20" ht="31.5">
      <c r="A266" s="755">
        <v>6</v>
      </c>
      <c r="B266" s="525">
        <v>7000018858</v>
      </c>
      <c r="C266" s="525">
        <v>70</v>
      </c>
      <c r="D266" s="525" t="s">
        <v>668</v>
      </c>
      <c r="E266" s="525">
        <v>1000020419</v>
      </c>
      <c r="F266" s="525">
        <v>85354010</v>
      </c>
      <c r="G266" s="749"/>
      <c r="H266" s="525">
        <v>18</v>
      </c>
      <c r="I266" s="539"/>
      <c r="J266" s="521" t="s">
        <v>518</v>
      </c>
      <c r="K266" s="525" t="s">
        <v>516</v>
      </c>
      <c r="L266" s="525">
        <v>6</v>
      </c>
      <c r="M266" s="750"/>
      <c r="N266" s="527" t="str">
        <f t="shared" si="70"/>
        <v>INCLUDED</v>
      </c>
      <c r="O266" s="739">
        <f t="shared" si="71"/>
        <v>0</v>
      </c>
      <c r="P266" s="739">
        <f t="shared" si="72"/>
        <v>0</v>
      </c>
      <c r="Q266" s="739">
        <f>Discount!$H$36</f>
        <v>0</v>
      </c>
      <c r="R266" s="740">
        <f t="shared" si="73"/>
        <v>0</v>
      </c>
      <c r="S266" s="740">
        <f t="shared" si="74"/>
        <v>0</v>
      </c>
      <c r="T266" s="741">
        <f t="shared" si="75"/>
        <v>0</v>
      </c>
    </row>
    <row r="267" spans="1:20" ht="31.5">
      <c r="A267" s="755">
        <v>7</v>
      </c>
      <c r="B267" s="525">
        <v>7000018858</v>
      </c>
      <c r="C267" s="525">
        <v>80</v>
      </c>
      <c r="D267" s="525" t="s">
        <v>668</v>
      </c>
      <c r="E267" s="525">
        <v>1000004498</v>
      </c>
      <c r="F267" s="525">
        <v>85353090</v>
      </c>
      <c r="G267" s="749"/>
      <c r="H267" s="525">
        <v>18</v>
      </c>
      <c r="I267" s="539"/>
      <c r="J267" s="521" t="s">
        <v>517</v>
      </c>
      <c r="K267" s="525" t="s">
        <v>516</v>
      </c>
      <c r="L267" s="525">
        <v>2</v>
      </c>
      <c r="M267" s="750"/>
      <c r="N267" s="527" t="str">
        <f t="shared" si="70"/>
        <v>INCLUDED</v>
      </c>
      <c r="O267" s="739">
        <f t="shared" si="71"/>
        <v>0</v>
      </c>
      <c r="P267" s="739">
        <f t="shared" si="72"/>
        <v>0</v>
      </c>
      <c r="Q267" s="739">
        <f>Discount!$H$36</f>
        <v>0</v>
      </c>
      <c r="R267" s="740">
        <f t="shared" si="73"/>
        <v>0</v>
      </c>
      <c r="S267" s="740">
        <f t="shared" si="74"/>
        <v>0</v>
      </c>
      <c r="T267" s="741">
        <f t="shared" si="75"/>
        <v>0</v>
      </c>
    </row>
    <row r="268" spans="1:20" ht="31.5">
      <c r="A268" s="755">
        <v>8</v>
      </c>
      <c r="B268" s="525">
        <v>7000018858</v>
      </c>
      <c r="C268" s="525">
        <v>90</v>
      </c>
      <c r="D268" s="525" t="s">
        <v>668</v>
      </c>
      <c r="E268" s="525">
        <v>1000004501</v>
      </c>
      <c r="F268" s="525">
        <v>85352913</v>
      </c>
      <c r="G268" s="749"/>
      <c r="H268" s="525">
        <v>18</v>
      </c>
      <c r="I268" s="539"/>
      <c r="J268" s="521" t="s">
        <v>515</v>
      </c>
      <c r="K268" s="525" t="s">
        <v>516</v>
      </c>
      <c r="L268" s="525">
        <v>2</v>
      </c>
      <c r="M268" s="750"/>
      <c r="N268" s="527" t="str">
        <f t="shared" si="70"/>
        <v>INCLUDED</v>
      </c>
      <c r="O268" s="739">
        <f t="shared" si="71"/>
        <v>0</v>
      </c>
      <c r="P268" s="739">
        <f t="shared" si="72"/>
        <v>0</v>
      </c>
      <c r="Q268" s="739">
        <f>Discount!$H$36</f>
        <v>0</v>
      </c>
      <c r="R268" s="740">
        <f t="shared" si="73"/>
        <v>0</v>
      </c>
      <c r="S268" s="740">
        <f t="shared" si="74"/>
        <v>0</v>
      </c>
      <c r="T268" s="741">
        <f t="shared" si="75"/>
        <v>0</v>
      </c>
    </row>
    <row r="269" spans="1:20" ht="31.5">
      <c r="A269" s="755">
        <v>9</v>
      </c>
      <c r="B269" s="525">
        <v>7000018858</v>
      </c>
      <c r="C269" s="525">
        <v>100</v>
      </c>
      <c r="D269" s="525" t="s">
        <v>651</v>
      </c>
      <c r="E269" s="525">
        <v>1000011300</v>
      </c>
      <c r="F269" s="525">
        <v>72169990</v>
      </c>
      <c r="G269" s="749"/>
      <c r="H269" s="525">
        <v>18</v>
      </c>
      <c r="I269" s="539"/>
      <c r="J269" s="521" t="s">
        <v>940</v>
      </c>
      <c r="K269" s="525" t="s">
        <v>559</v>
      </c>
      <c r="L269" s="525">
        <v>2</v>
      </c>
      <c r="M269" s="750"/>
      <c r="N269" s="527" t="str">
        <f t="shared" si="70"/>
        <v>INCLUDED</v>
      </c>
      <c r="O269" s="739">
        <f t="shared" si="71"/>
        <v>0</v>
      </c>
      <c r="P269" s="739">
        <f t="shared" si="72"/>
        <v>0</v>
      </c>
      <c r="Q269" s="739">
        <f>Discount!$H$36</f>
        <v>0</v>
      </c>
      <c r="R269" s="740">
        <f t="shared" si="73"/>
        <v>0</v>
      </c>
      <c r="S269" s="740">
        <f t="shared" si="74"/>
        <v>0</v>
      </c>
      <c r="T269" s="741">
        <f t="shared" si="75"/>
        <v>0</v>
      </c>
    </row>
    <row r="270" spans="1:20">
      <c r="A270" s="755">
        <v>10</v>
      </c>
      <c r="B270" s="525">
        <v>7000018858</v>
      </c>
      <c r="C270" s="525">
        <v>110</v>
      </c>
      <c r="D270" s="525" t="s">
        <v>611</v>
      </c>
      <c r="E270" s="525">
        <v>1000032055</v>
      </c>
      <c r="F270" s="525">
        <v>72159090</v>
      </c>
      <c r="G270" s="749"/>
      <c r="H270" s="525">
        <v>18</v>
      </c>
      <c r="I270" s="539"/>
      <c r="J270" s="521" t="s">
        <v>545</v>
      </c>
      <c r="K270" s="525" t="s">
        <v>528</v>
      </c>
      <c r="L270" s="525">
        <v>1</v>
      </c>
      <c r="M270" s="750"/>
      <c r="N270" s="527" t="str">
        <f t="shared" si="70"/>
        <v>INCLUDED</v>
      </c>
      <c r="O270" s="739">
        <f t="shared" si="71"/>
        <v>0</v>
      </c>
      <c r="P270" s="739">
        <f t="shared" si="72"/>
        <v>0</v>
      </c>
      <c r="Q270" s="739">
        <f>Discount!$H$36</f>
        <v>0</v>
      </c>
      <c r="R270" s="740">
        <f t="shared" si="73"/>
        <v>0</v>
      </c>
      <c r="S270" s="740">
        <f t="shared" si="74"/>
        <v>0</v>
      </c>
      <c r="T270" s="741">
        <f t="shared" si="75"/>
        <v>0</v>
      </c>
    </row>
    <row r="271" spans="1:20">
      <c r="A271" s="755">
        <v>11</v>
      </c>
      <c r="B271" s="525">
        <v>7000018858</v>
      </c>
      <c r="C271" s="525">
        <v>120</v>
      </c>
      <c r="D271" s="525" t="s">
        <v>798</v>
      </c>
      <c r="E271" s="525">
        <v>1000009713</v>
      </c>
      <c r="F271" s="525">
        <v>85389000</v>
      </c>
      <c r="G271" s="749"/>
      <c r="H271" s="525">
        <v>18</v>
      </c>
      <c r="I271" s="539"/>
      <c r="J271" s="521" t="s">
        <v>805</v>
      </c>
      <c r="K271" s="525" t="s">
        <v>516</v>
      </c>
      <c r="L271" s="525">
        <v>2</v>
      </c>
      <c r="M271" s="750"/>
      <c r="N271" s="527" t="str">
        <f t="shared" si="70"/>
        <v>INCLUDED</v>
      </c>
      <c r="O271" s="739">
        <f t="shared" si="71"/>
        <v>0</v>
      </c>
      <c r="P271" s="739">
        <f t="shared" si="72"/>
        <v>0</v>
      </c>
      <c r="Q271" s="739">
        <f>Discount!$H$36</f>
        <v>0</v>
      </c>
      <c r="R271" s="740">
        <f t="shared" si="73"/>
        <v>0</v>
      </c>
      <c r="S271" s="740">
        <f t="shared" si="74"/>
        <v>0</v>
      </c>
      <c r="T271" s="741">
        <f t="shared" si="75"/>
        <v>0</v>
      </c>
    </row>
    <row r="272" spans="1:20">
      <c r="A272" s="755">
        <v>12</v>
      </c>
      <c r="B272" s="525">
        <v>7000018858</v>
      </c>
      <c r="C272" s="525">
        <v>130</v>
      </c>
      <c r="D272" s="525" t="s">
        <v>669</v>
      </c>
      <c r="E272" s="525">
        <v>1000003406</v>
      </c>
      <c r="F272" s="525">
        <v>85371000</v>
      </c>
      <c r="G272" s="749"/>
      <c r="H272" s="525">
        <v>18</v>
      </c>
      <c r="I272" s="539"/>
      <c r="J272" s="521" t="s">
        <v>679</v>
      </c>
      <c r="K272" s="525" t="s">
        <v>516</v>
      </c>
      <c r="L272" s="525">
        <v>2</v>
      </c>
      <c r="M272" s="750"/>
      <c r="N272" s="527" t="str">
        <f t="shared" si="70"/>
        <v>INCLUDED</v>
      </c>
      <c r="O272" s="739">
        <f t="shared" si="71"/>
        <v>0</v>
      </c>
      <c r="P272" s="739">
        <f t="shared" si="72"/>
        <v>0</v>
      </c>
      <c r="Q272" s="739">
        <f>Discount!$H$36</f>
        <v>0</v>
      </c>
      <c r="R272" s="740">
        <f t="shared" si="73"/>
        <v>0</v>
      </c>
      <c r="S272" s="740">
        <f t="shared" si="74"/>
        <v>0</v>
      </c>
      <c r="T272" s="741">
        <f t="shared" si="75"/>
        <v>0</v>
      </c>
    </row>
    <row r="273" spans="1:20">
      <c r="A273" s="755">
        <v>13</v>
      </c>
      <c r="B273" s="525">
        <v>7000018858</v>
      </c>
      <c r="C273" s="525">
        <v>140</v>
      </c>
      <c r="D273" s="525" t="s">
        <v>669</v>
      </c>
      <c r="E273" s="525">
        <v>1000002167</v>
      </c>
      <c r="F273" s="525">
        <v>85371000</v>
      </c>
      <c r="G273" s="749"/>
      <c r="H273" s="525">
        <v>18</v>
      </c>
      <c r="I273" s="539"/>
      <c r="J273" s="521" t="s">
        <v>680</v>
      </c>
      <c r="K273" s="525" t="s">
        <v>516</v>
      </c>
      <c r="L273" s="525">
        <v>2</v>
      </c>
      <c r="M273" s="750"/>
      <c r="N273" s="527" t="str">
        <f t="shared" si="70"/>
        <v>INCLUDED</v>
      </c>
      <c r="O273" s="739">
        <f t="shared" si="71"/>
        <v>0</v>
      </c>
      <c r="P273" s="739">
        <f t="shared" si="72"/>
        <v>0</v>
      </c>
      <c r="Q273" s="739">
        <f>Discount!$H$36</f>
        <v>0</v>
      </c>
      <c r="R273" s="740">
        <f t="shared" si="73"/>
        <v>0</v>
      </c>
      <c r="S273" s="740">
        <f t="shared" si="74"/>
        <v>0</v>
      </c>
      <c r="T273" s="741">
        <f t="shared" si="75"/>
        <v>0</v>
      </c>
    </row>
    <row r="274" spans="1:20" ht="31.5">
      <c r="A274" s="755">
        <v>14</v>
      </c>
      <c r="B274" s="525">
        <v>7000018858</v>
      </c>
      <c r="C274" s="525">
        <v>150</v>
      </c>
      <c r="D274" s="525" t="s">
        <v>585</v>
      </c>
      <c r="E274" s="525">
        <v>1000032050</v>
      </c>
      <c r="F274" s="525">
        <v>85446020</v>
      </c>
      <c r="G274" s="749"/>
      <c r="H274" s="525">
        <v>18</v>
      </c>
      <c r="I274" s="539"/>
      <c r="J274" s="521" t="s">
        <v>636</v>
      </c>
      <c r="K274" s="525" t="s">
        <v>528</v>
      </c>
      <c r="L274" s="525">
        <v>3</v>
      </c>
      <c r="M274" s="750"/>
      <c r="N274" s="527" t="str">
        <f t="shared" si="70"/>
        <v>INCLUDED</v>
      </c>
      <c r="O274" s="739">
        <f t="shared" si="71"/>
        <v>0</v>
      </c>
      <c r="P274" s="739">
        <f t="shared" si="72"/>
        <v>0</v>
      </c>
      <c r="Q274" s="739">
        <f>Discount!$H$36</f>
        <v>0</v>
      </c>
      <c r="R274" s="740">
        <f t="shared" si="73"/>
        <v>0</v>
      </c>
      <c r="S274" s="740">
        <f t="shared" si="74"/>
        <v>0</v>
      </c>
      <c r="T274" s="741">
        <f t="shared" si="75"/>
        <v>0</v>
      </c>
    </row>
    <row r="275" spans="1:20" ht="31.5">
      <c r="A275" s="755">
        <v>15</v>
      </c>
      <c r="B275" s="525">
        <v>7000018858</v>
      </c>
      <c r="C275" s="525">
        <v>160</v>
      </c>
      <c r="D275" s="525" t="s">
        <v>585</v>
      </c>
      <c r="E275" s="525">
        <v>1000056265</v>
      </c>
      <c r="F275" s="525">
        <v>85446020</v>
      </c>
      <c r="G275" s="749"/>
      <c r="H275" s="525">
        <v>18</v>
      </c>
      <c r="I275" s="539"/>
      <c r="J275" s="521" t="s">
        <v>538</v>
      </c>
      <c r="K275" s="525" t="s">
        <v>528</v>
      </c>
      <c r="L275" s="525">
        <v>2</v>
      </c>
      <c r="M275" s="750"/>
      <c r="N275" s="527" t="str">
        <f t="shared" si="70"/>
        <v>INCLUDED</v>
      </c>
      <c r="O275" s="739">
        <f t="shared" si="71"/>
        <v>0</v>
      </c>
      <c r="P275" s="739">
        <f t="shared" si="72"/>
        <v>0</v>
      </c>
      <c r="Q275" s="739">
        <f>Discount!$H$36</f>
        <v>0</v>
      </c>
      <c r="R275" s="740">
        <f t="shared" si="73"/>
        <v>0</v>
      </c>
      <c r="S275" s="740">
        <f t="shared" si="74"/>
        <v>0</v>
      </c>
      <c r="T275" s="741">
        <f t="shared" si="75"/>
        <v>0</v>
      </c>
    </row>
    <row r="276" spans="1:20" ht="31.5">
      <c r="A276" s="755">
        <v>16</v>
      </c>
      <c r="B276" s="525">
        <v>7000018858</v>
      </c>
      <c r="C276" s="525">
        <v>170</v>
      </c>
      <c r="D276" s="525" t="s">
        <v>585</v>
      </c>
      <c r="E276" s="525">
        <v>1000056264</v>
      </c>
      <c r="F276" s="525">
        <v>85446020</v>
      </c>
      <c r="G276" s="749"/>
      <c r="H276" s="525">
        <v>18</v>
      </c>
      <c r="I276" s="539"/>
      <c r="J276" s="521" t="s">
        <v>537</v>
      </c>
      <c r="K276" s="525" t="s">
        <v>528</v>
      </c>
      <c r="L276" s="525">
        <v>6</v>
      </c>
      <c r="M276" s="750"/>
      <c r="N276" s="527" t="str">
        <f t="shared" si="70"/>
        <v>INCLUDED</v>
      </c>
      <c r="O276" s="739">
        <f t="shared" si="71"/>
        <v>0</v>
      </c>
      <c r="P276" s="739">
        <f t="shared" si="72"/>
        <v>0</v>
      </c>
      <c r="Q276" s="739">
        <f>Discount!$H$36</f>
        <v>0</v>
      </c>
      <c r="R276" s="740">
        <f t="shared" si="73"/>
        <v>0</v>
      </c>
      <c r="S276" s="740">
        <f t="shared" si="74"/>
        <v>0</v>
      </c>
      <c r="T276" s="741">
        <f t="shared" si="75"/>
        <v>0</v>
      </c>
    </row>
    <row r="277" spans="1:20" ht="31.5">
      <c r="A277" s="755">
        <v>17</v>
      </c>
      <c r="B277" s="525">
        <v>7000018858</v>
      </c>
      <c r="C277" s="525">
        <v>180</v>
      </c>
      <c r="D277" s="525" t="s">
        <v>585</v>
      </c>
      <c r="E277" s="525">
        <v>1000031904</v>
      </c>
      <c r="F277" s="525">
        <v>85446020</v>
      </c>
      <c r="G277" s="749"/>
      <c r="H277" s="525">
        <v>18</v>
      </c>
      <c r="I277" s="539"/>
      <c r="J277" s="521" t="s">
        <v>536</v>
      </c>
      <c r="K277" s="525" t="s">
        <v>528</v>
      </c>
      <c r="L277" s="525">
        <v>4</v>
      </c>
      <c r="M277" s="750"/>
      <c r="N277" s="527" t="str">
        <f t="shared" si="70"/>
        <v>INCLUDED</v>
      </c>
      <c r="O277" s="739">
        <f t="shared" si="71"/>
        <v>0</v>
      </c>
      <c r="P277" s="739">
        <f t="shared" si="72"/>
        <v>0</v>
      </c>
      <c r="Q277" s="739">
        <f>Discount!$H$36</f>
        <v>0</v>
      </c>
      <c r="R277" s="740">
        <f t="shared" si="73"/>
        <v>0</v>
      </c>
      <c r="S277" s="740">
        <f t="shared" si="74"/>
        <v>0</v>
      </c>
      <c r="T277" s="741">
        <f t="shared" si="75"/>
        <v>0</v>
      </c>
    </row>
    <row r="278" spans="1:20" ht="31.5">
      <c r="A278" s="755">
        <v>18</v>
      </c>
      <c r="B278" s="525">
        <v>7000018858</v>
      </c>
      <c r="C278" s="525">
        <v>190</v>
      </c>
      <c r="D278" s="525" t="s">
        <v>585</v>
      </c>
      <c r="E278" s="525">
        <v>1000031887</v>
      </c>
      <c r="F278" s="525">
        <v>85446020</v>
      </c>
      <c r="G278" s="749"/>
      <c r="H278" s="525">
        <v>18</v>
      </c>
      <c r="I278" s="539"/>
      <c r="J278" s="521" t="s">
        <v>535</v>
      </c>
      <c r="K278" s="525" t="s">
        <v>528</v>
      </c>
      <c r="L278" s="525">
        <v>6</v>
      </c>
      <c r="M278" s="750"/>
      <c r="N278" s="527" t="str">
        <f t="shared" si="70"/>
        <v>INCLUDED</v>
      </c>
      <c r="O278" s="739">
        <f t="shared" si="71"/>
        <v>0</v>
      </c>
      <c r="P278" s="739">
        <f t="shared" si="72"/>
        <v>0</v>
      </c>
      <c r="Q278" s="739">
        <f>Discount!$H$36</f>
        <v>0</v>
      </c>
      <c r="R278" s="740">
        <f t="shared" si="73"/>
        <v>0</v>
      </c>
      <c r="S278" s="740">
        <f t="shared" si="74"/>
        <v>0</v>
      </c>
      <c r="T278" s="741">
        <f t="shared" si="75"/>
        <v>0</v>
      </c>
    </row>
    <row r="279" spans="1:20" ht="31.5">
      <c r="A279" s="755">
        <v>19</v>
      </c>
      <c r="B279" s="525">
        <v>7000018858</v>
      </c>
      <c r="C279" s="525">
        <v>200</v>
      </c>
      <c r="D279" s="525" t="s">
        <v>585</v>
      </c>
      <c r="E279" s="525">
        <v>1000031993</v>
      </c>
      <c r="F279" s="525">
        <v>85446020</v>
      </c>
      <c r="G279" s="749"/>
      <c r="H279" s="525">
        <v>18</v>
      </c>
      <c r="I279" s="539"/>
      <c r="J279" s="521" t="s">
        <v>534</v>
      </c>
      <c r="K279" s="525" t="s">
        <v>528</v>
      </c>
      <c r="L279" s="525">
        <v>3.5</v>
      </c>
      <c r="M279" s="750"/>
      <c r="N279" s="527" t="str">
        <f t="shared" si="70"/>
        <v>INCLUDED</v>
      </c>
      <c r="O279" s="739">
        <f t="shared" si="71"/>
        <v>0</v>
      </c>
      <c r="P279" s="739">
        <f t="shared" si="72"/>
        <v>0</v>
      </c>
      <c r="Q279" s="739">
        <f>Discount!$H$36</f>
        <v>0</v>
      </c>
      <c r="R279" s="740">
        <f t="shared" si="73"/>
        <v>0</v>
      </c>
      <c r="S279" s="740">
        <f t="shared" si="74"/>
        <v>0</v>
      </c>
      <c r="T279" s="741">
        <f t="shared" si="75"/>
        <v>0</v>
      </c>
    </row>
    <row r="280" spans="1:20" ht="31.5">
      <c r="A280" s="755">
        <v>20</v>
      </c>
      <c r="B280" s="525">
        <v>7000018858</v>
      </c>
      <c r="C280" s="525">
        <v>210</v>
      </c>
      <c r="D280" s="525" t="s">
        <v>585</v>
      </c>
      <c r="E280" s="525">
        <v>1000031987</v>
      </c>
      <c r="F280" s="525">
        <v>85446020</v>
      </c>
      <c r="G280" s="749"/>
      <c r="H280" s="525">
        <v>18</v>
      </c>
      <c r="I280" s="539"/>
      <c r="J280" s="521" t="s">
        <v>533</v>
      </c>
      <c r="K280" s="525" t="s">
        <v>528</v>
      </c>
      <c r="L280" s="525">
        <v>15</v>
      </c>
      <c r="M280" s="750"/>
      <c r="N280" s="527" t="str">
        <f t="shared" si="70"/>
        <v>INCLUDED</v>
      </c>
      <c r="O280" s="739">
        <f t="shared" si="71"/>
        <v>0</v>
      </c>
      <c r="P280" s="739">
        <f t="shared" si="72"/>
        <v>0</v>
      </c>
      <c r="Q280" s="739">
        <f>Discount!$H$36</f>
        <v>0</v>
      </c>
      <c r="R280" s="740">
        <f t="shared" si="73"/>
        <v>0</v>
      </c>
      <c r="S280" s="740">
        <f t="shared" si="74"/>
        <v>0</v>
      </c>
      <c r="T280" s="741">
        <f t="shared" si="75"/>
        <v>0</v>
      </c>
    </row>
    <row r="281" spans="1:20" ht="31.5">
      <c r="A281" s="755">
        <v>21</v>
      </c>
      <c r="B281" s="525">
        <v>7000018858</v>
      </c>
      <c r="C281" s="525">
        <v>220</v>
      </c>
      <c r="D281" s="525" t="s">
        <v>585</v>
      </c>
      <c r="E281" s="525">
        <v>1000031964</v>
      </c>
      <c r="F281" s="525">
        <v>85446020</v>
      </c>
      <c r="G281" s="749"/>
      <c r="H281" s="525">
        <v>18</v>
      </c>
      <c r="I281" s="539"/>
      <c r="J281" s="521" t="s">
        <v>532</v>
      </c>
      <c r="K281" s="525" t="s">
        <v>528</v>
      </c>
      <c r="L281" s="525">
        <v>6</v>
      </c>
      <c r="M281" s="750"/>
      <c r="N281" s="527" t="str">
        <f t="shared" si="70"/>
        <v>INCLUDED</v>
      </c>
      <c r="O281" s="739">
        <f t="shared" si="71"/>
        <v>0</v>
      </c>
      <c r="P281" s="739">
        <f t="shared" si="72"/>
        <v>0</v>
      </c>
      <c r="Q281" s="739">
        <f>Discount!$H$36</f>
        <v>0</v>
      </c>
      <c r="R281" s="740">
        <f t="shared" si="73"/>
        <v>0</v>
      </c>
      <c r="S281" s="740">
        <f t="shared" si="74"/>
        <v>0</v>
      </c>
      <c r="T281" s="741">
        <f t="shared" si="75"/>
        <v>0</v>
      </c>
    </row>
    <row r="282" spans="1:20" ht="31.5">
      <c r="A282" s="755">
        <v>22</v>
      </c>
      <c r="B282" s="525">
        <v>7000018858</v>
      </c>
      <c r="C282" s="525">
        <v>230</v>
      </c>
      <c r="D282" s="525" t="s">
        <v>585</v>
      </c>
      <c r="E282" s="525">
        <v>1000031943</v>
      </c>
      <c r="F282" s="525">
        <v>85446020</v>
      </c>
      <c r="G282" s="749"/>
      <c r="H282" s="525">
        <v>18</v>
      </c>
      <c r="I282" s="539"/>
      <c r="J282" s="521" t="s">
        <v>530</v>
      </c>
      <c r="K282" s="525" t="s">
        <v>528</v>
      </c>
      <c r="L282" s="525">
        <v>3</v>
      </c>
      <c r="M282" s="750"/>
      <c r="N282" s="527" t="str">
        <f t="shared" si="70"/>
        <v>INCLUDED</v>
      </c>
      <c r="O282" s="739">
        <f t="shared" si="71"/>
        <v>0</v>
      </c>
      <c r="P282" s="739">
        <f t="shared" si="72"/>
        <v>0</v>
      </c>
      <c r="Q282" s="739">
        <f>Discount!$H$36</f>
        <v>0</v>
      </c>
      <c r="R282" s="740">
        <f t="shared" si="73"/>
        <v>0</v>
      </c>
      <c r="S282" s="740">
        <f t="shared" si="74"/>
        <v>0</v>
      </c>
      <c r="T282" s="741">
        <f t="shared" si="75"/>
        <v>0</v>
      </c>
    </row>
    <row r="283" spans="1:20" ht="31.5">
      <c r="A283" s="755">
        <v>23</v>
      </c>
      <c r="B283" s="525">
        <v>7000018858</v>
      </c>
      <c r="C283" s="525">
        <v>240</v>
      </c>
      <c r="D283" s="525" t="s">
        <v>585</v>
      </c>
      <c r="E283" s="525">
        <v>1000031985</v>
      </c>
      <c r="F283" s="525">
        <v>85446020</v>
      </c>
      <c r="G283" s="749"/>
      <c r="H283" s="525">
        <v>18</v>
      </c>
      <c r="I283" s="539"/>
      <c r="J283" s="521" t="s">
        <v>531</v>
      </c>
      <c r="K283" s="525" t="s">
        <v>528</v>
      </c>
      <c r="L283" s="525">
        <v>5</v>
      </c>
      <c r="M283" s="750"/>
      <c r="N283" s="527" t="str">
        <f t="shared" si="70"/>
        <v>INCLUDED</v>
      </c>
      <c r="O283" s="739">
        <f t="shared" si="71"/>
        <v>0</v>
      </c>
      <c r="P283" s="739">
        <f t="shared" si="72"/>
        <v>0</v>
      </c>
      <c r="Q283" s="739">
        <f>Discount!$H$36</f>
        <v>0</v>
      </c>
      <c r="R283" s="740">
        <f t="shared" si="73"/>
        <v>0</v>
      </c>
      <c r="S283" s="740">
        <f t="shared" si="74"/>
        <v>0</v>
      </c>
      <c r="T283" s="741">
        <f t="shared" si="75"/>
        <v>0</v>
      </c>
    </row>
    <row r="284" spans="1:20" ht="31.5">
      <c r="A284" s="755">
        <v>24</v>
      </c>
      <c r="B284" s="525">
        <v>7000018858</v>
      </c>
      <c r="C284" s="525">
        <v>250</v>
      </c>
      <c r="D284" s="525" t="s">
        <v>585</v>
      </c>
      <c r="E284" s="525">
        <v>1000031957</v>
      </c>
      <c r="F284" s="525">
        <v>85446020</v>
      </c>
      <c r="G284" s="749"/>
      <c r="H284" s="525">
        <v>18</v>
      </c>
      <c r="I284" s="539"/>
      <c r="J284" s="521" t="s">
        <v>599</v>
      </c>
      <c r="K284" s="525" t="s">
        <v>528</v>
      </c>
      <c r="L284" s="525">
        <v>2</v>
      </c>
      <c r="M284" s="750"/>
      <c r="N284" s="527" t="str">
        <f t="shared" si="70"/>
        <v>INCLUDED</v>
      </c>
      <c r="O284" s="739">
        <f t="shared" si="71"/>
        <v>0</v>
      </c>
      <c r="P284" s="739">
        <f t="shared" si="72"/>
        <v>0</v>
      </c>
      <c r="Q284" s="739">
        <f>Discount!$H$36</f>
        <v>0</v>
      </c>
      <c r="R284" s="740">
        <f t="shared" si="73"/>
        <v>0</v>
      </c>
      <c r="S284" s="740">
        <f t="shared" si="74"/>
        <v>0</v>
      </c>
      <c r="T284" s="741">
        <f t="shared" si="75"/>
        <v>0</v>
      </c>
    </row>
    <row r="285" spans="1:20" ht="31.5">
      <c r="A285" s="755">
        <v>25</v>
      </c>
      <c r="B285" s="525">
        <v>7000018858</v>
      </c>
      <c r="C285" s="525">
        <v>260</v>
      </c>
      <c r="D285" s="525" t="s">
        <v>585</v>
      </c>
      <c r="E285" s="525">
        <v>1000031951</v>
      </c>
      <c r="F285" s="525">
        <v>85446090</v>
      </c>
      <c r="G285" s="749"/>
      <c r="H285" s="525">
        <v>18</v>
      </c>
      <c r="I285" s="539"/>
      <c r="J285" s="521" t="s">
        <v>743</v>
      </c>
      <c r="K285" s="525" t="s">
        <v>528</v>
      </c>
      <c r="L285" s="525">
        <v>3</v>
      </c>
      <c r="M285" s="750"/>
      <c r="N285" s="527" t="str">
        <f t="shared" si="70"/>
        <v>INCLUDED</v>
      </c>
      <c r="O285" s="739">
        <f t="shared" si="71"/>
        <v>0</v>
      </c>
      <c r="P285" s="739">
        <f t="shared" si="72"/>
        <v>0</v>
      </c>
      <c r="Q285" s="739">
        <f>Discount!$H$36</f>
        <v>0</v>
      </c>
      <c r="R285" s="740">
        <f t="shared" si="73"/>
        <v>0</v>
      </c>
      <c r="S285" s="740">
        <f t="shared" si="74"/>
        <v>0</v>
      </c>
      <c r="T285" s="741">
        <f t="shared" si="75"/>
        <v>0</v>
      </c>
    </row>
    <row r="286" spans="1:20" ht="31.5">
      <c r="A286" s="755">
        <v>26</v>
      </c>
      <c r="B286" s="525">
        <v>7000018858</v>
      </c>
      <c r="C286" s="525">
        <v>270</v>
      </c>
      <c r="D286" s="525" t="s">
        <v>654</v>
      </c>
      <c r="E286" s="525">
        <v>1000055458</v>
      </c>
      <c r="F286" s="525">
        <v>84248990</v>
      </c>
      <c r="G286" s="749"/>
      <c r="H286" s="525">
        <v>18</v>
      </c>
      <c r="I286" s="539"/>
      <c r="J286" s="521" t="s">
        <v>681</v>
      </c>
      <c r="K286" s="525" t="s">
        <v>559</v>
      </c>
      <c r="L286" s="525">
        <v>2</v>
      </c>
      <c r="M286" s="750"/>
      <c r="N286" s="527" t="str">
        <f t="shared" si="70"/>
        <v>INCLUDED</v>
      </c>
      <c r="O286" s="739">
        <f t="shared" si="71"/>
        <v>0</v>
      </c>
      <c r="P286" s="739">
        <f t="shared" si="72"/>
        <v>0</v>
      </c>
      <c r="Q286" s="739">
        <f>Discount!$H$36</f>
        <v>0</v>
      </c>
      <c r="R286" s="740">
        <f t="shared" si="73"/>
        <v>0</v>
      </c>
      <c r="S286" s="740">
        <f t="shared" si="74"/>
        <v>0</v>
      </c>
      <c r="T286" s="741">
        <f t="shared" si="75"/>
        <v>0</v>
      </c>
    </row>
    <row r="287" spans="1:20">
      <c r="A287" s="755">
        <v>27</v>
      </c>
      <c r="B287" s="525">
        <v>7000018858</v>
      </c>
      <c r="C287" s="525">
        <v>280</v>
      </c>
      <c r="D287" s="525" t="s">
        <v>503</v>
      </c>
      <c r="E287" s="525">
        <v>1000014547</v>
      </c>
      <c r="F287" s="525">
        <v>85371000</v>
      </c>
      <c r="G287" s="749"/>
      <c r="H287" s="525">
        <v>18</v>
      </c>
      <c r="I287" s="539"/>
      <c r="J287" s="521" t="s">
        <v>548</v>
      </c>
      <c r="K287" s="525" t="s">
        <v>516</v>
      </c>
      <c r="L287" s="525">
        <v>2</v>
      </c>
      <c r="M287" s="750"/>
      <c r="N287" s="527" t="str">
        <f t="shared" si="70"/>
        <v>INCLUDED</v>
      </c>
      <c r="O287" s="739">
        <f t="shared" si="71"/>
        <v>0</v>
      </c>
      <c r="P287" s="739">
        <f t="shared" si="72"/>
        <v>0</v>
      </c>
      <c r="Q287" s="739">
        <f>Discount!$H$36</f>
        <v>0</v>
      </c>
      <c r="R287" s="740">
        <f t="shared" si="73"/>
        <v>0</v>
      </c>
      <c r="S287" s="740">
        <f t="shared" si="74"/>
        <v>0</v>
      </c>
      <c r="T287" s="741">
        <f t="shared" si="75"/>
        <v>0</v>
      </c>
    </row>
    <row r="288" spans="1:20">
      <c r="A288" s="755">
        <v>28</v>
      </c>
      <c r="B288" s="525">
        <v>7000018858</v>
      </c>
      <c r="C288" s="525">
        <v>290</v>
      </c>
      <c r="D288" s="525" t="s">
        <v>503</v>
      </c>
      <c r="E288" s="525">
        <v>1000001894</v>
      </c>
      <c r="F288" s="525">
        <v>94059900</v>
      </c>
      <c r="G288" s="749"/>
      <c r="H288" s="525">
        <v>18</v>
      </c>
      <c r="I288" s="539"/>
      <c r="J288" s="521" t="s">
        <v>742</v>
      </c>
      <c r="K288" s="525" t="s">
        <v>516</v>
      </c>
      <c r="L288" s="525">
        <v>1</v>
      </c>
      <c r="M288" s="750"/>
      <c r="N288" s="527" t="str">
        <f t="shared" si="70"/>
        <v>INCLUDED</v>
      </c>
      <c r="O288" s="739">
        <f t="shared" si="71"/>
        <v>0</v>
      </c>
      <c r="P288" s="739">
        <f t="shared" si="72"/>
        <v>0</v>
      </c>
      <c r="Q288" s="739">
        <f>Discount!$H$36</f>
        <v>0</v>
      </c>
      <c r="R288" s="740">
        <f t="shared" si="73"/>
        <v>0</v>
      </c>
      <c r="S288" s="740">
        <f t="shared" si="74"/>
        <v>0</v>
      </c>
      <c r="T288" s="741">
        <f t="shared" si="75"/>
        <v>0</v>
      </c>
    </row>
    <row r="289" spans="1:20">
      <c r="A289" s="755">
        <v>29</v>
      </c>
      <c r="B289" s="525">
        <v>7000018858</v>
      </c>
      <c r="C289" s="525">
        <v>300</v>
      </c>
      <c r="D289" s="525" t="s">
        <v>503</v>
      </c>
      <c r="E289" s="525">
        <v>1000038387</v>
      </c>
      <c r="F289" s="525">
        <v>94051090</v>
      </c>
      <c r="G289" s="749"/>
      <c r="H289" s="525">
        <v>18</v>
      </c>
      <c r="I289" s="539"/>
      <c r="J289" s="521" t="s">
        <v>603</v>
      </c>
      <c r="K289" s="525" t="s">
        <v>516</v>
      </c>
      <c r="L289" s="525">
        <v>6</v>
      </c>
      <c r="M289" s="750"/>
      <c r="N289" s="527" t="str">
        <f t="shared" si="70"/>
        <v>INCLUDED</v>
      </c>
      <c r="O289" s="739">
        <f t="shared" si="71"/>
        <v>0</v>
      </c>
      <c r="P289" s="739">
        <f t="shared" si="72"/>
        <v>0</v>
      </c>
      <c r="Q289" s="739">
        <f>Discount!$H$36</f>
        <v>0</v>
      </c>
      <c r="R289" s="740">
        <f t="shared" si="73"/>
        <v>0</v>
      </c>
      <c r="S289" s="740">
        <f t="shared" si="74"/>
        <v>0</v>
      </c>
      <c r="T289" s="741">
        <f t="shared" si="75"/>
        <v>0</v>
      </c>
    </row>
    <row r="290" spans="1:20">
      <c r="A290" s="755">
        <v>30</v>
      </c>
      <c r="B290" s="525">
        <v>7000018858</v>
      </c>
      <c r="C290" s="525">
        <v>310</v>
      </c>
      <c r="D290" s="525" t="s">
        <v>503</v>
      </c>
      <c r="E290" s="525">
        <v>1000038325</v>
      </c>
      <c r="F290" s="525">
        <v>94059900</v>
      </c>
      <c r="G290" s="749"/>
      <c r="H290" s="525">
        <v>18</v>
      </c>
      <c r="I290" s="539"/>
      <c r="J290" s="521" t="s">
        <v>551</v>
      </c>
      <c r="K290" s="525" t="s">
        <v>516</v>
      </c>
      <c r="L290" s="525">
        <v>6</v>
      </c>
      <c r="M290" s="750"/>
      <c r="N290" s="527" t="str">
        <f t="shared" si="70"/>
        <v>INCLUDED</v>
      </c>
      <c r="O290" s="739">
        <f t="shared" si="71"/>
        <v>0</v>
      </c>
      <c r="P290" s="739">
        <f t="shared" si="72"/>
        <v>0</v>
      </c>
      <c r="Q290" s="739">
        <f>Discount!$H$36</f>
        <v>0</v>
      </c>
      <c r="R290" s="740">
        <f t="shared" si="73"/>
        <v>0</v>
      </c>
      <c r="S290" s="740">
        <f t="shared" si="74"/>
        <v>0</v>
      </c>
      <c r="T290" s="741">
        <f t="shared" si="75"/>
        <v>0</v>
      </c>
    </row>
    <row r="291" spans="1:20" ht="31.5">
      <c r="A291" s="755">
        <v>31</v>
      </c>
      <c r="B291" s="525">
        <v>7000018858</v>
      </c>
      <c r="C291" s="525">
        <v>320</v>
      </c>
      <c r="D291" s="525" t="s">
        <v>670</v>
      </c>
      <c r="E291" s="525">
        <v>1000020123</v>
      </c>
      <c r="F291" s="525">
        <v>73082011</v>
      </c>
      <c r="G291" s="749"/>
      <c r="H291" s="525">
        <v>18</v>
      </c>
      <c r="I291" s="539"/>
      <c r="J291" s="521" t="s">
        <v>941</v>
      </c>
      <c r="K291" s="525" t="s">
        <v>516</v>
      </c>
      <c r="L291" s="525">
        <v>2</v>
      </c>
      <c r="M291" s="750"/>
      <c r="N291" s="527" t="str">
        <f t="shared" si="70"/>
        <v>INCLUDED</v>
      </c>
      <c r="O291" s="739">
        <f t="shared" si="71"/>
        <v>0</v>
      </c>
      <c r="P291" s="739">
        <f t="shared" si="72"/>
        <v>0</v>
      </c>
      <c r="Q291" s="739">
        <f>Discount!$H$36</f>
        <v>0</v>
      </c>
      <c r="R291" s="740">
        <f t="shared" si="73"/>
        <v>0</v>
      </c>
      <c r="S291" s="740">
        <f t="shared" si="74"/>
        <v>0</v>
      </c>
      <c r="T291" s="741">
        <f t="shared" si="75"/>
        <v>0</v>
      </c>
    </row>
    <row r="292" spans="1:20" ht="31.5">
      <c r="A292" s="755">
        <v>32</v>
      </c>
      <c r="B292" s="525">
        <v>7000018858</v>
      </c>
      <c r="C292" s="525">
        <v>330</v>
      </c>
      <c r="D292" s="525" t="s">
        <v>670</v>
      </c>
      <c r="E292" s="525">
        <v>1000020124</v>
      </c>
      <c r="F292" s="525">
        <v>73082011</v>
      </c>
      <c r="G292" s="749"/>
      <c r="H292" s="525">
        <v>18</v>
      </c>
      <c r="I292" s="539"/>
      <c r="J292" s="521" t="s">
        <v>942</v>
      </c>
      <c r="K292" s="525" t="s">
        <v>516</v>
      </c>
      <c r="L292" s="525">
        <v>1</v>
      </c>
      <c r="M292" s="750"/>
      <c r="N292" s="527" t="str">
        <f t="shared" si="70"/>
        <v>INCLUDED</v>
      </c>
      <c r="O292" s="739">
        <f t="shared" si="71"/>
        <v>0</v>
      </c>
      <c r="P292" s="739">
        <f t="shared" si="72"/>
        <v>0</v>
      </c>
      <c r="Q292" s="739">
        <f>Discount!$H$36</f>
        <v>0</v>
      </c>
      <c r="R292" s="740">
        <f t="shared" si="73"/>
        <v>0</v>
      </c>
      <c r="S292" s="740">
        <f t="shared" si="74"/>
        <v>0</v>
      </c>
      <c r="T292" s="741">
        <f t="shared" si="75"/>
        <v>0</v>
      </c>
    </row>
    <row r="293" spans="1:20" ht="31.5">
      <c r="A293" s="755">
        <v>33</v>
      </c>
      <c r="B293" s="525">
        <v>7000018858</v>
      </c>
      <c r="C293" s="525">
        <v>340</v>
      </c>
      <c r="D293" s="525" t="s">
        <v>670</v>
      </c>
      <c r="E293" s="525">
        <v>1000020121</v>
      </c>
      <c r="F293" s="525">
        <v>73082011</v>
      </c>
      <c r="G293" s="749"/>
      <c r="H293" s="525">
        <v>18</v>
      </c>
      <c r="I293" s="539"/>
      <c r="J293" s="521" t="s">
        <v>943</v>
      </c>
      <c r="K293" s="525" t="s">
        <v>516</v>
      </c>
      <c r="L293" s="525">
        <v>2</v>
      </c>
      <c r="M293" s="750"/>
      <c r="N293" s="527" t="str">
        <f t="shared" si="70"/>
        <v>INCLUDED</v>
      </c>
      <c r="O293" s="739">
        <f t="shared" si="71"/>
        <v>0</v>
      </c>
      <c r="P293" s="739">
        <f t="shared" si="72"/>
        <v>0</v>
      </c>
      <c r="Q293" s="739">
        <f>Discount!$H$36</f>
        <v>0</v>
      </c>
      <c r="R293" s="740">
        <f t="shared" si="73"/>
        <v>0</v>
      </c>
      <c r="S293" s="740">
        <f t="shared" si="74"/>
        <v>0</v>
      </c>
      <c r="T293" s="741">
        <f t="shared" si="75"/>
        <v>0</v>
      </c>
    </row>
    <row r="294" spans="1:20" ht="31.5">
      <c r="A294" s="755">
        <v>34</v>
      </c>
      <c r="B294" s="525">
        <v>7000018858</v>
      </c>
      <c r="C294" s="525">
        <v>350</v>
      </c>
      <c r="D294" s="525" t="s">
        <v>670</v>
      </c>
      <c r="E294" s="525">
        <v>1000020140</v>
      </c>
      <c r="F294" s="525">
        <v>73082011</v>
      </c>
      <c r="G294" s="749"/>
      <c r="H294" s="525">
        <v>18</v>
      </c>
      <c r="I294" s="539"/>
      <c r="J294" s="521" t="s">
        <v>682</v>
      </c>
      <c r="K294" s="525" t="s">
        <v>516</v>
      </c>
      <c r="L294" s="525">
        <v>2</v>
      </c>
      <c r="M294" s="750"/>
      <c r="N294" s="527" t="str">
        <f t="shared" si="70"/>
        <v>INCLUDED</v>
      </c>
      <c r="O294" s="739">
        <f t="shared" si="71"/>
        <v>0</v>
      </c>
      <c r="P294" s="739">
        <f t="shared" si="72"/>
        <v>0</v>
      </c>
      <c r="Q294" s="739">
        <f>Discount!$H$36</f>
        <v>0</v>
      </c>
      <c r="R294" s="740">
        <f t="shared" si="73"/>
        <v>0</v>
      </c>
      <c r="S294" s="740">
        <f t="shared" si="74"/>
        <v>0</v>
      </c>
      <c r="T294" s="741">
        <f t="shared" si="75"/>
        <v>0</v>
      </c>
    </row>
    <row r="295" spans="1:20" ht="31.5">
      <c r="A295" s="755">
        <v>35</v>
      </c>
      <c r="B295" s="525">
        <v>7000018858</v>
      </c>
      <c r="C295" s="525">
        <v>360</v>
      </c>
      <c r="D295" s="525" t="s">
        <v>670</v>
      </c>
      <c r="E295" s="525">
        <v>1000020141</v>
      </c>
      <c r="F295" s="525">
        <v>73082011</v>
      </c>
      <c r="G295" s="749"/>
      <c r="H295" s="525">
        <v>18</v>
      </c>
      <c r="I295" s="539"/>
      <c r="J295" s="521" t="s">
        <v>683</v>
      </c>
      <c r="K295" s="525" t="s">
        <v>516</v>
      </c>
      <c r="L295" s="525">
        <v>1</v>
      </c>
      <c r="M295" s="750"/>
      <c r="N295" s="527" t="str">
        <f t="shared" si="70"/>
        <v>INCLUDED</v>
      </c>
      <c r="O295" s="739">
        <f t="shared" si="71"/>
        <v>0</v>
      </c>
      <c r="P295" s="739">
        <f t="shared" si="72"/>
        <v>0</v>
      </c>
      <c r="Q295" s="739">
        <f>Discount!$H$36</f>
        <v>0</v>
      </c>
      <c r="R295" s="740">
        <f t="shared" si="73"/>
        <v>0</v>
      </c>
      <c r="S295" s="740">
        <f t="shared" si="74"/>
        <v>0</v>
      </c>
      <c r="T295" s="741">
        <f t="shared" si="75"/>
        <v>0</v>
      </c>
    </row>
    <row r="296" spans="1:20" ht="31.5">
      <c r="A296" s="755">
        <v>36</v>
      </c>
      <c r="B296" s="525">
        <v>7000018858</v>
      </c>
      <c r="C296" s="525">
        <v>370</v>
      </c>
      <c r="D296" s="525" t="s">
        <v>670</v>
      </c>
      <c r="E296" s="525">
        <v>1000012369</v>
      </c>
      <c r="F296" s="525">
        <v>73082011</v>
      </c>
      <c r="G296" s="749"/>
      <c r="H296" s="525">
        <v>18</v>
      </c>
      <c r="I296" s="539"/>
      <c r="J296" s="521" t="s">
        <v>684</v>
      </c>
      <c r="K296" s="525" t="s">
        <v>516</v>
      </c>
      <c r="L296" s="525">
        <v>12</v>
      </c>
      <c r="M296" s="750"/>
      <c r="N296" s="527" t="str">
        <f t="shared" si="70"/>
        <v>INCLUDED</v>
      </c>
      <c r="O296" s="739">
        <f t="shared" si="71"/>
        <v>0</v>
      </c>
      <c r="P296" s="739">
        <f t="shared" si="72"/>
        <v>0</v>
      </c>
      <c r="Q296" s="739">
        <f>Discount!$H$36</f>
        <v>0</v>
      </c>
      <c r="R296" s="740">
        <f t="shared" si="73"/>
        <v>0</v>
      </c>
      <c r="S296" s="740">
        <f t="shared" si="74"/>
        <v>0</v>
      </c>
      <c r="T296" s="741">
        <f t="shared" si="75"/>
        <v>0</v>
      </c>
    </row>
    <row r="297" spans="1:20" ht="31.5">
      <c r="A297" s="755">
        <v>37</v>
      </c>
      <c r="B297" s="525">
        <v>7000018858</v>
      </c>
      <c r="C297" s="525">
        <v>380</v>
      </c>
      <c r="D297" s="525" t="s">
        <v>670</v>
      </c>
      <c r="E297" s="525">
        <v>1000012368</v>
      </c>
      <c r="F297" s="525">
        <v>73082011</v>
      </c>
      <c r="G297" s="749"/>
      <c r="H297" s="525">
        <v>18</v>
      </c>
      <c r="I297" s="539"/>
      <c r="J297" s="521" t="s">
        <v>685</v>
      </c>
      <c r="K297" s="525" t="s">
        <v>516</v>
      </c>
      <c r="L297" s="525">
        <v>24</v>
      </c>
      <c r="M297" s="750"/>
      <c r="N297" s="527" t="str">
        <f t="shared" si="70"/>
        <v>INCLUDED</v>
      </c>
      <c r="O297" s="739">
        <f t="shared" si="71"/>
        <v>0</v>
      </c>
      <c r="P297" s="739">
        <f t="shared" si="72"/>
        <v>0</v>
      </c>
      <c r="Q297" s="739">
        <f>Discount!$H$36</f>
        <v>0</v>
      </c>
      <c r="R297" s="740">
        <f t="shared" si="73"/>
        <v>0</v>
      </c>
      <c r="S297" s="740">
        <f t="shared" si="74"/>
        <v>0</v>
      </c>
      <c r="T297" s="741">
        <f t="shared" si="75"/>
        <v>0</v>
      </c>
    </row>
    <row r="298" spans="1:20" ht="47.25">
      <c r="A298" s="755">
        <v>38</v>
      </c>
      <c r="B298" s="525">
        <v>7000018858</v>
      </c>
      <c r="C298" s="525">
        <v>390</v>
      </c>
      <c r="D298" s="525" t="s">
        <v>671</v>
      </c>
      <c r="E298" s="525">
        <v>1000017567</v>
      </c>
      <c r="F298" s="525">
        <v>73045930</v>
      </c>
      <c r="G298" s="749"/>
      <c r="H298" s="525">
        <v>18</v>
      </c>
      <c r="I298" s="539"/>
      <c r="J298" s="521" t="s">
        <v>543</v>
      </c>
      <c r="K298" s="525" t="s">
        <v>516</v>
      </c>
      <c r="L298" s="525">
        <v>6</v>
      </c>
      <c r="M298" s="750"/>
      <c r="N298" s="527" t="str">
        <f t="shared" si="70"/>
        <v>INCLUDED</v>
      </c>
      <c r="O298" s="739">
        <f t="shared" si="71"/>
        <v>0</v>
      </c>
      <c r="P298" s="739">
        <f t="shared" si="72"/>
        <v>0</v>
      </c>
      <c r="Q298" s="739">
        <f>Discount!$H$36</f>
        <v>0</v>
      </c>
      <c r="R298" s="740">
        <f t="shared" si="73"/>
        <v>0</v>
      </c>
      <c r="S298" s="740">
        <f t="shared" si="74"/>
        <v>0</v>
      </c>
      <c r="T298" s="741">
        <f t="shared" si="75"/>
        <v>0</v>
      </c>
    </row>
    <row r="299" spans="1:20" ht="47.25">
      <c r="A299" s="755">
        <v>39</v>
      </c>
      <c r="B299" s="525">
        <v>7000018858</v>
      </c>
      <c r="C299" s="525">
        <v>400</v>
      </c>
      <c r="D299" s="525" t="s">
        <v>671</v>
      </c>
      <c r="E299" s="525">
        <v>1000020194</v>
      </c>
      <c r="F299" s="525">
        <v>73045930</v>
      </c>
      <c r="G299" s="749"/>
      <c r="H299" s="525">
        <v>18</v>
      </c>
      <c r="I299" s="539"/>
      <c r="J299" s="521" t="s">
        <v>541</v>
      </c>
      <c r="K299" s="525" t="s">
        <v>516</v>
      </c>
      <c r="L299" s="525">
        <v>2</v>
      </c>
      <c r="M299" s="750"/>
      <c r="N299" s="527" t="str">
        <f t="shared" si="70"/>
        <v>INCLUDED</v>
      </c>
      <c r="O299" s="739">
        <f t="shared" si="71"/>
        <v>0</v>
      </c>
      <c r="P299" s="739">
        <f t="shared" si="72"/>
        <v>0</v>
      </c>
      <c r="Q299" s="739">
        <f>Discount!$H$36</f>
        <v>0</v>
      </c>
      <c r="R299" s="740">
        <f t="shared" si="73"/>
        <v>0</v>
      </c>
      <c r="S299" s="740">
        <f t="shared" si="74"/>
        <v>0</v>
      </c>
      <c r="T299" s="741">
        <f t="shared" si="75"/>
        <v>0</v>
      </c>
    </row>
    <row r="300" spans="1:20" ht="47.25">
      <c r="A300" s="755">
        <v>40</v>
      </c>
      <c r="B300" s="525">
        <v>7000018858</v>
      </c>
      <c r="C300" s="525">
        <v>410</v>
      </c>
      <c r="D300" s="525" t="s">
        <v>671</v>
      </c>
      <c r="E300" s="525">
        <v>1000020195</v>
      </c>
      <c r="F300" s="525">
        <v>73045930</v>
      </c>
      <c r="G300" s="749"/>
      <c r="H300" s="525">
        <v>18</v>
      </c>
      <c r="I300" s="539"/>
      <c r="J300" s="521" t="s">
        <v>542</v>
      </c>
      <c r="K300" s="525" t="s">
        <v>516</v>
      </c>
      <c r="L300" s="525">
        <v>6</v>
      </c>
      <c r="M300" s="750"/>
      <c r="N300" s="527" t="str">
        <f t="shared" si="70"/>
        <v>INCLUDED</v>
      </c>
      <c r="O300" s="739">
        <f t="shared" si="71"/>
        <v>0</v>
      </c>
      <c r="P300" s="739">
        <f t="shared" si="72"/>
        <v>0</v>
      </c>
      <c r="Q300" s="739">
        <f>Discount!$H$36</f>
        <v>0</v>
      </c>
      <c r="R300" s="740">
        <f t="shared" si="73"/>
        <v>0</v>
      </c>
      <c r="S300" s="740">
        <f t="shared" si="74"/>
        <v>0</v>
      </c>
      <c r="T300" s="741">
        <f t="shared" si="75"/>
        <v>0</v>
      </c>
    </row>
    <row r="301" spans="1:20" ht="47.25">
      <c r="A301" s="755">
        <v>41</v>
      </c>
      <c r="B301" s="525">
        <v>7000018858</v>
      </c>
      <c r="C301" s="525">
        <v>420</v>
      </c>
      <c r="D301" s="525" t="s">
        <v>671</v>
      </c>
      <c r="E301" s="525">
        <v>1000015954</v>
      </c>
      <c r="F301" s="525">
        <v>73082011</v>
      </c>
      <c r="G301" s="749"/>
      <c r="H301" s="525">
        <v>18</v>
      </c>
      <c r="I301" s="539"/>
      <c r="J301" s="521" t="s">
        <v>686</v>
      </c>
      <c r="K301" s="525" t="s">
        <v>687</v>
      </c>
      <c r="L301" s="525">
        <v>1.5</v>
      </c>
      <c r="M301" s="750"/>
      <c r="N301" s="527" t="str">
        <f t="shared" si="70"/>
        <v>INCLUDED</v>
      </c>
      <c r="O301" s="739">
        <f t="shared" si="71"/>
        <v>0</v>
      </c>
      <c r="P301" s="739">
        <f t="shared" si="72"/>
        <v>0</v>
      </c>
      <c r="Q301" s="739">
        <f>Discount!$H$36</f>
        <v>0</v>
      </c>
      <c r="R301" s="740">
        <f t="shared" si="73"/>
        <v>0</v>
      </c>
      <c r="S301" s="740">
        <f t="shared" si="74"/>
        <v>0</v>
      </c>
      <c r="T301" s="741">
        <f t="shared" si="75"/>
        <v>0</v>
      </c>
    </row>
    <row r="302" spans="1:20" ht="47.25">
      <c r="A302" s="755">
        <v>42</v>
      </c>
      <c r="B302" s="525">
        <v>7000018858</v>
      </c>
      <c r="C302" s="525">
        <v>430</v>
      </c>
      <c r="D302" s="525" t="s">
        <v>671</v>
      </c>
      <c r="E302" s="525">
        <v>1000012366</v>
      </c>
      <c r="F302" s="525">
        <v>73082011</v>
      </c>
      <c r="G302" s="749"/>
      <c r="H302" s="525">
        <v>18</v>
      </c>
      <c r="I302" s="539"/>
      <c r="J302" s="521" t="s">
        <v>579</v>
      </c>
      <c r="K302" s="525" t="s">
        <v>516</v>
      </c>
      <c r="L302" s="525">
        <v>312</v>
      </c>
      <c r="M302" s="750"/>
      <c r="N302" s="527" t="str">
        <f t="shared" si="70"/>
        <v>INCLUDED</v>
      </c>
      <c r="O302" s="739">
        <f t="shared" si="71"/>
        <v>0</v>
      </c>
      <c r="P302" s="739">
        <f t="shared" si="72"/>
        <v>0</v>
      </c>
      <c r="Q302" s="739">
        <f>Discount!$H$36</f>
        <v>0</v>
      </c>
      <c r="R302" s="740">
        <f t="shared" si="73"/>
        <v>0</v>
      </c>
      <c r="S302" s="740">
        <f t="shared" si="74"/>
        <v>0</v>
      </c>
      <c r="T302" s="741">
        <f t="shared" si="75"/>
        <v>0</v>
      </c>
    </row>
    <row r="303" spans="1:20" ht="47.25">
      <c r="A303" s="755">
        <v>43</v>
      </c>
      <c r="B303" s="525">
        <v>7000018858</v>
      </c>
      <c r="C303" s="525">
        <v>440</v>
      </c>
      <c r="D303" s="525" t="s">
        <v>671</v>
      </c>
      <c r="E303" s="525">
        <v>1000012373</v>
      </c>
      <c r="F303" s="525">
        <v>73082011</v>
      </c>
      <c r="G303" s="749"/>
      <c r="H303" s="525">
        <v>18</v>
      </c>
      <c r="I303" s="539"/>
      <c r="J303" s="521" t="s">
        <v>688</v>
      </c>
      <c r="K303" s="525" t="s">
        <v>687</v>
      </c>
      <c r="L303" s="525">
        <v>0.15</v>
      </c>
      <c r="M303" s="750"/>
      <c r="N303" s="527" t="str">
        <f t="shared" si="70"/>
        <v>INCLUDED</v>
      </c>
      <c r="O303" s="739">
        <f t="shared" si="71"/>
        <v>0</v>
      </c>
      <c r="P303" s="739">
        <f t="shared" si="72"/>
        <v>0</v>
      </c>
      <c r="Q303" s="739">
        <f>Discount!$H$36</f>
        <v>0</v>
      </c>
      <c r="R303" s="740">
        <f t="shared" si="73"/>
        <v>0</v>
      </c>
      <c r="S303" s="740">
        <f t="shared" si="74"/>
        <v>0</v>
      </c>
      <c r="T303" s="741">
        <f t="shared" si="75"/>
        <v>0</v>
      </c>
    </row>
    <row r="304" spans="1:20" ht="47.25">
      <c r="A304" s="755">
        <v>44</v>
      </c>
      <c r="B304" s="525">
        <v>7000018858</v>
      </c>
      <c r="C304" s="525">
        <v>450</v>
      </c>
      <c r="D304" s="525" t="s">
        <v>671</v>
      </c>
      <c r="E304" s="525">
        <v>1000011713</v>
      </c>
      <c r="F304" s="525">
        <v>73082011</v>
      </c>
      <c r="G304" s="749"/>
      <c r="H304" s="525">
        <v>18</v>
      </c>
      <c r="I304" s="539"/>
      <c r="J304" s="521" t="s">
        <v>689</v>
      </c>
      <c r="K304" s="525" t="s">
        <v>687</v>
      </c>
      <c r="L304" s="525">
        <v>0.1</v>
      </c>
      <c r="M304" s="750"/>
      <c r="N304" s="527" t="str">
        <f t="shared" si="70"/>
        <v>INCLUDED</v>
      </c>
      <c r="O304" s="739">
        <f t="shared" si="71"/>
        <v>0</v>
      </c>
      <c r="P304" s="739">
        <f t="shared" si="72"/>
        <v>0</v>
      </c>
      <c r="Q304" s="739">
        <f>Discount!$H$36</f>
        <v>0</v>
      </c>
      <c r="R304" s="740">
        <f t="shared" si="73"/>
        <v>0</v>
      </c>
      <c r="S304" s="740">
        <f t="shared" si="74"/>
        <v>0</v>
      </c>
      <c r="T304" s="741">
        <f t="shared" si="75"/>
        <v>0</v>
      </c>
    </row>
    <row r="305" spans="1:20">
      <c r="A305" s="755">
        <v>45</v>
      </c>
      <c r="B305" s="525">
        <v>7000018858</v>
      </c>
      <c r="C305" s="525">
        <v>460</v>
      </c>
      <c r="D305" s="525" t="s">
        <v>656</v>
      </c>
      <c r="E305" s="525">
        <v>1000025949</v>
      </c>
      <c r="F305" s="525">
        <v>85371000</v>
      </c>
      <c r="G305" s="749"/>
      <c r="H305" s="525">
        <v>18</v>
      </c>
      <c r="I305" s="539"/>
      <c r="J305" s="521" t="s">
        <v>690</v>
      </c>
      <c r="K305" s="525" t="s">
        <v>559</v>
      </c>
      <c r="L305" s="525">
        <v>1</v>
      </c>
      <c r="M305" s="750"/>
      <c r="N305" s="527" t="str">
        <f t="shared" ref="N305:N331" si="76">IF(M305=0, "INCLUDED", IF(ISERROR(M305*L305), M305, M305*L305))</f>
        <v>INCLUDED</v>
      </c>
      <c r="O305" s="739">
        <f t="shared" ref="O305:O331" si="77">IF(N305="Included",0,N305)</f>
        <v>0</v>
      </c>
      <c r="P305" s="739">
        <f t="shared" ref="P305:P331" si="78">IF( I305="",H305*(IF(N305="Included",0,N305))/100,I305*(IF(N305="Included",0,N305)))</f>
        <v>0</v>
      </c>
      <c r="Q305" s="739">
        <f>Discount!$H$36</f>
        <v>0</v>
      </c>
      <c r="R305" s="740">
        <f t="shared" ref="R305:R331" si="79">Q305*O305</f>
        <v>0</v>
      </c>
      <c r="S305" s="740">
        <f t="shared" ref="S305:S331" si="80">IF(I305="",H305*R305/100,I305*R305)</f>
        <v>0</v>
      </c>
      <c r="T305" s="741">
        <f t="shared" ref="T305:T331" si="81">M305*L305</f>
        <v>0</v>
      </c>
    </row>
    <row r="306" spans="1:20" ht="31.5">
      <c r="A306" s="755">
        <v>46</v>
      </c>
      <c r="B306" s="525">
        <v>7000018858</v>
      </c>
      <c r="C306" s="525">
        <v>470</v>
      </c>
      <c r="D306" s="525" t="s">
        <v>658</v>
      </c>
      <c r="E306" s="525">
        <v>1000024186</v>
      </c>
      <c r="F306" s="525">
        <v>85354010</v>
      </c>
      <c r="G306" s="749"/>
      <c r="H306" s="525">
        <v>18</v>
      </c>
      <c r="I306" s="539"/>
      <c r="J306" s="521" t="s">
        <v>552</v>
      </c>
      <c r="K306" s="525" t="s">
        <v>547</v>
      </c>
      <c r="L306" s="525">
        <v>1</v>
      </c>
      <c r="M306" s="750"/>
      <c r="N306" s="527" t="str">
        <f t="shared" si="76"/>
        <v>INCLUDED</v>
      </c>
      <c r="O306" s="739">
        <f t="shared" si="77"/>
        <v>0</v>
      </c>
      <c r="P306" s="739">
        <f t="shared" si="78"/>
        <v>0</v>
      </c>
      <c r="Q306" s="739">
        <f>Discount!$H$36</f>
        <v>0</v>
      </c>
      <c r="R306" s="740">
        <f t="shared" si="79"/>
        <v>0</v>
      </c>
      <c r="S306" s="740">
        <f t="shared" si="80"/>
        <v>0</v>
      </c>
      <c r="T306" s="741">
        <f t="shared" si="81"/>
        <v>0</v>
      </c>
    </row>
    <row r="307" spans="1:20" ht="31.5">
      <c r="A307" s="755">
        <v>47</v>
      </c>
      <c r="B307" s="525">
        <v>7000018858</v>
      </c>
      <c r="C307" s="525">
        <v>480</v>
      </c>
      <c r="D307" s="525" t="s">
        <v>672</v>
      </c>
      <c r="E307" s="525">
        <v>1000019918</v>
      </c>
      <c r="F307" s="525">
        <v>85359090</v>
      </c>
      <c r="G307" s="749"/>
      <c r="H307" s="525">
        <v>18</v>
      </c>
      <c r="I307" s="539"/>
      <c r="J307" s="521" t="s">
        <v>553</v>
      </c>
      <c r="K307" s="525" t="s">
        <v>547</v>
      </c>
      <c r="L307" s="525">
        <v>1</v>
      </c>
      <c r="M307" s="750"/>
      <c r="N307" s="527" t="str">
        <f t="shared" si="76"/>
        <v>INCLUDED</v>
      </c>
      <c r="O307" s="739">
        <f t="shared" si="77"/>
        <v>0</v>
      </c>
      <c r="P307" s="739">
        <f t="shared" si="78"/>
        <v>0</v>
      </c>
      <c r="Q307" s="739">
        <f>Discount!$H$36</f>
        <v>0</v>
      </c>
      <c r="R307" s="740">
        <f t="shared" si="79"/>
        <v>0</v>
      </c>
      <c r="S307" s="740">
        <f t="shared" si="80"/>
        <v>0</v>
      </c>
      <c r="T307" s="741">
        <f t="shared" si="81"/>
        <v>0</v>
      </c>
    </row>
    <row r="308" spans="1:20">
      <c r="A308" s="755">
        <v>48</v>
      </c>
      <c r="B308" s="525">
        <v>7000018858</v>
      </c>
      <c r="C308" s="525">
        <v>490</v>
      </c>
      <c r="D308" s="525" t="s">
        <v>673</v>
      </c>
      <c r="E308" s="525">
        <v>1000019919</v>
      </c>
      <c r="F308" s="525">
        <v>85353090</v>
      </c>
      <c r="G308" s="749"/>
      <c r="H308" s="525">
        <v>18</v>
      </c>
      <c r="I308" s="539"/>
      <c r="J308" s="521" t="s">
        <v>546</v>
      </c>
      <c r="K308" s="525" t="s">
        <v>547</v>
      </c>
      <c r="L308" s="525">
        <v>1</v>
      </c>
      <c r="M308" s="750"/>
      <c r="N308" s="527" t="str">
        <f t="shared" si="76"/>
        <v>INCLUDED</v>
      </c>
      <c r="O308" s="739">
        <f t="shared" si="77"/>
        <v>0</v>
      </c>
      <c r="P308" s="739">
        <f t="shared" si="78"/>
        <v>0</v>
      </c>
      <c r="Q308" s="739">
        <f>Discount!$H$36</f>
        <v>0</v>
      </c>
      <c r="R308" s="740">
        <f t="shared" si="79"/>
        <v>0</v>
      </c>
      <c r="S308" s="740">
        <f t="shared" si="80"/>
        <v>0</v>
      </c>
      <c r="T308" s="741">
        <f t="shared" si="81"/>
        <v>0</v>
      </c>
    </row>
    <row r="309" spans="1:20" ht="31.5">
      <c r="A309" s="755">
        <v>49</v>
      </c>
      <c r="B309" s="525">
        <v>7000018858</v>
      </c>
      <c r="C309" s="525">
        <v>620</v>
      </c>
      <c r="D309" s="525" t="s">
        <v>674</v>
      </c>
      <c r="E309" s="525">
        <v>1000022819</v>
      </c>
      <c r="F309" s="525">
        <v>73181500</v>
      </c>
      <c r="G309" s="749"/>
      <c r="H309" s="525">
        <v>18</v>
      </c>
      <c r="I309" s="539"/>
      <c r="J309" s="521" t="s">
        <v>691</v>
      </c>
      <c r="K309" s="525" t="s">
        <v>687</v>
      </c>
      <c r="L309" s="525">
        <v>1</v>
      </c>
      <c r="M309" s="750"/>
      <c r="N309" s="527" t="str">
        <f t="shared" si="76"/>
        <v>INCLUDED</v>
      </c>
      <c r="O309" s="739">
        <f t="shared" si="77"/>
        <v>0</v>
      </c>
      <c r="P309" s="739">
        <f t="shared" si="78"/>
        <v>0</v>
      </c>
      <c r="Q309" s="739">
        <f>Discount!$H$36</f>
        <v>0</v>
      </c>
      <c r="R309" s="740">
        <f t="shared" si="79"/>
        <v>0</v>
      </c>
      <c r="S309" s="740">
        <f t="shared" si="80"/>
        <v>0</v>
      </c>
      <c r="T309" s="741">
        <f t="shared" si="81"/>
        <v>0</v>
      </c>
    </row>
    <row r="310" spans="1:20" ht="31.5">
      <c r="A310" s="755">
        <v>50</v>
      </c>
      <c r="B310" s="525">
        <v>7000018858</v>
      </c>
      <c r="C310" s="525">
        <v>630</v>
      </c>
      <c r="D310" s="525" t="s">
        <v>674</v>
      </c>
      <c r="E310" s="525">
        <v>1000030860</v>
      </c>
      <c r="F310" s="525">
        <v>76141000</v>
      </c>
      <c r="G310" s="749"/>
      <c r="H310" s="525">
        <v>18</v>
      </c>
      <c r="I310" s="539"/>
      <c r="J310" s="521" t="s">
        <v>692</v>
      </c>
      <c r="K310" s="525" t="s">
        <v>528</v>
      </c>
      <c r="L310" s="525">
        <v>2</v>
      </c>
      <c r="M310" s="750"/>
      <c r="N310" s="527" t="str">
        <f t="shared" si="76"/>
        <v>INCLUDED</v>
      </c>
      <c r="O310" s="739">
        <f t="shared" si="77"/>
        <v>0</v>
      </c>
      <c r="P310" s="739">
        <f t="shared" si="78"/>
        <v>0</v>
      </c>
      <c r="Q310" s="739">
        <f>Discount!$H$36</f>
        <v>0</v>
      </c>
      <c r="R310" s="740">
        <f t="shared" si="79"/>
        <v>0</v>
      </c>
      <c r="S310" s="740">
        <f t="shared" si="80"/>
        <v>0</v>
      </c>
      <c r="T310" s="741">
        <f t="shared" si="81"/>
        <v>0</v>
      </c>
    </row>
    <row r="311" spans="1:20" ht="31.5">
      <c r="A311" s="755">
        <v>51</v>
      </c>
      <c r="B311" s="525">
        <v>7000018858</v>
      </c>
      <c r="C311" s="525">
        <v>640</v>
      </c>
      <c r="D311" s="525" t="s">
        <v>674</v>
      </c>
      <c r="E311" s="525">
        <v>1000003567</v>
      </c>
      <c r="F311" s="525">
        <v>73082011</v>
      </c>
      <c r="G311" s="749"/>
      <c r="H311" s="525">
        <v>18</v>
      </c>
      <c r="I311" s="539"/>
      <c r="J311" s="521" t="s">
        <v>693</v>
      </c>
      <c r="K311" s="525" t="s">
        <v>516</v>
      </c>
      <c r="L311" s="525">
        <v>4</v>
      </c>
      <c r="M311" s="750"/>
      <c r="N311" s="527" t="str">
        <f t="shared" si="76"/>
        <v>INCLUDED</v>
      </c>
      <c r="O311" s="739">
        <f t="shared" si="77"/>
        <v>0</v>
      </c>
      <c r="P311" s="739">
        <f t="shared" si="78"/>
        <v>0</v>
      </c>
      <c r="Q311" s="739">
        <f>Discount!$H$36</f>
        <v>0</v>
      </c>
      <c r="R311" s="740">
        <f t="shared" si="79"/>
        <v>0</v>
      </c>
      <c r="S311" s="740">
        <f t="shared" si="80"/>
        <v>0</v>
      </c>
      <c r="T311" s="741">
        <f t="shared" si="81"/>
        <v>0</v>
      </c>
    </row>
    <row r="312" spans="1:20" ht="31.5">
      <c r="A312" s="755">
        <v>52</v>
      </c>
      <c r="B312" s="525">
        <v>7000018858</v>
      </c>
      <c r="C312" s="525">
        <v>660</v>
      </c>
      <c r="D312" s="525" t="s">
        <v>675</v>
      </c>
      <c r="E312" s="525">
        <v>1000015913</v>
      </c>
      <c r="F312" s="525">
        <v>85049010</v>
      </c>
      <c r="G312" s="749"/>
      <c r="H312" s="525">
        <v>18</v>
      </c>
      <c r="I312" s="539"/>
      <c r="J312" s="521" t="s">
        <v>694</v>
      </c>
      <c r="K312" s="525" t="s">
        <v>516</v>
      </c>
      <c r="L312" s="525">
        <v>2</v>
      </c>
      <c r="M312" s="750"/>
      <c r="N312" s="527" t="str">
        <f t="shared" si="76"/>
        <v>INCLUDED</v>
      </c>
      <c r="O312" s="739">
        <f t="shared" si="77"/>
        <v>0</v>
      </c>
      <c r="P312" s="739">
        <f t="shared" si="78"/>
        <v>0</v>
      </c>
      <c r="Q312" s="739">
        <f>Discount!$H$36</f>
        <v>0</v>
      </c>
      <c r="R312" s="740">
        <f t="shared" si="79"/>
        <v>0</v>
      </c>
      <c r="S312" s="740">
        <f t="shared" si="80"/>
        <v>0</v>
      </c>
      <c r="T312" s="741">
        <f t="shared" si="81"/>
        <v>0</v>
      </c>
    </row>
    <row r="313" spans="1:20" ht="31.5">
      <c r="A313" s="755">
        <v>53</v>
      </c>
      <c r="B313" s="525">
        <v>7000018858</v>
      </c>
      <c r="C313" s="525">
        <v>670</v>
      </c>
      <c r="D313" s="525" t="s">
        <v>675</v>
      </c>
      <c r="E313" s="525">
        <v>1000000945</v>
      </c>
      <c r="F313" s="525">
        <v>85352911</v>
      </c>
      <c r="G313" s="749"/>
      <c r="H313" s="525">
        <v>18</v>
      </c>
      <c r="I313" s="539"/>
      <c r="J313" s="521" t="s">
        <v>695</v>
      </c>
      <c r="K313" s="525" t="s">
        <v>516</v>
      </c>
      <c r="L313" s="525">
        <v>2</v>
      </c>
      <c r="M313" s="750"/>
      <c r="N313" s="527" t="str">
        <f t="shared" si="76"/>
        <v>INCLUDED</v>
      </c>
      <c r="O313" s="739">
        <f t="shared" si="77"/>
        <v>0</v>
      </c>
      <c r="P313" s="739">
        <f t="shared" si="78"/>
        <v>0</v>
      </c>
      <c r="Q313" s="739">
        <f>Discount!$H$36</f>
        <v>0</v>
      </c>
      <c r="R313" s="740">
        <f t="shared" si="79"/>
        <v>0</v>
      </c>
      <c r="S313" s="740">
        <f t="shared" si="80"/>
        <v>0</v>
      </c>
      <c r="T313" s="741">
        <f t="shared" si="81"/>
        <v>0</v>
      </c>
    </row>
    <row r="314" spans="1:20" ht="31.5">
      <c r="A314" s="755">
        <v>54</v>
      </c>
      <c r="B314" s="525">
        <v>7000018858</v>
      </c>
      <c r="C314" s="525">
        <v>680</v>
      </c>
      <c r="D314" s="525" t="s">
        <v>675</v>
      </c>
      <c r="E314" s="525">
        <v>1000000956</v>
      </c>
      <c r="F314" s="525">
        <v>85462040</v>
      </c>
      <c r="G314" s="749"/>
      <c r="H314" s="525">
        <v>18</v>
      </c>
      <c r="I314" s="539"/>
      <c r="J314" s="521" t="s">
        <v>696</v>
      </c>
      <c r="K314" s="525" t="s">
        <v>516</v>
      </c>
      <c r="L314" s="525">
        <v>4</v>
      </c>
      <c r="M314" s="750"/>
      <c r="N314" s="527" t="str">
        <f t="shared" si="76"/>
        <v>INCLUDED</v>
      </c>
      <c r="O314" s="739">
        <f t="shared" si="77"/>
        <v>0</v>
      </c>
      <c r="P314" s="739">
        <f t="shared" si="78"/>
        <v>0</v>
      </c>
      <c r="Q314" s="739">
        <f>Discount!$H$36</f>
        <v>0</v>
      </c>
      <c r="R314" s="740">
        <f t="shared" si="79"/>
        <v>0</v>
      </c>
      <c r="S314" s="740">
        <f t="shared" si="80"/>
        <v>0</v>
      </c>
      <c r="T314" s="741">
        <f t="shared" si="81"/>
        <v>0</v>
      </c>
    </row>
    <row r="315" spans="1:20" ht="31.5">
      <c r="A315" s="755">
        <v>55</v>
      </c>
      <c r="B315" s="525">
        <v>7000018858</v>
      </c>
      <c r="C315" s="525">
        <v>690</v>
      </c>
      <c r="D315" s="525" t="s">
        <v>675</v>
      </c>
      <c r="E315" s="525">
        <v>1000002079</v>
      </c>
      <c r="F315" s="525">
        <v>85359090</v>
      </c>
      <c r="G315" s="749"/>
      <c r="H315" s="525">
        <v>18</v>
      </c>
      <c r="I315" s="539"/>
      <c r="J315" s="521" t="s">
        <v>697</v>
      </c>
      <c r="K315" s="525" t="s">
        <v>516</v>
      </c>
      <c r="L315" s="525">
        <v>2</v>
      </c>
      <c r="M315" s="750"/>
      <c r="N315" s="527" t="str">
        <f t="shared" si="76"/>
        <v>INCLUDED</v>
      </c>
      <c r="O315" s="739">
        <f t="shared" si="77"/>
        <v>0</v>
      </c>
      <c r="P315" s="739">
        <f t="shared" si="78"/>
        <v>0</v>
      </c>
      <c r="Q315" s="739">
        <f>Discount!$H$36</f>
        <v>0</v>
      </c>
      <c r="R315" s="740">
        <f t="shared" si="79"/>
        <v>0</v>
      </c>
      <c r="S315" s="740">
        <f t="shared" si="80"/>
        <v>0</v>
      </c>
      <c r="T315" s="741">
        <f t="shared" si="81"/>
        <v>0</v>
      </c>
    </row>
    <row r="316" spans="1:20" ht="31.5">
      <c r="A316" s="755">
        <v>56</v>
      </c>
      <c r="B316" s="525">
        <v>7000018858</v>
      </c>
      <c r="C316" s="525">
        <v>700</v>
      </c>
      <c r="D316" s="525" t="s">
        <v>675</v>
      </c>
      <c r="E316" s="525">
        <v>1000020416</v>
      </c>
      <c r="F316" s="525">
        <v>85354010</v>
      </c>
      <c r="G316" s="749"/>
      <c r="H316" s="525">
        <v>18</v>
      </c>
      <c r="I316" s="539"/>
      <c r="J316" s="521" t="s">
        <v>698</v>
      </c>
      <c r="K316" s="525" t="s">
        <v>516</v>
      </c>
      <c r="L316" s="525">
        <v>2</v>
      </c>
      <c r="M316" s="750"/>
      <c r="N316" s="527" t="str">
        <f t="shared" si="76"/>
        <v>INCLUDED</v>
      </c>
      <c r="O316" s="739">
        <f t="shared" si="77"/>
        <v>0</v>
      </c>
      <c r="P316" s="739">
        <f t="shared" si="78"/>
        <v>0</v>
      </c>
      <c r="Q316" s="739">
        <f>Discount!$H$36</f>
        <v>0</v>
      </c>
      <c r="R316" s="740">
        <f t="shared" si="79"/>
        <v>0</v>
      </c>
      <c r="S316" s="740">
        <f t="shared" si="80"/>
        <v>0</v>
      </c>
      <c r="T316" s="741">
        <f t="shared" si="81"/>
        <v>0</v>
      </c>
    </row>
    <row r="317" spans="1:20" ht="31.5">
      <c r="A317" s="755">
        <v>57</v>
      </c>
      <c r="B317" s="525">
        <v>7000018858</v>
      </c>
      <c r="C317" s="525">
        <v>730</v>
      </c>
      <c r="D317" s="525" t="s">
        <v>661</v>
      </c>
      <c r="E317" s="525">
        <v>1000019925</v>
      </c>
      <c r="F317" s="525">
        <v>84819090</v>
      </c>
      <c r="G317" s="749"/>
      <c r="H317" s="525">
        <v>18</v>
      </c>
      <c r="I317" s="539"/>
      <c r="J317" s="521" t="s">
        <v>667</v>
      </c>
      <c r="K317" s="525" t="s">
        <v>547</v>
      </c>
      <c r="L317" s="525">
        <v>1</v>
      </c>
      <c r="M317" s="750"/>
      <c r="N317" s="527" t="str">
        <f t="shared" si="76"/>
        <v>INCLUDED</v>
      </c>
      <c r="O317" s="739">
        <f t="shared" si="77"/>
        <v>0</v>
      </c>
      <c r="P317" s="739">
        <f t="shared" si="78"/>
        <v>0</v>
      </c>
      <c r="Q317" s="739">
        <f>Discount!$H$36</f>
        <v>0</v>
      </c>
      <c r="R317" s="740">
        <f t="shared" si="79"/>
        <v>0</v>
      </c>
      <c r="S317" s="740">
        <f t="shared" si="80"/>
        <v>0</v>
      </c>
      <c r="T317" s="741">
        <f t="shared" si="81"/>
        <v>0</v>
      </c>
    </row>
    <row r="318" spans="1:20" ht="78.75">
      <c r="A318" s="755">
        <v>58</v>
      </c>
      <c r="B318" s="525">
        <v>7000018858</v>
      </c>
      <c r="C318" s="525">
        <v>740</v>
      </c>
      <c r="D318" s="525" t="s">
        <v>592</v>
      </c>
      <c r="E318" s="525">
        <v>1000030433</v>
      </c>
      <c r="F318" s="525">
        <v>85287390</v>
      </c>
      <c r="G318" s="749"/>
      <c r="H318" s="525">
        <v>18</v>
      </c>
      <c r="I318" s="539"/>
      <c r="J318" s="521" t="s">
        <v>607</v>
      </c>
      <c r="K318" s="525" t="s">
        <v>559</v>
      </c>
      <c r="L318" s="525">
        <v>1</v>
      </c>
      <c r="M318" s="750"/>
      <c r="N318" s="527" t="str">
        <f t="shared" si="76"/>
        <v>INCLUDED</v>
      </c>
      <c r="O318" s="739">
        <f t="shared" si="77"/>
        <v>0</v>
      </c>
      <c r="P318" s="739">
        <f t="shared" si="78"/>
        <v>0</v>
      </c>
      <c r="Q318" s="739">
        <f>Discount!$H$36</f>
        <v>0</v>
      </c>
      <c r="R318" s="740">
        <f t="shared" si="79"/>
        <v>0</v>
      </c>
      <c r="S318" s="740">
        <f t="shared" si="80"/>
        <v>0</v>
      </c>
      <c r="T318" s="741">
        <f t="shared" si="81"/>
        <v>0</v>
      </c>
    </row>
    <row r="319" spans="1:20" ht="31.5">
      <c r="A319" s="755">
        <v>59</v>
      </c>
      <c r="B319" s="525">
        <v>7000018858</v>
      </c>
      <c r="C319" s="525">
        <v>760</v>
      </c>
      <c r="D319" s="525" t="s">
        <v>676</v>
      </c>
      <c r="E319" s="525">
        <v>1000026390</v>
      </c>
      <c r="F319" s="525">
        <v>85389000</v>
      </c>
      <c r="G319" s="749"/>
      <c r="H319" s="525">
        <v>18</v>
      </c>
      <c r="I319" s="539"/>
      <c r="J319" s="521" t="s">
        <v>699</v>
      </c>
      <c r="K319" s="525" t="s">
        <v>516</v>
      </c>
      <c r="L319" s="525">
        <v>1</v>
      </c>
      <c r="M319" s="750"/>
      <c r="N319" s="527" t="str">
        <f t="shared" si="76"/>
        <v>INCLUDED</v>
      </c>
      <c r="O319" s="739">
        <f t="shared" si="77"/>
        <v>0</v>
      </c>
      <c r="P319" s="739">
        <f t="shared" si="78"/>
        <v>0</v>
      </c>
      <c r="Q319" s="739">
        <f>Discount!$H$36</f>
        <v>0</v>
      </c>
      <c r="R319" s="740">
        <f t="shared" si="79"/>
        <v>0</v>
      </c>
      <c r="S319" s="740">
        <f t="shared" si="80"/>
        <v>0</v>
      </c>
      <c r="T319" s="741">
        <f t="shared" si="81"/>
        <v>0</v>
      </c>
    </row>
    <row r="320" spans="1:20">
      <c r="A320" s="755">
        <v>60</v>
      </c>
      <c r="B320" s="525">
        <v>7000018858</v>
      </c>
      <c r="C320" s="525">
        <v>770</v>
      </c>
      <c r="D320" s="525" t="s">
        <v>676</v>
      </c>
      <c r="E320" s="525">
        <v>1000028004</v>
      </c>
      <c r="F320" s="525">
        <v>85381010</v>
      </c>
      <c r="G320" s="749"/>
      <c r="H320" s="525">
        <v>18</v>
      </c>
      <c r="I320" s="539"/>
      <c r="J320" s="521" t="s">
        <v>700</v>
      </c>
      <c r="K320" s="525" t="s">
        <v>516</v>
      </c>
      <c r="L320" s="525">
        <v>1</v>
      </c>
      <c r="M320" s="750"/>
      <c r="N320" s="527" t="str">
        <f t="shared" si="76"/>
        <v>INCLUDED</v>
      </c>
      <c r="O320" s="739">
        <f t="shared" si="77"/>
        <v>0</v>
      </c>
      <c r="P320" s="739">
        <f t="shared" si="78"/>
        <v>0</v>
      </c>
      <c r="Q320" s="739">
        <f>Discount!$H$36</f>
        <v>0</v>
      </c>
      <c r="R320" s="740">
        <f t="shared" si="79"/>
        <v>0</v>
      </c>
      <c r="S320" s="740">
        <f t="shared" si="80"/>
        <v>0</v>
      </c>
      <c r="T320" s="741">
        <f t="shared" si="81"/>
        <v>0</v>
      </c>
    </row>
    <row r="321" spans="1:20">
      <c r="A321" s="755">
        <v>61</v>
      </c>
      <c r="B321" s="525">
        <v>7000018858</v>
      </c>
      <c r="C321" s="525">
        <v>780</v>
      </c>
      <c r="D321" s="525" t="s">
        <v>676</v>
      </c>
      <c r="E321" s="525">
        <v>1000026336</v>
      </c>
      <c r="F321" s="525">
        <v>85389000</v>
      </c>
      <c r="G321" s="749"/>
      <c r="H321" s="525">
        <v>18</v>
      </c>
      <c r="I321" s="539"/>
      <c r="J321" s="521" t="s">
        <v>701</v>
      </c>
      <c r="K321" s="525" t="s">
        <v>516</v>
      </c>
      <c r="L321" s="525">
        <v>2</v>
      </c>
      <c r="M321" s="750"/>
      <c r="N321" s="527" t="str">
        <f t="shared" si="76"/>
        <v>INCLUDED</v>
      </c>
      <c r="O321" s="739">
        <f t="shared" si="77"/>
        <v>0</v>
      </c>
      <c r="P321" s="739">
        <f t="shared" si="78"/>
        <v>0</v>
      </c>
      <c r="Q321" s="739">
        <f>Discount!$H$36</f>
        <v>0</v>
      </c>
      <c r="R321" s="740">
        <f t="shared" si="79"/>
        <v>0</v>
      </c>
      <c r="S321" s="740">
        <f t="shared" si="80"/>
        <v>0</v>
      </c>
      <c r="T321" s="741">
        <f t="shared" si="81"/>
        <v>0</v>
      </c>
    </row>
    <row r="322" spans="1:20">
      <c r="A322" s="755">
        <v>62</v>
      </c>
      <c r="B322" s="525">
        <v>7000018858</v>
      </c>
      <c r="C322" s="525">
        <v>790</v>
      </c>
      <c r="D322" s="525" t="s">
        <v>676</v>
      </c>
      <c r="E322" s="525">
        <v>1000050082</v>
      </c>
      <c r="F322" s="525">
        <v>85177010</v>
      </c>
      <c r="G322" s="749"/>
      <c r="H322" s="525">
        <v>18</v>
      </c>
      <c r="I322" s="539"/>
      <c r="J322" s="521" t="s">
        <v>702</v>
      </c>
      <c r="K322" s="525" t="s">
        <v>516</v>
      </c>
      <c r="L322" s="525">
        <v>2</v>
      </c>
      <c r="M322" s="750"/>
      <c r="N322" s="527" t="str">
        <f t="shared" si="76"/>
        <v>INCLUDED</v>
      </c>
      <c r="O322" s="739">
        <f t="shared" si="77"/>
        <v>0</v>
      </c>
      <c r="P322" s="739">
        <f t="shared" si="78"/>
        <v>0</v>
      </c>
      <c r="Q322" s="739">
        <f>Discount!$H$36</f>
        <v>0</v>
      </c>
      <c r="R322" s="740">
        <f t="shared" si="79"/>
        <v>0</v>
      </c>
      <c r="S322" s="740">
        <f t="shared" si="80"/>
        <v>0</v>
      </c>
      <c r="T322" s="741">
        <f t="shared" si="81"/>
        <v>0</v>
      </c>
    </row>
    <row r="323" spans="1:20">
      <c r="A323" s="755">
        <v>63</v>
      </c>
      <c r="B323" s="525">
        <v>7000018858</v>
      </c>
      <c r="C323" s="525">
        <v>800</v>
      </c>
      <c r="D323" s="525" t="s">
        <v>676</v>
      </c>
      <c r="E323" s="525">
        <v>1000026296</v>
      </c>
      <c r="F323" s="525">
        <v>85389000</v>
      </c>
      <c r="G323" s="749"/>
      <c r="H323" s="525">
        <v>18</v>
      </c>
      <c r="I323" s="539"/>
      <c r="J323" s="521" t="s">
        <v>703</v>
      </c>
      <c r="K323" s="525" t="s">
        <v>516</v>
      </c>
      <c r="L323" s="525">
        <v>1</v>
      </c>
      <c r="M323" s="750"/>
      <c r="N323" s="527" t="str">
        <f t="shared" si="76"/>
        <v>INCLUDED</v>
      </c>
      <c r="O323" s="739">
        <f t="shared" si="77"/>
        <v>0</v>
      </c>
      <c r="P323" s="739">
        <f t="shared" si="78"/>
        <v>0</v>
      </c>
      <c r="Q323" s="739">
        <f>Discount!$H$36</f>
        <v>0</v>
      </c>
      <c r="R323" s="740">
        <f t="shared" si="79"/>
        <v>0</v>
      </c>
      <c r="S323" s="740">
        <f t="shared" si="80"/>
        <v>0</v>
      </c>
      <c r="T323" s="741">
        <f t="shared" si="81"/>
        <v>0</v>
      </c>
    </row>
    <row r="324" spans="1:20">
      <c r="A324" s="755">
        <v>64</v>
      </c>
      <c r="B324" s="525">
        <v>7000018858</v>
      </c>
      <c r="C324" s="525">
        <v>810</v>
      </c>
      <c r="D324" s="525" t="s">
        <v>676</v>
      </c>
      <c r="E324" s="525">
        <v>1000026374</v>
      </c>
      <c r="F324" s="525">
        <v>85389000</v>
      </c>
      <c r="G324" s="749"/>
      <c r="H324" s="525">
        <v>18</v>
      </c>
      <c r="I324" s="539"/>
      <c r="J324" s="521" t="s">
        <v>704</v>
      </c>
      <c r="K324" s="525" t="s">
        <v>516</v>
      </c>
      <c r="L324" s="525">
        <v>2</v>
      </c>
      <c r="M324" s="750"/>
      <c r="N324" s="527" t="str">
        <f t="shared" si="76"/>
        <v>INCLUDED</v>
      </c>
      <c r="O324" s="739">
        <f t="shared" si="77"/>
        <v>0</v>
      </c>
      <c r="P324" s="739">
        <f t="shared" si="78"/>
        <v>0</v>
      </c>
      <c r="Q324" s="739">
        <f>Discount!$H$36</f>
        <v>0</v>
      </c>
      <c r="R324" s="740">
        <f t="shared" si="79"/>
        <v>0</v>
      </c>
      <c r="S324" s="740">
        <f t="shared" si="80"/>
        <v>0</v>
      </c>
      <c r="T324" s="741">
        <f t="shared" si="81"/>
        <v>0</v>
      </c>
    </row>
    <row r="325" spans="1:20">
      <c r="A325" s="755">
        <v>65</v>
      </c>
      <c r="B325" s="525">
        <v>7000018858</v>
      </c>
      <c r="C325" s="525">
        <v>820</v>
      </c>
      <c r="D325" s="525" t="s">
        <v>676</v>
      </c>
      <c r="E325" s="525">
        <v>1000027684</v>
      </c>
      <c r="F325" s="525">
        <v>85364100</v>
      </c>
      <c r="G325" s="749"/>
      <c r="H325" s="525">
        <v>18</v>
      </c>
      <c r="I325" s="539"/>
      <c r="J325" s="521" t="s">
        <v>705</v>
      </c>
      <c r="K325" s="525" t="s">
        <v>516</v>
      </c>
      <c r="L325" s="525">
        <v>10</v>
      </c>
      <c r="M325" s="750"/>
      <c r="N325" s="527" t="str">
        <f t="shared" si="76"/>
        <v>INCLUDED</v>
      </c>
      <c r="O325" s="739">
        <f t="shared" si="77"/>
        <v>0</v>
      </c>
      <c r="P325" s="739">
        <f t="shared" si="78"/>
        <v>0</v>
      </c>
      <c r="Q325" s="739">
        <f>Discount!$H$36</f>
        <v>0</v>
      </c>
      <c r="R325" s="740">
        <f t="shared" si="79"/>
        <v>0</v>
      </c>
      <c r="S325" s="740">
        <f t="shared" si="80"/>
        <v>0</v>
      </c>
      <c r="T325" s="741">
        <f t="shared" si="81"/>
        <v>0</v>
      </c>
    </row>
    <row r="326" spans="1:20">
      <c r="A326" s="755">
        <v>66</v>
      </c>
      <c r="B326" s="525">
        <v>7000018858</v>
      </c>
      <c r="C326" s="525">
        <v>830</v>
      </c>
      <c r="D326" s="525" t="s">
        <v>676</v>
      </c>
      <c r="E326" s="525">
        <v>1000021642</v>
      </c>
      <c r="F326" s="525">
        <v>85371000</v>
      </c>
      <c r="G326" s="749"/>
      <c r="H326" s="525">
        <v>18</v>
      </c>
      <c r="I326" s="539"/>
      <c r="J326" s="521" t="s">
        <v>706</v>
      </c>
      <c r="K326" s="525" t="s">
        <v>516</v>
      </c>
      <c r="L326" s="525">
        <v>1</v>
      </c>
      <c r="M326" s="750"/>
      <c r="N326" s="527" t="str">
        <f t="shared" si="76"/>
        <v>INCLUDED</v>
      </c>
      <c r="O326" s="739">
        <f t="shared" si="77"/>
        <v>0</v>
      </c>
      <c r="P326" s="739">
        <f t="shared" si="78"/>
        <v>0</v>
      </c>
      <c r="Q326" s="739">
        <f>Discount!$H$36</f>
        <v>0</v>
      </c>
      <c r="R326" s="740">
        <f t="shared" si="79"/>
        <v>0</v>
      </c>
      <c r="S326" s="740">
        <f t="shared" si="80"/>
        <v>0</v>
      </c>
      <c r="T326" s="741">
        <f t="shared" si="81"/>
        <v>0</v>
      </c>
    </row>
    <row r="327" spans="1:20">
      <c r="A327" s="755">
        <v>67</v>
      </c>
      <c r="B327" s="525">
        <v>7000018858</v>
      </c>
      <c r="C327" s="525">
        <v>840</v>
      </c>
      <c r="D327" s="525" t="s">
        <v>676</v>
      </c>
      <c r="E327" s="525">
        <v>1000050084</v>
      </c>
      <c r="F327" s="525">
        <v>85364100</v>
      </c>
      <c r="G327" s="749"/>
      <c r="H327" s="525">
        <v>18</v>
      </c>
      <c r="I327" s="539"/>
      <c r="J327" s="521" t="s">
        <v>707</v>
      </c>
      <c r="K327" s="525" t="s">
        <v>516</v>
      </c>
      <c r="L327" s="525">
        <v>4</v>
      </c>
      <c r="M327" s="750"/>
      <c r="N327" s="527" t="str">
        <f t="shared" si="76"/>
        <v>INCLUDED</v>
      </c>
      <c r="O327" s="739">
        <f t="shared" si="77"/>
        <v>0</v>
      </c>
      <c r="P327" s="739">
        <f t="shared" si="78"/>
        <v>0</v>
      </c>
      <c r="Q327" s="739">
        <f>Discount!$H$36</f>
        <v>0</v>
      </c>
      <c r="R327" s="740">
        <f t="shared" si="79"/>
        <v>0</v>
      </c>
      <c r="S327" s="740">
        <f t="shared" si="80"/>
        <v>0</v>
      </c>
      <c r="T327" s="741">
        <f t="shared" si="81"/>
        <v>0</v>
      </c>
    </row>
    <row r="328" spans="1:20">
      <c r="A328" s="755">
        <v>68</v>
      </c>
      <c r="B328" s="525">
        <v>7000018858</v>
      </c>
      <c r="C328" s="525">
        <v>850</v>
      </c>
      <c r="D328" s="525" t="s">
        <v>676</v>
      </c>
      <c r="E328" s="525">
        <v>1000026401</v>
      </c>
      <c r="F328" s="525">
        <v>85389000</v>
      </c>
      <c r="G328" s="749"/>
      <c r="H328" s="525">
        <v>18</v>
      </c>
      <c r="I328" s="539"/>
      <c r="J328" s="521" t="s">
        <v>708</v>
      </c>
      <c r="K328" s="525" t="s">
        <v>516</v>
      </c>
      <c r="L328" s="525">
        <v>1</v>
      </c>
      <c r="M328" s="750"/>
      <c r="N328" s="527" t="str">
        <f t="shared" si="76"/>
        <v>INCLUDED</v>
      </c>
      <c r="O328" s="739">
        <f t="shared" si="77"/>
        <v>0</v>
      </c>
      <c r="P328" s="739">
        <f t="shared" si="78"/>
        <v>0</v>
      </c>
      <c r="Q328" s="739">
        <f>Discount!$H$36</f>
        <v>0</v>
      </c>
      <c r="R328" s="740">
        <f t="shared" si="79"/>
        <v>0</v>
      </c>
      <c r="S328" s="740">
        <f t="shared" si="80"/>
        <v>0</v>
      </c>
      <c r="T328" s="741">
        <f t="shared" si="81"/>
        <v>0</v>
      </c>
    </row>
    <row r="329" spans="1:20">
      <c r="A329" s="755">
        <v>69</v>
      </c>
      <c r="B329" s="525">
        <v>7000018858</v>
      </c>
      <c r="C329" s="525">
        <v>860</v>
      </c>
      <c r="D329" s="525" t="s">
        <v>676</v>
      </c>
      <c r="E329" s="525">
        <v>1000050081</v>
      </c>
      <c r="F329" s="525">
        <v>85446020</v>
      </c>
      <c r="G329" s="749"/>
      <c r="H329" s="525">
        <v>18</v>
      </c>
      <c r="I329" s="539"/>
      <c r="J329" s="521" t="s">
        <v>709</v>
      </c>
      <c r="K329" s="525" t="s">
        <v>710</v>
      </c>
      <c r="L329" s="525">
        <v>1</v>
      </c>
      <c r="M329" s="750"/>
      <c r="N329" s="527" t="str">
        <f t="shared" si="76"/>
        <v>INCLUDED</v>
      </c>
      <c r="O329" s="739">
        <f t="shared" si="77"/>
        <v>0</v>
      </c>
      <c r="P329" s="739">
        <f t="shared" si="78"/>
        <v>0</v>
      </c>
      <c r="Q329" s="739">
        <f>Discount!$H$36</f>
        <v>0</v>
      </c>
      <c r="R329" s="740">
        <f t="shared" si="79"/>
        <v>0</v>
      </c>
      <c r="S329" s="740">
        <f t="shared" si="80"/>
        <v>0</v>
      </c>
      <c r="T329" s="741">
        <f t="shared" si="81"/>
        <v>0</v>
      </c>
    </row>
    <row r="330" spans="1:20">
      <c r="A330" s="755">
        <v>70</v>
      </c>
      <c r="B330" s="525">
        <v>7000018858</v>
      </c>
      <c r="C330" s="525">
        <v>880</v>
      </c>
      <c r="D330" s="525" t="s">
        <v>677</v>
      </c>
      <c r="E330" s="525">
        <v>1000028004</v>
      </c>
      <c r="F330" s="525">
        <v>85381010</v>
      </c>
      <c r="G330" s="749"/>
      <c r="H330" s="525">
        <v>18</v>
      </c>
      <c r="I330" s="539"/>
      <c r="J330" s="521" t="s">
        <v>700</v>
      </c>
      <c r="K330" s="525" t="s">
        <v>516</v>
      </c>
      <c r="L330" s="525">
        <v>1</v>
      </c>
      <c r="M330" s="750"/>
      <c r="N330" s="527" t="str">
        <f t="shared" si="76"/>
        <v>INCLUDED</v>
      </c>
      <c r="O330" s="739">
        <f t="shared" si="77"/>
        <v>0</v>
      </c>
      <c r="P330" s="739">
        <f t="shared" si="78"/>
        <v>0</v>
      </c>
      <c r="Q330" s="739">
        <f>Discount!$H$36</f>
        <v>0</v>
      </c>
      <c r="R330" s="740">
        <f t="shared" si="79"/>
        <v>0</v>
      </c>
      <c r="S330" s="740">
        <f t="shared" si="80"/>
        <v>0</v>
      </c>
      <c r="T330" s="741">
        <f t="shared" si="81"/>
        <v>0</v>
      </c>
    </row>
    <row r="331" spans="1:20">
      <c r="A331" s="755">
        <v>71</v>
      </c>
      <c r="B331" s="525">
        <v>7000018858</v>
      </c>
      <c r="C331" s="525">
        <v>890</v>
      </c>
      <c r="D331" s="525" t="s">
        <v>677</v>
      </c>
      <c r="E331" s="525">
        <v>1000026336</v>
      </c>
      <c r="F331" s="525">
        <v>85389000</v>
      </c>
      <c r="G331" s="749"/>
      <c r="H331" s="525">
        <v>18</v>
      </c>
      <c r="I331" s="539"/>
      <c r="J331" s="521" t="s">
        <v>701</v>
      </c>
      <c r="K331" s="525" t="s">
        <v>516</v>
      </c>
      <c r="L331" s="525">
        <v>1</v>
      </c>
      <c r="M331" s="750"/>
      <c r="N331" s="527" t="str">
        <f t="shared" si="76"/>
        <v>INCLUDED</v>
      </c>
      <c r="O331" s="739">
        <f t="shared" si="77"/>
        <v>0</v>
      </c>
      <c r="P331" s="739">
        <f t="shared" si="78"/>
        <v>0</v>
      </c>
      <c r="Q331" s="739">
        <f>Discount!$H$36</f>
        <v>0</v>
      </c>
      <c r="R331" s="740">
        <f t="shared" si="79"/>
        <v>0</v>
      </c>
      <c r="S331" s="740">
        <f t="shared" si="80"/>
        <v>0</v>
      </c>
      <c r="T331" s="741">
        <f t="shared" si="81"/>
        <v>0</v>
      </c>
    </row>
    <row r="332" spans="1:20">
      <c r="A332" s="755">
        <v>72</v>
      </c>
      <c r="B332" s="525">
        <v>7000018858</v>
      </c>
      <c r="C332" s="525">
        <v>900</v>
      </c>
      <c r="D332" s="525" t="s">
        <v>677</v>
      </c>
      <c r="E332" s="525">
        <v>1000050082</v>
      </c>
      <c r="F332" s="525">
        <v>85177010</v>
      </c>
      <c r="G332" s="749"/>
      <c r="H332" s="525">
        <v>18</v>
      </c>
      <c r="I332" s="539"/>
      <c r="J332" s="521" t="s">
        <v>702</v>
      </c>
      <c r="K332" s="525" t="s">
        <v>516</v>
      </c>
      <c r="L332" s="525">
        <v>1</v>
      </c>
      <c r="M332" s="750"/>
      <c r="N332" s="527" t="str">
        <f t="shared" si="70"/>
        <v>INCLUDED</v>
      </c>
      <c r="O332" s="739">
        <f t="shared" si="71"/>
        <v>0</v>
      </c>
      <c r="P332" s="739">
        <f t="shared" si="72"/>
        <v>0</v>
      </c>
      <c r="Q332" s="739">
        <f>Discount!$H$36</f>
        <v>0</v>
      </c>
      <c r="R332" s="740">
        <f t="shared" si="73"/>
        <v>0</v>
      </c>
      <c r="S332" s="740">
        <f t="shared" si="74"/>
        <v>0</v>
      </c>
      <c r="T332" s="741">
        <f t="shared" si="75"/>
        <v>0</v>
      </c>
    </row>
    <row r="333" spans="1:20">
      <c r="A333" s="755">
        <v>73</v>
      </c>
      <c r="B333" s="525">
        <v>7000018858</v>
      </c>
      <c r="C333" s="525">
        <v>910</v>
      </c>
      <c r="D333" s="525" t="s">
        <v>677</v>
      </c>
      <c r="E333" s="525">
        <v>1000026296</v>
      </c>
      <c r="F333" s="525">
        <v>85389000</v>
      </c>
      <c r="G333" s="749"/>
      <c r="H333" s="525">
        <v>18</v>
      </c>
      <c r="I333" s="539"/>
      <c r="J333" s="521" t="s">
        <v>703</v>
      </c>
      <c r="K333" s="525" t="s">
        <v>516</v>
      </c>
      <c r="L333" s="525">
        <v>1</v>
      </c>
      <c r="M333" s="750"/>
      <c r="N333" s="527" t="str">
        <f t="shared" si="70"/>
        <v>INCLUDED</v>
      </c>
      <c r="O333" s="739">
        <f t="shared" si="71"/>
        <v>0</v>
      </c>
      <c r="P333" s="739">
        <f t="shared" si="72"/>
        <v>0</v>
      </c>
      <c r="Q333" s="739">
        <f>Discount!$H$36</f>
        <v>0</v>
      </c>
      <c r="R333" s="740">
        <f t="shared" si="73"/>
        <v>0</v>
      </c>
      <c r="S333" s="740">
        <f t="shared" si="74"/>
        <v>0</v>
      </c>
      <c r="T333" s="741">
        <f t="shared" si="75"/>
        <v>0</v>
      </c>
    </row>
    <row r="334" spans="1:20">
      <c r="A334" s="755">
        <v>74</v>
      </c>
      <c r="B334" s="525">
        <v>7000018858</v>
      </c>
      <c r="C334" s="525">
        <v>920</v>
      </c>
      <c r="D334" s="525" t="s">
        <v>677</v>
      </c>
      <c r="E334" s="525">
        <v>1000026374</v>
      </c>
      <c r="F334" s="525">
        <v>85389000</v>
      </c>
      <c r="G334" s="749"/>
      <c r="H334" s="525">
        <v>18</v>
      </c>
      <c r="I334" s="539"/>
      <c r="J334" s="521" t="s">
        <v>704</v>
      </c>
      <c r="K334" s="525" t="s">
        <v>516</v>
      </c>
      <c r="L334" s="525">
        <v>1</v>
      </c>
      <c r="M334" s="750"/>
      <c r="N334" s="527" t="str">
        <f t="shared" si="70"/>
        <v>INCLUDED</v>
      </c>
      <c r="O334" s="739">
        <f t="shared" si="71"/>
        <v>0</v>
      </c>
      <c r="P334" s="739">
        <f t="shared" si="72"/>
        <v>0</v>
      </c>
      <c r="Q334" s="739">
        <f>Discount!$H$36</f>
        <v>0</v>
      </c>
      <c r="R334" s="740">
        <f t="shared" si="73"/>
        <v>0</v>
      </c>
      <c r="S334" s="740">
        <f t="shared" si="74"/>
        <v>0</v>
      </c>
      <c r="T334" s="741">
        <f t="shared" si="75"/>
        <v>0</v>
      </c>
    </row>
    <row r="335" spans="1:20">
      <c r="A335" s="755">
        <v>75</v>
      </c>
      <c r="B335" s="525">
        <v>7000018858</v>
      </c>
      <c r="C335" s="525">
        <v>930</v>
      </c>
      <c r="D335" s="525" t="s">
        <v>677</v>
      </c>
      <c r="E335" s="525">
        <v>1000027684</v>
      </c>
      <c r="F335" s="525">
        <v>85364100</v>
      </c>
      <c r="G335" s="749"/>
      <c r="H335" s="525">
        <v>18</v>
      </c>
      <c r="I335" s="539"/>
      <c r="J335" s="521" t="s">
        <v>705</v>
      </c>
      <c r="K335" s="525" t="s">
        <v>516</v>
      </c>
      <c r="L335" s="525">
        <v>1</v>
      </c>
      <c r="M335" s="750"/>
      <c r="N335" s="527" t="str">
        <f t="shared" si="70"/>
        <v>INCLUDED</v>
      </c>
      <c r="O335" s="739">
        <f t="shared" si="71"/>
        <v>0</v>
      </c>
      <c r="P335" s="739">
        <f t="shared" si="72"/>
        <v>0</v>
      </c>
      <c r="Q335" s="739">
        <f>Discount!$H$36</f>
        <v>0</v>
      </c>
      <c r="R335" s="740">
        <f t="shared" si="73"/>
        <v>0</v>
      </c>
      <c r="S335" s="740">
        <f t="shared" si="74"/>
        <v>0</v>
      </c>
      <c r="T335" s="741">
        <f t="shared" si="75"/>
        <v>0</v>
      </c>
    </row>
    <row r="336" spans="1:20">
      <c r="A336" s="755">
        <v>76</v>
      </c>
      <c r="B336" s="525">
        <v>7000018858</v>
      </c>
      <c r="C336" s="525">
        <v>940</v>
      </c>
      <c r="D336" s="525" t="s">
        <v>677</v>
      </c>
      <c r="E336" s="525">
        <v>1000050084</v>
      </c>
      <c r="F336" s="525">
        <v>85364100</v>
      </c>
      <c r="G336" s="749"/>
      <c r="H336" s="525">
        <v>18</v>
      </c>
      <c r="I336" s="539"/>
      <c r="J336" s="521" t="s">
        <v>707</v>
      </c>
      <c r="K336" s="525" t="s">
        <v>516</v>
      </c>
      <c r="L336" s="525">
        <v>1</v>
      </c>
      <c r="M336" s="750"/>
      <c r="N336" s="527" t="str">
        <f t="shared" si="70"/>
        <v>INCLUDED</v>
      </c>
      <c r="O336" s="739">
        <f t="shared" si="71"/>
        <v>0</v>
      </c>
      <c r="P336" s="739">
        <f t="shared" si="72"/>
        <v>0</v>
      </c>
      <c r="Q336" s="739">
        <f>Discount!$H$36</f>
        <v>0</v>
      </c>
      <c r="R336" s="740">
        <f t="shared" si="73"/>
        <v>0</v>
      </c>
      <c r="S336" s="740">
        <f t="shared" si="74"/>
        <v>0</v>
      </c>
      <c r="T336" s="741">
        <f t="shared" si="75"/>
        <v>0</v>
      </c>
    </row>
    <row r="337" spans="1:20" s="738" customFormat="1" ht="33.75" customHeight="1">
      <c r="A337" s="720" t="s">
        <v>489</v>
      </c>
      <c r="B337" s="805" t="s">
        <v>495</v>
      </c>
      <c r="C337" s="805"/>
      <c r="D337" s="805"/>
      <c r="E337" s="722"/>
      <c r="F337" s="722"/>
      <c r="G337" s="722"/>
      <c r="H337" s="722"/>
      <c r="I337" s="722"/>
      <c r="J337" s="722"/>
      <c r="K337" s="722"/>
      <c r="L337" s="722"/>
      <c r="M337" s="722"/>
      <c r="N337" s="722"/>
    </row>
    <row r="338" spans="1:20">
      <c r="A338" s="448">
        <v>1</v>
      </c>
      <c r="B338" s="525">
        <v>7000018859</v>
      </c>
      <c r="C338" s="525">
        <v>370</v>
      </c>
      <c r="D338" s="525" t="s">
        <v>711</v>
      </c>
      <c r="E338" s="525">
        <v>1000004501</v>
      </c>
      <c r="F338" s="525">
        <v>85352913</v>
      </c>
      <c r="G338" s="749"/>
      <c r="H338" s="525">
        <v>18</v>
      </c>
      <c r="I338" s="539"/>
      <c r="J338" s="521" t="s">
        <v>515</v>
      </c>
      <c r="K338" s="525" t="s">
        <v>516</v>
      </c>
      <c r="L338" s="525">
        <v>1</v>
      </c>
      <c r="M338" s="750"/>
      <c r="N338" s="527" t="str">
        <f t="shared" ref="N338:N370" si="82">IF(M338=0, "INCLUDED", IF(ISERROR(M338*L338), M338, M338*L338))</f>
        <v>INCLUDED</v>
      </c>
      <c r="O338" s="739">
        <f t="shared" ref="O338:O370" si="83">IF(N338="Included",0,N338)</f>
        <v>0</v>
      </c>
      <c r="P338" s="739">
        <f t="shared" ref="P338:P370" si="84">IF( I338="",H338*(IF(N338="Included",0,N338))/100,I338*(IF(N338="Included",0,N338)))</f>
        <v>0</v>
      </c>
      <c r="Q338" s="739">
        <f>Discount!$H$36</f>
        <v>0</v>
      </c>
      <c r="R338" s="740">
        <f t="shared" ref="R338:R370" si="85">Q338*O338</f>
        <v>0</v>
      </c>
      <c r="S338" s="740">
        <f t="shared" ref="S338:S370" si="86">IF(I338="",H338*R338/100,I338*R338)</f>
        <v>0</v>
      </c>
      <c r="T338" s="741">
        <f t="shared" ref="T338:T370" si="87">M338*L338</f>
        <v>0</v>
      </c>
    </row>
    <row r="339" spans="1:20">
      <c r="A339" s="448">
        <v>2</v>
      </c>
      <c r="B339" s="525">
        <v>7000018859</v>
      </c>
      <c r="C339" s="525">
        <v>380</v>
      </c>
      <c r="D339" s="525" t="s">
        <v>711</v>
      </c>
      <c r="E339" s="525">
        <v>1000004498</v>
      </c>
      <c r="F339" s="525">
        <v>85353090</v>
      </c>
      <c r="G339" s="749"/>
      <c r="H339" s="525">
        <v>18</v>
      </c>
      <c r="I339" s="539"/>
      <c r="J339" s="521" t="s">
        <v>517</v>
      </c>
      <c r="K339" s="525" t="s">
        <v>516</v>
      </c>
      <c r="L339" s="525">
        <v>2</v>
      </c>
      <c r="M339" s="750"/>
      <c r="N339" s="527" t="str">
        <f t="shared" si="82"/>
        <v>INCLUDED</v>
      </c>
      <c r="O339" s="739">
        <f t="shared" si="83"/>
        <v>0</v>
      </c>
      <c r="P339" s="739">
        <f t="shared" si="84"/>
        <v>0</v>
      </c>
      <c r="Q339" s="739">
        <f>Discount!$H$36</f>
        <v>0</v>
      </c>
      <c r="R339" s="740">
        <f t="shared" si="85"/>
        <v>0</v>
      </c>
      <c r="S339" s="740">
        <f t="shared" si="86"/>
        <v>0</v>
      </c>
      <c r="T339" s="741">
        <f t="shared" si="87"/>
        <v>0</v>
      </c>
    </row>
    <row r="340" spans="1:20">
      <c r="A340" s="448">
        <v>3</v>
      </c>
      <c r="B340" s="525">
        <v>7000018859</v>
      </c>
      <c r="C340" s="525">
        <v>390</v>
      </c>
      <c r="D340" s="525" t="s">
        <v>711</v>
      </c>
      <c r="E340" s="525">
        <v>1000020419</v>
      </c>
      <c r="F340" s="525">
        <v>85354010</v>
      </c>
      <c r="G340" s="749"/>
      <c r="H340" s="525">
        <v>18</v>
      </c>
      <c r="I340" s="539"/>
      <c r="J340" s="521" t="s">
        <v>518</v>
      </c>
      <c r="K340" s="525" t="s">
        <v>516</v>
      </c>
      <c r="L340" s="525">
        <v>3</v>
      </c>
      <c r="M340" s="750"/>
      <c r="N340" s="527" t="str">
        <f t="shared" si="82"/>
        <v>INCLUDED</v>
      </c>
      <c r="O340" s="739">
        <f t="shared" si="83"/>
        <v>0</v>
      </c>
      <c r="P340" s="739">
        <f t="shared" si="84"/>
        <v>0</v>
      </c>
      <c r="Q340" s="739">
        <f>Discount!$H$36</f>
        <v>0</v>
      </c>
      <c r="R340" s="740">
        <f t="shared" si="85"/>
        <v>0</v>
      </c>
      <c r="S340" s="740">
        <f t="shared" si="86"/>
        <v>0</v>
      </c>
      <c r="T340" s="741">
        <f t="shared" si="87"/>
        <v>0</v>
      </c>
    </row>
    <row r="341" spans="1:20">
      <c r="A341" s="754">
        <v>4</v>
      </c>
      <c r="B341" s="525">
        <v>7000018859</v>
      </c>
      <c r="C341" s="525">
        <v>400</v>
      </c>
      <c r="D341" s="525" t="s">
        <v>711</v>
      </c>
      <c r="E341" s="525">
        <v>1000004401</v>
      </c>
      <c r="F341" s="525">
        <v>85462040</v>
      </c>
      <c r="G341" s="749"/>
      <c r="H341" s="525">
        <v>18</v>
      </c>
      <c r="I341" s="539"/>
      <c r="J341" s="521" t="s">
        <v>522</v>
      </c>
      <c r="K341" s="525" t="s">
        <v>516</v>
      </c>
      <c r="L341" s="525">
        <v>3</v>
      </c>
      <c r="M341" s="750"/>
      <c r="N341" s="527" t="str">
        <f t="shared" si="82"/>
        <v>INCLUDED</v>
      </c>
      <c r="O341" s="739">
        <f t="shared" si="83"/>
        <v>0</v>
      </c>
      <c r="P341" s="739">
        <f t="shared" si="84"/>
        <v>0</v>
      </c>
      <c r="Q341" s="739">
        <f>Discount!$H$36</f>
        <v>0</v>
      </c>
      <c r="R341" s="740">
        <f t="shared" si="85"/>
        <v>0</v>
      </c>
      <c r="S341" s="740">
        <f t="shared" si="86"/>
        <v>0</v>
      </c>
      <c r="T341" s="741">
        <f t="shared" si="87"/>
        <v>0</v>
      </c>
    </row>
    <row r="342" spans="1:20">
      <c r="A342" s="754">
        <v>5</v>
      </c>
      <c r="B342" s="525">
        <v>7000018859</v>
      </c>
      <c r="C342" s="525">
        <v>410</v>
      </c>
      <c r="D342" s="525" t="s">
        <v>711</v>
      </c>
      <c r="E342" s="525">
        <v>1000004463</v>
      </c>
      <c r="F342" s="525">
        <v>85359090</v>
      </c>
      <c r="G342" s="749"/>
      <c r="H342" s="525">
        <v>18</v>
      </c>
      <c r="I342" s="539"/>
      <c r="J342" s="521" t="s">
        <v>523</v>
      </c>
      <c r="K342" s="525" t="s">
        <v>516</v>
      </c>
      <c r="L342" s="525">
        <v>3</v>
      </c>
      <c r="M342" s="750"/>
      <c r="N342" s="527" t="str">
        <f t="shared" si="82"/>
        <v>INCLUDED</v>
      </c>
      <c r="O342" s="739">
        <f t="shared" si="83"/>
        <v>0</v>
      </c>
      <c r="P342" s="739">
        <f t="shared" si="84"/>
        <v>0</v>
      </c>
      <c r="Q342" s="739">
        <f>Discount!$H$36</f>
        <v>0</v>
      </c>
      <c r="R342" s="740">
        <f t="shared" si="85"/>
        <v>0</v>
      </c>
      <c r="S342" s="740">
        <f t="shared" si="86"/>
        <v>0</v>
      </c>
      <c r="T342" s="741">
        <f t="shared" si="87"/>
        <v>0</v>
      </c>
    </row>
    <row r="343" spans="1:20">
      <c r="A343" s="754">
        <v>6</v>
      </c>
      <c r="B343" s="525">
        <v>7000018859</v>
      </c>
      <c r="C343" s="525">
        <v>420</v>
      </c>
      <c r="D343" s="525" t="s">
        <v>712</v>
      </c>
      <c r="E343" s="525">
        <v>1000001683</v>
      </c>
      <c r="F343" s="525">
        <v>85352912</v>
      </c>
      <c r="G343" s="749"/>
      <c r="H343" s="525">
        <v>18</v>
      </c>
      <c r="I343" s="539"/>
      <c r="J343" s="521" t="s">
        <v>727</v>
      </c>
      <c r="K343" s="525" t="s">
        <v>516</v>
      </c>
      <c r="L343" s="525">
        <v>1</v>
      </c>
      <c r="M343" s="750"/>
      <c r="N343" s="527" t="str">
        <f t="shared" si="82"/>
        <v>INCLUDED</v>
      </c>
      <c r="O343" s="739">
        <f t="shared" si="83"/>
        <v>0</v>
      </c>
      <c r="P343" s="739">
        <f t="shared" si="84"/>
        <v>0</v>
      </c>
      <c r="Q343" s="739">
        <f>Discount!$H$36</f>
        <v>0</v>
      </c>
      <c r="R343" s="740">
        <f t="shared" si="85"/>
        <v>0</v>
      </c>
      <c r="S343" s="740">
        <f t="shared" si="86"/>
        <v>0</v>
      </c>
      <c r="T343" s="741">
        <f t="shared" si="87"/>
        <v>0</v>
      </c>
    </row>
    <row r="344" spans="1:20">
      <c r="A344" s="754">
        <v>7</v>
      </c>
      <c r="B344" s="525">
        <v>7000018859</v>
      </c>
      <c r="C344" s="525">
        <v>430</v>
      </c>
      <c r="D344" s="525" t="s">
        <v>712</v>
      </c>
      <c r="E344" s="525">
        <v>1000001684</v>
      </c>
      <c r="F344" s="525">
        <v>85359090</v>
      </c>
      <c r="G344" s="749"/>
      <c r="H344" s="525">
        <v>18</v>
      </c>
      <c r="I344" s="539"/>
      <c r="J344" s="521" t="s">
        <v>728</v>
      </c>
      <c r="K344" s="525" t="s">
        <v>516</v>
      </c>
      <c r="L344" s="525">
        <v>3</v>
      </c>
      <c r="M344" s="750"/>
      <c r="N344" s="527" t="str">
        <f t="shared" si="82"/>
        <v>INCLUDED</v>
      </c>
      <c r="O344" s="739">
        <f t="shared" si="83"/>
        <v>0</v>
      </c>
      <c r="P344" s="739">
        <f t="shared" si="84"/>
        <v>0</v>
      </c>
      <c r="Q344" s="739">
        <f>Discount!$H$36</f>
        <v>0</v>
      </c>
      <c r="R344" s="740">
        <f t="shared" si="85"/>
        <v>0</v>
      </c>
      <c r="S344" s="740">
        <f t="shared" si="86"/>
        <v>0</v>
      </c>
      <c r="T344" s="741">
        <f t="shared" si="87"/>
        <v>0</v>
      </c>
    </row>
    <row r="345" spans="1:20">
      <c r="A345" s="754">
        <v>8</v>
      </c>
      <c r="B345" s="525">
        <v>7000018859</v>
      </c>
      <c r="C345" s="525">
        <v>440</v>
      </c>
      <c r="D345" s="525" t="s">
        <v>712</v>
      </c>
      <c r="E345" s="525">
        <v>1000001689</v>
      </c>
      <c r="F345" s="525">
        <v>85353090</v>
      </c>
      <c r="G345" s="749"/>
      <c r="H345" s="525">
        <v>18</v>
      </c>
      <c r="I345" s="539"/>
      <c r="J345" s="521" t="s">
        <v>729</v>
      </c>
      <c r="K345" s="525" t="s">
        <v>516</v>
      </c>
      <c r="L345" s="525">
        <v>1</v>
      </c>
      <c r="M345" s="750"/>
      <c r="N345" s="527" t="str">
        <f t="shared" si="82"/>
        <v>INCLUDED</v>
      </c>
      <c r="O345" s="739">
        <f t="shared" si="83"/>
        <v>0</v>
      </c>
      <c r="P345" s="739">
        <f t="shared" si="84"/>
        <v>0</v>
      </c>
      <c r="Q345" s="739">
        <f>Discount!$H$36</f>
        <v>0</v>
      </c>
      <c r="R345" s="740">
        <f t="shared" si="85"/>
        <v>0</v>
      </c>
      <c r="S345" s="740">
        <f t="shared" si="86"/>
        <v>0</v>
      </c>
      <c r="T345" s="741">
        <f t="shared" si="87"/>
        <v>0</v>
      </c>
    </row>
    <row r="346" spans="1:20">
      <c r="A346" s="754">
        <v>9</v>
      </c>
      <c r="B346" s="525">
        <v>7000018859</v>
      </c>
      <c r="C346" s="525">
        <v>450</v>
      </c>
      <c r="D346" s="525" t="s">
        <v>712</v>
      </c>
      <c r="E346" s="525">
        <v>1000001688</v>
      </c>
      <c r="F346" s="525">
        <v>85353090</v>
      </c>
      <c r="G346" s="749"/>
      <c r="H346" s="525">
        <v>18</v>
      </c>
      <c r="I346" s="539"/>
      <c r="J346" s="521" t="s">
        <v>730</v>
      </c>
      <c r="K346" s="525" t="s">
        <v>516</v>
      </c>
      <c r="L346" s="525">
        <v>1</v>
      </c>
      <c r="M346" s="750"/>
      <c r="N346" s="527" t="str">
        <f t="shared" si="82"/>
        <v>INCLUDED</v>
      </c>
      <c r="O346" s="739">
        <f t="shared" si="83"/>
        <v>0</v>
      </c>
      <c r="P346" s="739">
        <f t="shared" si="84"/>
        <v>0</v>
      </c>
      <c r="Q346" s="739">
        <f>Discount!$H$36</f>
        <v>0</v>
      </c>
      <c r="R346" s="740">
        <f t="shared" si="85"/>
        <v>0</v>
      </c>
      <c r="S346" s="740">
        <f t="shared" si="86"/>
        <v>0</v>
      </c>
      <c r="T346" s="741">
        <f t="shared" si="87"/>
        <v>0</v>
      </c>
    </row>
    <row r="347" spans="1:20">
      <c r="A347" s="754">
        <v>10</v>
      </c>
      <c r="B347" s="525">
        <v>7000018859</v>
      </c>
      <c r="C347" s="525">
        <v>460</v>
      </c>
      <c r="D347" s="525" t="s">
        <v>712</v>
      </c>
      <c r="E347" s="525">
        <v>1000020417</v>
      </c>
      <c r="F347" s="525">
        <v>85354010</v>
      </c>
      <c r="G347" s="749"/>
      <c r="H347" s="525">
        <v>18</v>
      </c>
      <c r="I347" s="539"/>
      <c r="J347" s="521" t="s">
        <v>625</v>
      </c>
      <c r="K347" s="525" t="s">
        <v>516</v>
      </c>
      <c r="L347" s="525">
        <v>3</v>
      </c>
      <c r="M347" s="750"/>
      <c r="N347" s="527" t="str">
        <f t="shared" si="82"/>
        <v>INCLUDED</v>
      </c>
      <c r="O347" s="739">
        <f t="shared" si="83"/>
        <v>0</v>
      </c>
      <c r="P347" s="739">
        <f t="shared" si="84"/>
        <v>0</v>
      </c>
      <c r="Q347" s="739">
        <f>Discount!$H$36</f>
        <v>0</v>
      </c>
      <c r="R347" s="740">
        <f t="shared" si="85"/>
        <v>0</v>
      </c>
      <c r="S347" s="740">
        <f t="shared" si="86"/>
        <v>0</v>
      </c>
      <c r="T347" s="741">
        <f t="shared" si="87"/>
        <v>0</v>
      </c>
    </row>
    <row r="348" spans="1:20">
      <c r="A348" s="754">
        <v>11</v>
      </c>
      <c r="B348" s="525">
        <v>7000018859</v>
      </c>
      <c r="C348" s="525">
        <v>470</v>
      </c>
      <c r="D348" s="525" t="s">
        <v>712</v>
      </c>
      <c r="E348" s="525">
        <v>1000001695</v>
      </c>
      <c r="F348" s="525">
        <v>85462040</v>
      </c>
      <c r="G348" s="749"/>
      <c r="H348" s="525">
        <v>18</v>
      </c>
      <c r="I348" s="539"/>
      <c r="J348" s="521" t="s">
        <v>626</v>
      </c>
      <c r="K348" s="525" t="s">
        <v>516</v>
      </c>
      <c r="L348" s="525">
        <v>13</v>
      </c>
      <c r="M348" s="750"/>
      <c r="N348" s="527" t="str">
        <f t="shared" si="82"/>
        <v>INCLUDED</v>
      </c>
      <c r="O348" s="739">
        <f t="shared" si="83"/>
        <v>0</v>
      </c>
      <c r="P348" s="739">
        <f t="shared" si="84"/>
        <v>0</v>
      </c>
      <c r="Q348" s="739">
        <f>Discount!$H$36</f>
        <v>0</v>
      </c>
      <c r="R348" s="740">
        <f t="shared" si="85"/>
        <v>0</v>
      </c>
      <c r="S348" s="740">
        <f t="shared" si="86"/>
        <v>0</v>
      </c>
      <c r="T348" s="741">
        <f t="shared" si="87"/>
        <v>0</v>
      </c>
    </row>
    <row r="349" spans="1:20">
      <c r="A349" s="754">
        <v>12</v>
      </c>
      <c r="B349" s="525">
        <v>7000018859</v>
      </c>
      <c r="C349" s="525">
        <v>480</v>
      </c>
      <c r="D349" s="525" t="s">
        <v>712</v>
      </c>
      <c r="E349" s="525">
        <v>1000032777</v>
      </c>
      <c r="F349" s="525">
        <v>85353090</v>
      </c>
      <c r="G349" s="749"/>
      <c r="H349" s="525">
        <v>18</v>
      </c>
      <c r="I349" s="539"/>
      <c r="J349" s="521" t="s">
        <v>731</v>
      </c>
      <c r="K349" s="525" t="s">
        <v>516</v>
      </c>
      <c r="L349" s="525">
        <v>2</v>
      </c>
      <c r="M349" s="750"/>
      <c r="N349" s="527" t="str">
        <f t="shared" si="82"/>
        <v>INCLUDED</v>
      </c>
      <c r="O349" s="739">
        <f t="shared" si="83"/>
        <v>0</v>
      </c>
      <c r="P349" s="739">
        <f t="shared" si="84"/>
        <v>0</v>
      </c>
      <c r="Q349" s="739">
        <f>Discount!$H$36</f>
        <v>0</v>
      </c>
      <c r="R349" s="740">
        <f t="shared" si="85"/>
        <v>0</v>
      </c>
      <c r="S349" s="740">
        <f t="shared" si="86"/>
        <v>0</v>
      </c>
      <c r="T349" s="741">
        <f t="shared" si="87"/>
        <v>0</v>
      </c>
    </row>
    <row r="350" spans="1:20">
      <c r="A350" s="754">
        <v>13</v>
      </c>
      <c r="B350" s="525">
        <v>7000018859</v>
      </c>
      <c r="C350" s="525">
        <v>10</v>
      </c>
      <c r="D350" s="525" t="s">
        <v>501</v>
      </c>
      <c r="E350" s="525">
        <v>1000032055</v>
      </c>
      <c r="F350" s="525">
        <v>72159090</v>
      </c>
      <c r="G350" s="749"/>
      <c r="H350" s="525">
        <v>18</v>
      </c>
      <c r="I350" s="539"/>
      <c r="J350" s="521" t="s">
        <v>545</v>
      </c>
      <c r="K350" s="525" t="s">
        <v>528</v>
      </c>
      <c r="L350" s="525">
        <v>1</v>
      </c>
      <c r="M350" s="750"/>
      <c r="N350" s="527" t="str">
        <f t="shared" si="82"/>
        <v>INCLUDED</v>
      </c>
      <c r="O350" s="739">
        <f t="shared" si="83"/>
        <v>0</v>
      </c>
      <c r="P350" s="739">
        <f t="shared" si="84"/>
        <v>0</v>
      </c>
      <c r="Q350" s="739">
        <f>Discount!$H$36</f>
        <v>0</v>
      </c>
      <c r="R350" s="740">
        <f t="shared" si="85"/>
        <v>0</v>
      </c>
      <c r="S350" s="740">
        <f t="shared" si="86"/>
        <v>0</v>
      </c>
      <c r="T350" s="741">
        <f t="shared" si="87"/>
        <v>0</v>
      </c>
    </row>
    <row r="351" spans="1:20" ht="31.5">
      <c r="A351" s="754">
        <v>14</v>
      </c>
      <c r="B351" s="525">
        <v>7000018859</v>
      </c>
      <c r="C351" s="525">
        <v>20</v>
      </c>
      <c r="D351" s="525" t="s">
        <v>713</v>
      </c>
      <c r="E351" s="525">
        <v>1000011264</v>
      </c>
      <c r="F351" s="525">
        <v>72169990</v>
      </c>
      <c r="G351" s="749"/>
      <c r="H351" s="525">
        <v>18</v>
      </c>
      <c r="I351" s="539"/>
      <c r="J351" s="521" t="s">
        <v>732</v>
      </c>
      <c r="K351" s="525" t="s">
        <v>559</v>
      </c>
      <c r="L351" s="525">
        <v>1</v>
      </c>
      <c r="M351" s="750"/>
      <c r="N351" s="527" t="str">
        <f t="shared" si="82"/>
        <v>INCLUDED</v>
      </c>
      <c r="O351" s="739">
        <f t="shared" si="83"/>
        <v>0</v>
      </c>
      <c r="P351" s="739">
        <f t="shared" si="84"/>
        <v>0</v>
      </c>
      <c r="Q351" s="739">
        <f>Discount!$H$36</f>
        <v>0</v>
      </c>
      <c r="R351" s="740">
        <f t="shared" si="85"/>
        <v>0</v>
      </c>
      <c r="S351" s="740">
        <f t="shared" si="86"/>
        <v>0</v>
      </c>
      <c r="T351" s="741">
        <f t="shared" si="87"/>
        <v>0</v>
      </c>
    </row>
    <row r="352" spans="1:20" ht="31.5">
      <c r="A352" s="754">
        <v>15</v>
      </c>
      <c r="B352" s="525">
        <v>7000018859</v>
      </c>
      <c r="C352" s="525">
        <v>30</v>
      </c>
      <c r="D352" s="525" t="s">
        <v>713</v>
      </c>
      <c r="E352" s="525">
        <v>1000055980</v>
      </c>
      <c r="F352" s="525">
        <v>72169990</v>
      </c>
      <c r="G352" s="749"/>
      <c r="H352" s="525">
        <v>18</v>
      </c>
      <c r="I352" s="539"/>
      <c r="J352" s="521" t="s">
        <v>733</v>
      </c>
      <c r="K352" s="525" t="s">
        <v>516</v>
      </c>
      <c r="L352" s="525">
        <v>6</v>
      </c>
      <c r="M352" s="750"/>
      <c r="N352" s="527" t="str">
        <f t="shared" si="82"/>
        <v>INCLUDED</v>
      </c>
      <c r="O352" s="739">
        <f t="shared" si="83"/>
        <v>0</v>
      </c>
      <c r="P352" s="739">
        <f t="shared" si="84"/>
        <v>0</v>
      </c>
      <c r="Q352" s="739">
        <f>Discount!$H$36</f>
        <v>0</v>
      </c>
      <c r="R352" s="740">
        <f t="shared" si="85"/>
        <v>0</v>
      </c>
      <c r="S352" s="740">
        <f t="shared" si="86"/>
        <v>0</v>
      </c>
      <c r="T352" s="741">
        <f t="shared" si="87"/>
        <v>0</v>
      </c>
    </row>
    <row r="353" spans="1:20" ht="31.5">
      <c r="A353" s="754">
        <v>16</v>
      </c>
      <c r="B353" s="525">
        <v>7000018859</v>
      </c>
      <c r="C353" s="525">
        <v>40</v>
      </c>
      <c r="D353" s="525" t="s">
        <v>713</v>
      </c>
      <c r="E353" s="525">
        <v>1000055983</v>
      </c>
      <c r="F353" s="525">
        <v>72169990</v>
      </c>
      <c r="G353" s="749"/>
      <c r="H353" s="525">
        <v>18</v>
      </c>
      <c r="I353" s="539"/>
      <c r="J353" s="521" t="s">
        <v>630</v>
      </c>
      <c r="K353" s="525" t="s">
        <v>516</v>
      </c>
      <c r="L353" s="525">
        <v>6</v>
      </c>
      <c r="M353" s="750"/>
      <c r="N353" s="527" t="str">
        <f t="shared" si="82"/>
        <v>INCLUDED</v>
      </c>
      <c r="O353" s="739">
        <f t="shared" si="83"/>
        <v>0</v>
      </c>
      <c r="P353" s="739">
        <f t="shared" si="84"/>
        <v>0</v>
      </c>
      <c r="Q353" s="739">
        <f>Discount!$H$36</f>
        <v>0</v>
      </c>
      <c r="R353" s="740">
        <f t="shared" si="85"/>
        <v>0</v>
      </c>
      <c r="S353" s="740">
        <f t="shared" si="86"/>
        <v>0</v>
      </c>
      <c r="T353" s="741">
        <f t="shared" si="87"/>
        <v>0</v>
      </c>
    </row>
    <row r="354" spans="1:20" ht="31.5">
      <c r="A354" s="754">
        <v>17</v>
      </c>
      <c r="B354" s="525">
        <v>7000018859</v>
      </c>
      <c r="C354" s="525">
        <v>50</v>
      </c>
      <c r="D354" s="525" t="s">
        <v>713</v>
      </c>
      <c r="E354" s="525">
        <v>1000055975</v>
      </c>
      <c r="F354" s="525">
        <v>72169990</v>
      </c>
      <c r="G354" s="749"/>
      <c r="H354" s="525">
        <v>18</v>
      </c>
      <c r="I354" s="539"/>
      <c r="J354" s="521" t="s">
        <v>629</v>
      </c>
      <c r="K354" s="525" t="s">
        <v>516</v>
      </c>
      <c r="L354" s="525">
        <v>3</v>
      </c>
      <c r="M354" s="750"/>
      <c r="N354" s="527" t="str">
        <f t="shared" si="82"/>
        <v>INCLUDED</v>
      </c>
      <c r="O354" s="739">
        <f t="shared" si="83"/>
        <v>0</v>
      </c>
      <c r="P354" s="739">
        <f t="shared" si="84"/>
        <v>0</v>
      </c>
      <c r="Q354" s="739">
        <f>Discount!$H$36</f>
        <v>0</v>
      </c>
      <c r="R354" s="740">
        <f t="shared" si="85"/>
        <v>0</v>
      </c>
      <c r="S354" s="740">
        <f t="shared" si="86"/>
        <v>0</v>
      </c>
      <c r="T354" s="741">
        <f t="shared" si="87"/>
        <v>0</v>
      </c>
    </row>
    <row r="355" spans="1:20">
      <c r="A355" s="754">
        <v>18</v>
      </c>
      <c r="B355" s="525">
        <v>7000018859</v>
      </c>
      <c r="C355" s="525">
        <v>60</v>
      </c>
      <c r="D355" s="525" t="s">
        <v>713</v>
      </c>
      <c r="E355" s="525">
        <v>1000011327</v>
      </c>
      <c r="F355" s="525">
        <v>72169990</v>
      </c>
      <c r="G355" s="749"/>
      <c r="H355" s="525">
        <v>18</v>
      </c>
      <c r="I355" s="539"/>
      <c r="J355" s="521" t="s">
        <v>734</v>
      </c>
      <c r="K355" s="525" t="s">
        <v>559</v>
      </c>
      <c r="L355" s="525">
        <v>1</v>
      </c>
      <c r="M355" s="750"/>
      <c r="N355" s="527" t="str">
        <f t="shared" si="82"/>
        <v>INCLUDED</v>
      </c>
      <c r="O355" s="739">
        <f t="shared" si="83"/>
        <v>0</v>
      </c>
      <c r="P355" s="739">
        <f t="shared" si="84"/>
        <v>0</v>
      </c>
      <c r="Q355" s="739">
        <f>Discount!$H$36</f>
        <v>0</v>
      </c>
      <c r="R355" s="740">
        <f t="shared" si="85"/>
        <v>0</v>
      </c>
      <c r="S355" s="740">
        <f t="shared" si="86"/>
        <v>0</v>
      </c>
      <c r="T355" s="741">
        <f t="shared" si="87"/>
        <v>0</v>
      </c>
    </row>
    <row r="356" spans="1:20" ht="31.5">
      <c r="A356" s="754">
        <v>19</v>
      </c>
      <c r="B356" s="525">
        <v>7000018859</v>
      </c>
      <c r="C356" s="525">
        <v>70</v>
      </c>
      <c r="D356" s="525" t="s">
        <v>713</v>
      </c>
      <c r="E356" s="525">
        <v>1000055987</v>
      </c>
      <c r="F356" s="525">
        <v>72169990</v>
      </c>
      <c r="G356" s="749"/>
      <c r="H356" s="525">
        <v>18</v>
      </c>
      <c r="I356" s="539"/>
      <c r="J356" s="521" t="s">
        <v>664</v>
      </c>
      <c r="K356" s="525" t="s">
        <v>516</v>
      </c>
      <c r="L356" s="525">
        <v>3</v>
      </c>
      <c r="M356" s="750"/>
      <c r="N356" s="527" t="str">
        <f t="shared" si="82"/>
        <v>INCLUDED</v>
      </c>
      <c r="O356" s="739">
        <f t="shared" si="83"/>
        <v>0</v>
      </c>
      <c r="P356" s="739">
        <f t="shared" si="84"/>
        <v>0</v>
      </c>
      <c r="Q356" s="739">
        <f>Discount!$H$36</f>
        <v>0</v>
      </c>
      <c r="R356" s="740">
        <f t="shared" si="85"/>
        <v>0</v>
      </c>
      <c r="S356" s="740">
        <f t="shared" si="86"/>
        <v>0</v>
      </c>
      <c r="T356" s="741">
        <f t="shared" si="87"/>
        <v>0</v>
      </c>
    </row>
    <row r="357" spans="1:20" ht="31.5">
      <c r="A357" s="754">
        <v>20</v>
      </c>
      <c r="B357" s="525">
        <v>7000018859</v>
      </c>
      <c r="C357" s="525">
        <v>80</v>
      </c>
      <c r="D357" s="525" t="s">
        <v>714</v>
      </c>
      <c r="E357" s="525">
        <v>1000020192</v>
      </c>
      <c r="F357" s="525">
        <v>73045930</v>
      </c>
      <c r="G357" s="749"/>
      <c r="H357" s="525">
        <v>18</v>
      </c>
      <c r="I357" s="539"/>
      <c r="J357" s="521" t="s">
        <v>539</v>
      </c>
      <c r="K357" s="525" t="s">
        <v>516</v>
      </c>
      <c r="L357" s="525">
        <v>3</v>
      </c>
      <c r="M357" s="750"/>
      <c r="N357" s="527" t="str">
        <f t="shared" si="82"/>
        <v>INCLUDED</v>
      </c>
      <c r="O357" s="739">
        <f t="shared" si="83"/>
        <v>0</v>
      </c>
      <c r="P357" s="739">
        <f t="shared" si="84"/>
        <v>0</v>
      </c>
      <c r="Q357" s="739">
        <f>Discount!$H$36</f>
        <v>0</v>
      </c>
      <c r="R357" s="740">
        <f t="shared" si="85"/>
        <v>0</v>
      </c>
      <c r="S357" s="740">
        <f t="shared" si="86"/>
        <v>0</v>
      </c>
      <c r="T357" s="741">
        <f t="shared" si="87"/>
        <v>0</v>
      </c>
    </row>
    <row r="358" spans="1:20" ht="31.5">
      <c r="A358" s="754">
        <v>21</v>
      </c>
      <c r="B358" s="525">
        <v>7000018859</v>
      </c>
      <c r="C358" s="525">
        <v>90</v>
      </c>
      <c r="D358" s="525" t="s">
        <v>714</v>
      </c>
      <c r="E358" s="525">
        <v>1000020194</v>
      </c>
      <c r="F358" s="525">
        <v>73045930</v>
      </c>
      <c r="G358" s="749"/>
      <c r="H358" s="525">
        <v>18</v>
      </c>
      <c r="I358" s="539"/>
      <c r="J358" s="521" t="s">
        <v>541</v>
      </c>
      <c r="K358" s="525" t="s">
        <v>516</v>
      </c>
      <c r="L358" s="525">
        <v>2</v>
      </c>
      <c r="M358" s="750"/>
      <c r="N358" s="527" t="str">
        <f t="shared" si="82"/>
        <v>INCLUDED</v>
      </c>
      <c r="O358" s="739">
        <f t="shared" si="83"/>
        <v>0</v>
      </c>
      <c r="P358" s="739">
        <f t="shared" si="84"/>
        <v>0</v>
      </c>
      <c r="Q358" s="739">
        <f>Discount!$H$36</f>
        <v>0</v>
      </c>
      <c r="R358" s="740">
        <f t="shared" si="85"/>
        <v>0</v>
      </c>
      <c r="S358" s="740">
        <f t="shared" si="86"/>
        <v>0</v>
      </c>
      <c r="T358" s="741">
        <f t="shared" si="87"/>
        <v>0</v>
      </c>
    </row>
    <row r="359" spans="1:20" ht="31.5">
      <c r="A359" s="754">
        <v>22</v>
      </c>
      <c r="B359" s="525">
        <v>7000018859</v>
      </c>
      <c r="C359" s="525">
        <v>100</v>
      </c>
      <c r="D359" s="525" t="s">
        <v>714</v>
      </c>
      <c r="E359" s="525">
        <v>1000020195</v>
      </c>
      <c r="F359" s="525">
        <v>73045930</v>
      </c>
      <c r="G359" s="749"/>
      <c r="H359" s="525">
        <v>18</v>
      </c>
      <c r="I359" s="539"/>
      <c r="J359" s="521" t="s">
        <v>542</v>
      </c>
      <c r="K359" s="525" t="s">
        <v>516</v>
      </c>
      <c r="L359" s="525">
        <v>3</v>
      </c>
      <c r="M359" s="750"/>
      <c r="N359" s="527" t="str">
        <f t="shared" ref="N359:N368" si="88">IF(M359=0, "INCLUDED", IF(ISERROR(M359*L359), M359, M359*L359))</f>
        <v>INCLUDED</v>
      </c>
      <c r="O359" s="739">
        <f t="shared" ref="O359:O368" si="89">IF(N359="Included",0,N359)</f>
        <v>0</v>
      </c>
      <c r="P359" s="739">
        <f t="shared" ref="P359:P368" si="90">IF( I359="",H359*(IF(N359="Included",0,N359))/100,I359*(IF(N359="Included",0,N359)))</f>
        <v>0</v>
      </c>
      <c r="Q359" s="739">
        <f>Discount!$H$36</f>
        <v>0</v>
      </c>
      <c r="R359" s="740">
        <f t="shared" ref="R359:R368" si="91">Q359*O359</f>
        <v>0</v>
      </c>
      <c r="S359" s="740">
        <f t="shared" ref="S359:S368" si="92">IF(I359="",H359*R359/100,I359*R359)</f>
        <v>0</v>
      </c>
      <c r="T359" s="741">
        <f t="shared" ref="T359:T368" si="93">M359*L359</f>
        <v>0</v>
      </c>
    </row>
    <row r="360" spans="1:20">
      <c r="A360" s="754">
        <v>23</v>
      </c>
      <c r="B360" s="525">
        <v>7000018859</v>
      </c>
      <c r="C360" s="525">
        <v>110</v>
      </c>
      <c r="D360" s="525" t="s">
        <v>714</v>
      </c>
      <c r="E360" s="525">
        <v>1000017567</v>
      </c>
      <c r="F360" s="525">
        <v>73045930</v>
      </c>
      <c r="G360" s="749"/>
      <c r="H360" s="525">
        <v>18</v>
      </c>
      <c r="I360" s="539"/>
      <c r="J360" s="521" t="s">
        <v>543</v>
      </c>
      <c r="K360" s="525" t="s">
        <v>516</v>
      </c>
      <c r="L360" s="525">
        <v>3</v>
      </c>
      <c r="M360" s="750"/>
      <c r="N360" s="527" t="str">
        <f t="shared" si="88"/>
        <v>INCLUDED</v>
      </c>
      <c r="O360" s="739">
        <f t="shared" si="89"/>
        <v>0</v>
      </c>
      <c r="P360" s="739">
        <f t="shared" si="90"/>
        <v>0</v>
      </c>
      <c r="Q360" s="739">
        <f>Discount!$H$36</f>
        <v>0</v>
      </c>
      <c r="R360" s="740">
        <f t="shared" si="91"/>
        <v>0</v>
      </c>
      <c r="S360" s="740">
        <f t="shared" si="92"/>
        <v>0</v>
      </c>
      <c r="T360" s="741">
        <f t="shared" si="93"/>
        <v>0</v>
      </c>
    </row>
    <row r="361" spans="1:20" ht="31.5">
      <c r="A361" s="754">
        <v>24</v>
      </c>
      <c r="B361" s="525">
        <v>7000018859</v>
      </c>
      <c r="C361" s="525">
        <v>120</v>
      </c>
      <c r="D361" s="525" t="s">
        <v>714</v>
      </c>
      <c r="E361" s="525">
        <v>1000020187</v>
      </c>
      <c r="F361" s="525">
        <v>73045930</v>
      </c>
      <c r="G361" s="749"/>
      <c r="H361" s="525">
        <v>18</v>
      </c>
      <c r="I361" s="539"/>
      <c r="J361" s="521" t="s">
        <v>639</v>
      </c>
      <c r="K361" s="525" t="s">
        <v>516</v>
      </c>
      <c r="L361" s="525">
        <v>3</v>
      </c>
      <c r="M361" s="750"/>
      <c r="N361" s="527" t="str">
        <f t="shared" si="88"/>
        <v>INCLUDED</v>
      </c>
      <c r="O361" s="739">
        <f t="shared" si="89"/>
        <v>0</v>
      </c>
      <c r="P361" s="739">
        <f t="shared" si="90"/>
        <v>0</v>
      </c>
      <c r="Q361" s="739">
        <f>Discount!$H$36</f>
        <v>0</v>
      </c>
      <c r="R361" s="740">
        <f t="shared" si="91"/>
        <v>0</v>
      </c>
      <c r="S361" s="740">
        <f t="shared" si="92"/>
        <v>0</v>
      </c>
      <c r="T361" s="741">
        <f t="shared" si="93"/>
        <v>0</v>
      </c>
    </row>
    <row r="362" spans="1:20" ht="31.5">
      <c r="A362" s="754">
        <v>25</v>
      </c>
      <c r="B362" s="525">
        <v>7000018859</v>
      </c>
      <c r="C362" s="525">
        <v>130</v>
      </c>
      <c r="D362" s="525" t="s">
        <v>714</v>
      </c>
      <c r="E362" s="525">
        <v>1000020189</v>
      </c>
      <c r="F362" s="525">
        <v>73045930</v>
      </c>
      <c r="G362" s="749"/>
      <c r="H362" s="525">
        <v>18</v>
      </c>
      <c r="I362" s="539"/>
      <c r="J362" s="521" t="s">
        <v>641</v>
      </c>
      <c r="K362" s="525" t="s">
        <v>516</v>
      </c>
      <c r="L362" s="525">
        <v>4</v>
      </c>
      <c r="M362" s="750"/>
      <c r="N362" s="527" t="str">
        <f t="shared" si="88"/>
        <v>INCLUDED</v>
      </c>
      <c r="O362" s="739">
        <f t="shared" si="89"/>
        <v>0</v>
      </c>
      <c r="P362" s="739">
        <f t="shared" si="90"/>
        <v>0</v>
      </c>
      <c r="Q362" s="739">
        <f>Discount!$H$36</f>
        <v>0</v>
      </c>
      <c r="R362" s="740">
        <f t="shared" si="91"/>
        <v>0</v>
      </c>
      <c r="S362" s="740">
        <f t="shared" si="92"/>
        <v>0</v>
      </c>
      <c r="T362" s="741">
        <f t="shared" si="93"/>
        <v>0</v>
      </c>
    </row>
    <row r="363" spans="1:20" ht="31.5">
      <c r="A363" s="754">
        <v>26</v>
      </c>
      <c r="B363" s="525">
        <v>7000018859</v>
      </c>
      <c r="C363" s="525">
        <v>140</v>
      </c>
      <c r="D363" s="525" t="s">
        <v>714</v>
      </c>
      <c r="E363" s="525">
        <v>1000020190</v>
      </c>
      <c r="F363" s="525">
        <v>73045930</v>
      </c>
      <c r="G363" s="749"/>
      <c r="H363" s="525">
        <v>18</v>
      </c>
      <c r="I363" s="539"/>
      <c r="J363" s="521" t="s">
        <v>642</v>
      </c>
      <c r="K363" s="525" t="s">
        <v>516</v>
      </c>
      <c r="L363" s="525">
        <v>3</v>
      </c>
      <c r="M363" s="750"/>
      <c r="N363" s="527" t="str">
        <f t="shared" si="88"/>
        <v>INCLUDED</v>
      </c>
      <c r="O363" s="739">
        <f t="shared" si="89"/>
        <v>0</v>
      </c>
      <c r="P363" s="739">
        <f t="shared" si="90"/>
        <v>0</v>
      </c>
      <c r="Q363" s="739">
        <f>Discount!$H$36</f>
        <v>0</v>
      </c>
      <c r="R363" s="740">
        <f t="shared" si="91"/>
        <v>0</v>
      </c>
      <c r="S363" s="740">
        <f t="shared" si="92"/>
        <v>0</v>
      </c>
      <c r="T363" s="741">
        <f t="shared" si="93"/>
        <v>0</v>
      </c>
    </row>
    <row r="364" spans="1:20">
      <c r="A364" s="754">
        <v>27</v>
      </c>
      <c r="B364" s="525">
        <v>7000018859</v>
      </c>
      <c r="C364" s="525">
        <v>150</v>
      </c>
      <c r="D364" s="525" t="s">
        <v>714</v>
      </c>
      <c r="E364" s="525">
        <v>1000017562</v>
      </c>
      <c r="F364" s="525">
        <v>73045930</v>
      </c>
      <c r="G364" s="749"/>
      <c r="H364" s="525">
        <v>18</v>
      </c>
      <c r="I364" s="539"/>
      <c r="J364" s="521" t="s">
        <v>638</v>
      </c>
      <c r="K364" s="525" t="s">
        <v>516</v>
      </c>
      <c r="L364" s="525">
        <v>10</v>
      </c>
      <c r="M364" s="750"/>
      <c r="N364" s="527" t="str">
        <f t="shared" si="88"/>
        <v>INCLUDED</v>
      </c>
      <c r="O364" s="739">
        <f t="shared" si="89"/>
        <v>0</v>
      </c>
      <c r="P364" s="739">
        <f t="shared" si="90"/>
        <v>0</v>
      </c>
      <c r="Q364" s="739">
        <f>Discount!$H$36</f>
        <v>0</v>
      </c>
      <c r="R364" s="740">
        <f t="shared" si="91"/>
        <v>0</v>
      </c>
      <c r="S364" s="740">
        <f t="shared" si="92"/>
        <v>0</v>
      </c>
      <c r="T364" s="741">
        <f t="shared" si="93"/>
        <v>0</v>
      </c>
    </row>
    <row r="365" spans="1:20" ht="31.5">
      <c r="A365" s="754">
        <v>28</v>
      </c>
      <c r="B365" s="525">
        <v>7000018859</v>
      </c>
      <c r="C365" s="525">
        <v>160</v>
      </c>
      <c r="D365" s="525" t="s">
        <v>714</v>
      </c>
      <c r="E365" s="525">
        <v>1000017565</v>
      </c>
      <c r="F365" s="525">
        <v>73045930</v>
      </c>
      <c r="G365" s="749"/>
      <c r="H365" s="525">
        <v>18</v>
      </c>
      <c r="I365" s="539"/>
      <c r="J365" s="521" t="s">
        <v>637</v>
      </c>
      <c r="K365" s="525" t="s">
        <v>516</v>
      </c>
      <c r="L365" s="525">
        <v>3</v>
      </c>
      <c r="M365" s="750"/>
      <c r="N365" s="527" t="str">
        <f t="shared" si="88"/>
        <v>INCLUDED</v>
      </c>
      <c r="O365" s="739">
        <f t="shared" si="89"/>
        <v>0</v>
      </c>
      <c r="P365" s="739">
        <f t="shared" si="90"/>
        <v>0</v>
      </c>
      <c r="Q365" s="739">
        <f>Discount!$H$36</f>
        <v>0</v>
      </c>
      <c r="R365" s="740">
        <f t="shared" si="91"/>
        <v>0</v>
      </c>
      <c r="S365" s="740">
        <f t="shared" si="92"/>
        <v>0</v>
      </c>
      <c r="T365" s="741">
        <f t="shared" si="93"/>
        <v>0</v>
      </c>
    </row>
    <row r="366" spans="1:20" ht="31.5">
      <c r="A366" s="754">
        <v>29</v>
      </c>
      <c r="B366" s="525">
        <v>7000018859</v>
      </c>
      <c r="C366" s="525">
        <v>170</v>
      </c>
      <c r="D366" s="525" t="s">
        <v>507</v>
      </c>
      <c r="E366" s="525">
        <v>1000002163</v>
      </c>
      <c r="F366" s="525">
        <v>85371000</v>
      </c>
      <c r="G366" s="749"/>
      <c r="H366" s="525">
        <v>18</v>
      </c>
      <c r="I366" s="539"/>
      <c r="J366" s="521" t="s">
        <v>735</v>
      </c>
      <c r="K366" s="525" t="s">
        <v>516</v>
      </c>
      <c r="L366" s="525">
        <v>1</v>
      </c>
      <c r="M366" s="750"/>
      <c r="N366" s="527" t="str">
        <f t="shared" si="88"/>
        <v>INCLUDED</v>
      </c>
      <c r="O366" s="739">
        <f t="shared" si="89"/>
        <v>0</v>
      </c>
      <c r="P366" s="739">
        <f t="shared" si="90"/>
        <v>0</v>
      </c>
      <c r="Q366" s="739">
        <f>Discount!$H$36</f>
        <v>0</v>
      </c>
      <c r="R366" s="740">
        <f t="shared" si="91"/>
        <v>0</v>
      </c>
      <c r="S366" s="740">
        <f t="shared" si="92"/>
        <v>0</v>
      </c>
      <c r="T366" s="741">
        <f t="shared" si="93"/>
        <v>0</v>
      </c>
    </row>
    <row r="367" spans="1:20" ht="31.5">
      <c r="A367" s="754">
        <v>30</v>
      </c>
      <c r="B367" s="525">
        <v>7000018859</v>
      </c>
      <c r="C367" s="525">
        <v>180</v>
      </c>
      <c r="D367" s="525" t="s">
        <v>507</v>
      </c>
      <c r="E367" s="525">
        <v>1000004274</v>
      </c>
      <c r="F367" s="525">
        <v>85371000</v>
      </c>
      <c r="G367" s="749"/>
      <c r="H367" s="525">
        <v>18</v>
      </c>
      <c r="I367" s="539"/>
      <c r="J367" s="521" t="s">
        <v>736</v>
      </c>
      <c r="K367" s="525" t="s">
        <v>516</v>
      </c>
      <c r="L367" s="525">
        <v>1</v>
      </c>
      <c r="M367" s="750"/>
      <c r="N367" s="527" t="str">
        <f t="shared" si="88"/>
        <v>INCLUDED</v>
      </c>
      <c r="O367" s="739">
        <f t="shared" si="89"/>
        <v>0</v>
      </c>
      <c r="P367" s="739">
        <f t="shared" si="90"/>
        <v>0</v>
      </c>
      <c r="Q367" s="739">
        <f>Discount!$H$36</f>
        <v>0</v>
      </c>
      <c r="R367" s="740">
        <f t="shared" si="91"/>
        <v>0</v>
      </c>
      <c r="S367" s="740">
        <f t="shared" si="92"/>
        <v>0</v>
      </c>
      <c r="T367" s="741">
        <f t="shared" si="93"/>
        <v>0</v>
      </c>
    </row>
    <row r="368" spans="1:20" ht="31.5">
      <c r="A368" s="754">
        <v>31</v>
      </c>
      <c r="B368" s="525">
        <v>7000018859</v>
      </c>
      <c r="C368" s="525">
        <v>190</v>
      </c>
      <c r="D368" s="525" t="s">
        <v>507</v>
      </c>
      <c r="E368" s="525">
        <v>1000028349</v>
      </c>
      <c r="F368" s="525">
        <v>85049010</v>
      </c>
      <c r="G368" s="749"/>
      <c r="H368" s="525">
        <v>18</v>
      </c>
      <c r="I368" s="539"/>
      <c r="J368" s="521" t="s">
        <v>737</v>
      </c>
      <c r="K368" s="525" t="s">
        <v>559</v>
      </c>
      <c r="L368" s="525">
        <v>1</v>
      </c>
      <c r="M368" s="750"/>
      <c r="N368" s="527" t="str">
        <f t="shared" si="88"/>
        <v>INCLUDED</v>
      </c>
      <c r="O368" s="739">
        <f t="shared" si="89"/>
        <v>0</v>
      </c>
      <c r="P368" s="739">
        <f t="shared" si="90"/>
        <v>0</v>
      </c>
      <c r="Q368" s="739">
        <f>Discount!$H$36</f>
        <v>0</v>
      </c>
      <c r="R368" s="740">
        <f t="shared" si="91"/>
        <v>0</v>
      </c>
      <c r="S368" s="740">
        <f t="shared" si="92"/>
        <v>0</v>
      </c>
      <c r="T368" s="741">
        <f t="shared" si="93"/>
        <v>0</v>
      </c>
    </row>
    <row r="369" spans="1:20" ht="31.5">
      <c r="A369" s="754">
        <v>32</v>
      </c>
      <c r="B369" s="525">
        <v>7000018859</v>
      </c>
      <c r="C369" s="525">
        <v>200</v>
      </c>
      <c r="D369" s="525" t="s">
        <v>715</v>
      </c>
      <c r="E369" s="525">
        <v>1000001168</v>
      </c>
      <c r="F369" s="525">
        <v>85371000</v>
      </c>
      <c r="G369" s="749"/>
      <c r="H369" s="525">
        <v>18</v>
      </c>
      <c r="I369" s="539"/>
      <c r="J369" s="521" t="s">
        <v>738</v>
      </c>
      <c r="K369" s="525" t="s">
        <v>516</v>
      </c>
      <c r="L369" s="525">
        <v>1</v>
      </c>
      <c r="M369" s="750"/>
      <c r="N369" s="527" t="str">
        <f t="shared" si="82"/>
        <v>INCLUDED</v>
      </c>
      <c r="O369" s="739">
        <f t="shared" si="83"/>
        <v>0</v>
      </c>
      <c r="P369" s="739">
        <f t="shared" si="84"/>
        <v>0</v>
      </c>
      <c r="Q369" s="739">
        <f>Discount!$H$36</f>
        <v>0</v>
      </c>
      <c r="R369" s="740">
        <f t="shared" si="85"/>
        <v>0</v>
      </c>
      <c r="S369" s="740">
        <f t="shared" si="86"/>
        <v>0</v>
      </c>
      <c r="T369" s="741">
        <f t="shared" si="87"/>
        <v>0</v>
      </c>
    </row>
    <row r="370" spans="1:20" ht="31.5">
      <c r="A370" s="754">
        <v>33</v>
      </c>
      <c r="B370" s="525">
        <v>7000018859</v>
      </c>
      <c r="C370" s="525">
        <v>210</v>
      </c>
      <c r="D370" s="525" t="s">
        <v>715</v>
      </c>
      <c r="E370" s="525">
        <v>1000001167</v>
      </c>
      <c r="F370" s="525">
        <v>85371000</v>
      </c>
      <c r="G370" s="749"/>
      <c r="H370" s="525">
        <v>18</v>
      </c>
      <c r="I370" s="539"/>
      <c r="J370" s="521" t="s">
        <v>739</v>
      </c>
      <c r="K370" s="525" t="s">
        <v>559</v>
      </c>
      <c r="L370" s="525">
        <v>1</v>
      </c>
      <c r="M370" s="750"/>
      <c r="N370" s="527" t="str">
        <f t="shared" si="82"/>
        <v>INCLUDED</v>
      </c>
      <c r="O370" s="739">
        <f t="shared" si="83"/>
        <v>0</v>
      </c>
      <c r="P370" s="739">
        <f t="shared" si="84"/>
        <v>0</v>
      </c>
      <c r="Q370" s="739">
        <f>Discount!$H$36</f>
        <v>0</v>
      </c>
      <c r="R370" s="740">
        <f t="shared" si="85"/>
        <v>0</v>
      </c>
      <c r="S370" s="740">
        <f t="shared" si="86"/>
        <v>0</v>
      </c>
      <c r="T370" s="741">
        <f t="shared" si="87"/>
        <v>0</v>
      </c>
    </row>
    <row r="371" spans="1:20">
      <c r="A371" s="754">
        <v>34</v>
      </c>
      <c r="B371" s="525">
        <v>7000018859</v>
      </c>
      <c r="C371" s="525">
        <v>220</v>
      </c>
      <c r="D371" s="525" t="s">
        <v>716</v>
      </c>
      <c r="E371" s="525">
        <v>1000001333</v>
      </c>
      <c r="F371" s="525">
        <v>85371000</v>
      </c>
      <c r="G371" s="749"/>
      <c r="H371" s="525">
        <v>18</v>
      </c>
      <c r="I371" s="539"/>
      <c r="J371" s="521" t="s">
        <v>740</v>
      </c>
      <c r="K371" s="525" t="s">
        <v>516</v>
      </c>
      <c r="L371" s="525">
        <v>1</v>
      </c>
      <c r="M371" s="750"/>
      <c r="N371" s="527" t="str">
        <f t="shared" si="58"/>
        <v>INCLUDED</v>
      </c>
      <c r="O371" s="739">
        <f t="shared" si="59"/>
        <v>0</v>
      </c>
      <c r="P371" s="739">
        <f t="shared" si="60"/>
        <v>0</v>
      </c>
      <c r="Q371" s="739">
        <f>Discount!$H$36</f>
        <v>0</v>
      </c>
      <c r="R371" s="740">
        <f t="shared" si="61"/>
        <v>0</v>
      </c>
      <c r="S371" s="740">
        <f t="shared" si="62"/>
        <v>0</v>
      </c>
      <c r="T371" s="741">
        <f t="shared" si="63"/>
        <v>0</v>
      </c>
    </row>
    <row r="372" spans="1:20">
      <c r="A372" s="754">
        <v>35</v>
      </c>
      <c r="B372" s="525">
        <v>7000018859</v>
      </c>
      <c r="C372" s="525">
        <v>230</v>
      </c>
      <c r="D372" s="525" t="s">
        <v>717</v>
      </c>
      <c r="E372" s="525">
        <v>1000014547</v>
      </c>
      <c r="F372" s="525">
        <v>85371000</v>
      </c>
      <c r="G372" s="749"/>
      <c r="H372" s="525">
        <v>18</v>
      </c>
      <c r="I372" s="539"/>
      <c r="J372" s="521" t="s">
        <v>548</v>
      </c>
      <c r="K372" s="525" t="s">
        <v>516</v>
      </c>
      <c r="L372" s="525">
        <v>1</v>
      </c>
      <c r="M372" s="750"/>
      <c r="N372" s="527" t="str">
        <f t="shared" si="58"/>
        <v>INCLUDED</v>
      </c>
      <c r="O372" s="739">
        <f>IF(N372="Included",0,N372)</f>
        <v>0</v>
      </c>
      <c r="P372" s="739">
        <f>IF( I372="",H372*(IF(N372="Included",0,N372))/100,I372*(IF(N372="Included",0,N372)))</f>
        <v>0</v>
      </c>
      <c r="Q372" s="739">
        <f>Discount!$H$36</f>
        <v>0</v>
      </c>
      <c r="R372" s="740">
        <f>Q372*O372</f>
        <v>0</v>
      </c>
      <c r="S372" s="740">
        <f>IF(I372="",H372*R372/100,I372*R372)</f>
        <v>0</v>
      </c>
      <c r="T372" s="741">
        <f t="shared" si="63"/>
        <v>0</v>
      </c>
    </row>
    <row r="373" spans="1:20">
      <c r="A373" s="754">
        <v>36</v>
      </c>
      <c r="B373" s="525">
        <v>7000018859</v>
      </c>
      <c r="C373" s="525">
        <v>240</v>
      </c>
      <c r="D373" s="525" t="s">
        <v>717</v>
      </c>
      <c r="E373" s="525">
        <v>1000020262</v>
      </c>
      <c r="F373" s="525">
        <v>85371000</v>
      </c>
      <c r="G373" s="749"/>
      <c r="H373" s="525">
        <v>18</v>
      </c>
      <c r="I373" s="539"/>
      <c r="J373" s="521" t="s">
        <v>549</v>
      </c>
      <c r="K373" s="525" t="s">
        <v>516</v>
      </c>
      <c r="L373" s="525">
        <v>1</v>
      </c>
      <c r="M373" s="750"/>
      <c r="N373" s="527" t="str">
        <f t="shared" si="58"/>
        <v>INCLUDED</v>
      </c>
      <c r="O373" s="739">
        <f>IF(N373="Included",0,N373)</f>
        <v>0</v>
      </c>
      <c r="P373" s="739">
        <f>IF( I373="",H373*(IF(N373="Included",0,N373))/100,I373*(IF(N373="Included",0,N373)))</f>
        <v>0</v>
      </c>
      <c r="Q373" s="739">
        <f>Discount!$H$36</f>
        <v>0</v>
      </c>
      <c r="R373" s="740">
        <f>Q373*O373</f>
        <v>0</v>
      </c>
      <c r="S373" s="740">
        <f>IF(I373="",H373*R373/100,I373*R373)</f>
        <v>0</v>
      </c>
      <c r="T373" s="741">
        <f t="shared" si="63"/>
        <v>0</v>
      </c>
    </row>
    <row r="374" spans="1:20">
      <c r="A374" s="754">
        <v>37</v>
      </c>
      <c r="B374" s="525">
        <v>7000018859</v>
      </c>
      <c r="C374" s="525">
        <v>250</v>
      </c>
      <c r="D374" s="525" t="s">
        <v>717</v>
      </c>
      <c r="E374" s="525">
        <v>1000038039</v>
      </c>
      <c r="F374" s="525">
        <v>94051090</v>
      </c>
      <c r="G374" s="749"/>
      <c r="H374" s="525">
        <v>18</v>
      </c>
      <c r="I374" s="539"/>
      <c r="J374" s="521" t="s">
        <v>550</v>
      </c>
      <c r="K374" s="525" t="s">
        <v>516</v>
      </c>
      <c r="L374" s="525">
        <v>2</v>
      </c>
      <c r="M374" s="750"/>
      <c r="N374" s="527" t="str">
        <f t="shared" si="58"/>
        <v>INCLUDED</v>
      </c>
      <c r="O374" s="739">
        <f>IF(N374="Included",0,N374)</f>
        <v>0</v>
      </c>
      <c r="P374" s="739">
        <f>IF( I374="",H374*(IF(N374="Included",0,N374))/100,I374*(IF(N374="Included",0,N374)))</f>
        <v>0</v>
      </c>
      <c r="Q374" s="739">
        <f>Discount!$H$36</f>
        <v>0</v>
      </c>
      <c r="R374" s="740">
        <f>Q374*O374</f>
        <v>0</v>
      </c>
      <c r="S374" s="740">
        <f>IF(I374="",H374*R374/100,I374*R374)</f>
        <v>0</v>
      </c>
      <c r="T374" s="741">
        <f t="shared" si="63"/>
        <v>0</v>
      </c>
    </row>
    <row r="375" spans="1:20">
      <c r="A375" s="754">
        <v>38</v>
      </c>
      <c r="B375" s="525">
        <v>7000018859</v>
      </c>
      <c r="C375" s="525">
        <v>260</v>
      </c>
      <c r="D375" s="525" t="s">
        <v>717</v>
      </c>
      <c r="E375" s="525">
        <v>1000038325</v>
      </c>
      <c r="F375" s="525">
        <v>94059900</v>
      </c>
      <c r="G375" s="749"/>
      <c r="H375" s="525">
        <v>18</v>
      </c>
      <c r="I375" s="539"/>
      <c r="J375" s="521" t="s">
        <v>551</v>
      </c>
      <c r="K375" s="525" t="s">
        <v>516</v>
      </c>
      <c r="L375" s="525">
        <v>3</v>
      </c>
      <c r="M375" s="750"/>
      <c r="N375" s="527" t="str">
        <f t="shared" si="58"/>
        <v>INCLUDED</v>
      </c>
      <c r="O375" s="739">
        <f t="shared" ref="O375:O408" si="94">IF(N375="Included",0,N375)</f>
        <v>0</v>
      </c>
      <c r="P375" s="739">
        <f t="shared" ref="P375:P407" si="95">IF( I375="",H375*(IF(N375="Included",0,N375))/100,I375*(IF(N375="Included",0,N375)))</f>
        <v>0</v>
      </c>
      <c r="Q375" s="739">
        <f>Discount!$H$36</f>
        <v>0</v>
      </c>
      <c r="R375" s="740">
        <f t="shared" ref="R375:R408" si="96">Q375*O375</f>
        <v>0</v>
      </c>
      <c r="S375" s="740">
        <f t="shared" ref="S375:S408" si="97">IF(I375="",H375*R375/100,I375*R375)</f>
        <v>0</v>
      </c>
      <c r="T375" s="741">
        <f t="shared" si="63"/>
        <v>0</v>
      </c>
    </row>
    <row r="376" spans="1:20">
      <c r="A376" s="754">
        <v>39</v>
      </c>
      <c r="B376" s="525">
        <v>7000018859</v>
      </c>
      <c r="C376" s="525">
        <v>270</v>
      </c>
      <c r="D376" s="525" t="s">
        <v>717</v>
      </c>
      <c r="E376" s="525">
        <v>1000004952</v>
      </c>
      <c r="F376" s="525">
        <v>94059900</v>
      </c>
      <c r="G376" s="749"/>
      <c r="H376" s="525">
        <v>18</v>
      </c>
      <c r="I376" s="539"/>
      <c r="J376" s="521" t="s">
        <v>741</v>
      </c>
      <c r="K376" s="525" t="s">
        <v>516</v>
      </c>
      <c r="L376" s="525">
        <v>1</v>
      </c>
      <c r="M376" s="750"/>
      <c r="N376" s="527" t="str">
        <f t="shared" si="58"/>
        <v>INCLUDED</v>
      </c>
      <c r="O376" s="739">
        <f t="shared" si="94"/>
        <v>0</v>
      </c>
      <c r="P376" s="739">
        <f t="shared" si="95"/>
        <v>0</v>
      </c>
      <c r="Q376" s="739">
        <f>Discount!$H$36</f>
        <v>0</v>
      </c>
      <c r="R376" s="740">
        <f t="shared" si="96"/>
        <v>0</v>
      </c>
      <c r="S376" s="740">
        <f t="shared" si="97"/>
        <v>0</v>
      </c>
      <c r="T376" s="741">
        <f t="shared" si="63"/>
        <v>0</v>
      </c>
    </row>
    <row r="377" spans="1:20">
      <c r="A377" s="754">
        <v>40</v>
      </c>
      <c r="B377" s="525">
        <v>7000018859</v>
      </c>
      <c r="C377" s="525">
        <v>280</v>
      </c>
      <c r="D377" s="525" t="s">
        <v>717</v>
      </c>
      <c r="E377" s="525">
        <v>1000001894</v>
      </c>
      <c r="F377" s="525">
        <v>94059900</v>
      </c>
      <c r="G377" s="749"/>
      <c r="H377" s="525">
        <v>18</v>
      </c>
      <c r="I377" s="539"/>
      <c r="J377" s="521" t="s">
        <v>742</v>
      </c>
      <c r="K377" s="525" t="s">
        <v>516</v>
      </c>
      <c r="L377" s="525">
        <v>1</v>
      </c>
      <c r="M377" s="750"/>
      <c r="N377" s="527" t="str">
        <f t="shared" si="58"/>
        <v>INCLUDED</v>
      </c>
      <c r="O377" s="739">
        <f t="shared" si="94"/>
        <v>0</v>
      </c>
      <c r="P377" s="739">
        <f t="shared" si="95"/>
        <v>0</v>
      </c>
      <c r="Q377" s="739">
        <f>Discount!$H$36</f>
        <v>0</v>
      </c>
      <c r="R377" s="740">
        <f t="shared" si="96"/>
        <v>0</v>
      </c>
      <c r="S377" s="740">
        <f t="shared" si="97"/>
        <v>0</v>
      </c>
      <c r="T377" s="741">
        <f t="shared" si="63"/>
        <v>0</v>
      </c>
    </row>
    <row r="378" spans="1:20">
      <c r="A378" s="754">
        <v>41</v>
      </c>
      <c r="B378" s="525">
        <v>7000018859</v>
      </c>
      <c r="C378" s="525">
        <v>520</v>
      </c>
      <c r="D378" s="525" t="s">
        <v>718</v>
      </c>
      <c r="E378" s="525">
        <v>1000031951</v>
      </c>
      <c r="F378" s="525">
        <v>85446090</v>
      </c>
      <c r="G378" s="749"/>
      <c r="H378" s="525">
        <v>18</v>
      </c>
      <c r="I378" s="539"/>
      <c r="J378" s="521" t="s">
        <v>743</v>
      </c>
      <c r="K378" s="525" t="s">
        <v>528</v>
      </c>
      <c r="L378" s="525">
        <v>0.5</v>
      </c>
      <c r="M378" s="750"/>
      <c r="N378" s="527" t="str">
        <f t="shared" si="58"/>
        <v>INCLUDED</v>
      </c>
      <c r="O378" s="739">
        <f t="shared" si="94"/>
        <v>0</v>
      </c>
      <c r="P378" s="739">
        <f t="shared" si="95"/>
        <v>0</v>
      </c>
      <c r="Q378" s="739">
        <f>Discount!$H$36</f>
        <v>0</v>
      </c>
      <c r="R378" s="740">
        <f t="shared" si="96"/>
        <v>0</v>
      </c>
      <c r="S378" s="740">
        <f t="shared" si="97"/>
        <v>0</v>
      </c>
      <c r="T378" s="741">
        <f t="shared" si="63"/>
        <v>0</v>
      </c>
    </row>
    <row r="379" spans="1:20">
      <c r="A379" s="754">
        <v>42</v>
      </c>
      <c r="B379" s="525">
        <v>7000018859</v>
      </c>
      <c r="C379" s="525">
        <v>530</v>
      </c>
      <c r="D379" s="525" t="s">
        <v>718</v>
      </c>
      <c r="E379" s="525">
        <v>1000031953</v>
      </c>
      <c r="F379" s="525">
        <v>85446020</v>
      </c>
      <c r="G379" s="749"/>
      <c r="H379" s="525">
        <v>18</v>
      </c>
      <c r="I379" s="539"/>
      <c r="J379" s="521" t="s">
        <v>527</v>
      </c>
      <c r="K379" s="525" t="s">
        <v>528</v>
      </c>
      <c r="L379" s="525">
        <v>0.5</v>
      </c>
      <c r="M379" s="750"/>
      <c r="N379" s="527" t="str">
        <f t="shared" si="58"/>
        <v>INCLUDED</v>
      </c>
      <c r="O379" s="739">
        <f t="shared" si="94"/>
        <v>0</v>
      </c>
      <c r="P379" s="739">
        <f t="shared" si="95"/>
        <v>0</v>
      </c>
      <c r="Q379" s="739">
        <f>Discount!$H$36</f>
        <v>0</v>
      </c>
      <c r="R379" s="740">
        <f t="shared" si="96"/>
        <v>0</v>
      </c>
      <c r="S379" s="740">
        <f t="shared" si="97"/>
        <v>0</v>
      </c>
      <c r="T379" s="741">
        <f t="shared" si="63"/>
        <v>0</v>
      </c>
    </row>
    <row r="380" spans="1:20">
      <c r="A380" s="754">
        <v>43</v>
      </c>
      <c r="B380" s="525">
        <v>7000018859</v>
      </c>
      <c r="C380" s="525">
        <v>540</v>
      </c>
      <c r="D380" s="525" t="s">
        <v>718</v>
      </c>
      <c r="E380" s="525">
        <v>1000031976</v>
      </c>
      <c r="F380" s="525">
        <v>85446020</v>
      </c>
      <c r="G380" s="749"/>
      <c r="H380" s="525">
        <v>18</v>
      </c>
      <c r="I380" s="539"/>
      <c r="J380" s="521" t="s">
        <v>529</v>
      </c>
      <c r="K380" s="525" t="s">
        <v>528</v>
      </c>
      <c r="L380" s="525">
        <v>1</v>
      </c>
      <c r="M380" s="750"/>
      <c r="N380" s="527" t="str">
        <f t="shared" si="58"/>
        <v>INCLUDED</v>
      </c>
      <c r="O380" s="739">
        <f t="shared" si="94"/>
        <v>0</v>
      </c>
      <c r="P380" s="739">
        <f t="shared" si="95"/>
        <v>0</v>
      </c>
      <c r="Q380" s="739">
        <f>Discount!$H$36</f>
        <v>0</v>
      </c>
      <c r="R380" s="740">
        <f t="shared" si="96"/>
        <v>0</v>
      </c>
      <c r="S380" s="740">
        <f t="shared" si="97"/>
        <v>0</v>
      </c>
      <c r="T380" s="741">
        <f t="shared" si="63"/>
        <v>0</v>
      </c>
    </row>
    <row r="381" spans="1:20">
      <c r="A381" s="754">
        <v>44</v>
      </c>
      <c r="B381" s="525">
        <v>7000018859</v>
      </c>
      <c r="C381" s="525">
        <v>550</v>
      </c>
      <c r="D381" s="525" t="s">
        <v>718</v>
      </c>
      <c r="E381" s="525">
        <v>1000031943</v>
      </c>
      <c r="F381" s="525">
        <v>85446020</v>
      </c>
      <c r="G381" s="749"/>
      <c r="H381" s="525">
        <v>18</v>
      </c>
      <c r="I381" s="539"/>
      <c r="J381" s="521" t="s">
        <v>530</v>
      </c>
      <c r="K381" s="525" t="s">
        <v>528</v>
      </c>
      <c r="L381" s="525">
        <v>1.5</v>
      </c>
      <c r="M381" s="750"/>
      <c r="N381" s="527" t="str">
        <f t="shared" si="58"/>
        <v>INCLUDED</v>
      </c>
      <c r="O381" s="739">
        <f t="shared" si="94"/>
        <v>0</v>
      </c>
      <c r="P381" s="739">
        <f t="shared" si="95"/>
        <v>0</v>
      </c>
      <c r="Q381" s="739">
        <f>Discount!$H$36</f>
        <v>0</v>
      </c>
      <c r="R381" s="740">
        <f t="shared" si="96"/>
        <v>0</v>
      </c>
      <c r="S381" s="740">
        <f t="shared" si="97"/>
        <v>0</v>
      </c>
      <c r="T381" s="741">
        <f t="shared" si="63"/>
        <v>0</v>
      </c>
    </row>
    <row r="382" spans="1:20">
      <c r="A382" s="754">
        <v>45</v>
      </c>
      <c r="B382" s="525">
        <v>7000018859</v>
      </c>
      <c r="C382" s="525">
        <v>560</v>
      </c>
      <c r="D382" s="525" t="s">
        <v>718</v>
      </c>
      <c r="E382" s="525">
        <v>1000031985</v>
      </c>
      <c r="F382" s="525">
        <v>85446020</v>
      </c>
      <c r="G382" s="749"/>
      <c r="H382" s="525">
        <v>18</v>
      </c>
      <c r="I382" s="539"/>
      <c r="J382" s="521" t="s">
        <v>531</v>
      </c>
      <c r="K382" s="525" t="s">
        <v>528</v>
      </c>
      <c r="L382" s="525">
        <v>1</v>
      </c>
      <c r="M382" s="750"/>
      <c r="N382" s="527" t="str">
        <f t="shared" si="58"/>
        <v>INCLUDED</v>
      </c>
      <c r="O382" s="739">
        <f t="shared" si="94"/>
        <v>0</v>
      </c>
      <c r="P382" s="739">
        <f t="shared" si="95"/>
        <v>0</v>
      </c>
      <c r="Q382" s="739">
        <f>Discount!$H$36</f>
        <v>0</v>
      </c>
      <c r="R382" s="740">
        <f t="shared" si="96"/>
        <v>0</v>
      </c>
      <c r="S382" s="740">
        <f t="shared" si="97"/>
        <v>0</v>
      </c>
      <c r="T382" s="741">
        <f t="shared" si="63"/>
        <v>0</v>
      </c>
    </row>
    <row r="383" spans="1:20">
      <c r="A383" s="754">
        <v>46</v>
      </c>
      <c r="B383" s="525">
        <v>7000018859</v>
      </c>
      <c r="C383" s="525">
        <v>570</v>
      </c>
      <c r="D383" s="525" t="s">
        <v>718</v>
      </c>
      <c r="E383" s="525">
        <v>1000031964</v>
      </c>
      <c r="F383" s="525">
        <v>85446020</v>
      </c>
      <c r="G383" s="749"/>
      <c r="H383" s="525">
        <v>18</v>
      </c>
      <c r="I383" s="539"/>
      <c r="J383" s="521" t="s">
        <v>532</v>
      </c>
      <c r="K383" s="525" t="s">
        <v>528</v>
      </c>
      <c r="L383" s="525">
        <v>5</v>
      </c>
      <c r="M383" s="750"/>
      <c r="N383" s="527" t="str">
        <f t="shared" si="58"/>
        <v>INCLUDED</v>
      </c>
      <c r="O383" s="739">
        <f t="shared" si="94"/>
        <v>0</v>
      </c>
      <c r="P383" s="739">
        <f t="shared" si="95"/>
        <v>0</v>
      </c>
      <c r="Q383" s="739">
        <f>Discount!$H$36</f>
        <v>0</v>
      </c>
      <c r="R383" s="740">
        <f t="shared" si="96"/>
        <v>0</v>
      </c>
      <c r="S383" s="740">
        <f t="shared" si="97"/>
        <v>0</v>
      </c>
      <c r="T383" s="741">
        <f t="shared" si="63"/>
        <v>0</v>
      </c>
    </row>
    <row r="384" spans="1:20">
      <c r="A384" s="754">
        <v>47</v>
      </c>
      <c r="B384" s="525">
        <v>7000018859</v>
      </c>
      <c r="C384" s="525">
        <v>580</v>
      </c>
      <c r="D384" s="525" t="s">
        <v>718</v>
      </c>
      <c r="E384" s="525">
        <v>1000031987</v>
      </c>
      <c r="F384" s="525">
        <v>85446020</v>
      </c>
      <c r="G384" s="749"/>
      <c r="H384" s="525">
        <v>18</v>
      </c>
      <c r="I384" s="539"/>
      <c r="J384" s="521" t="s">
        <v>533</v>
      </c>
      <c r="K384" s="525" t="s">
        <v>528</v>
      </c>
      <c r="L384" s="525">
        <v>5</v>
      </c>
      <c r="M384" s="750"/>
      <c r="N384" s="527" t="str">
        <f t="shared" si="58"/>
        <v>INCLUDED</v>
      </c>
      <c r="O384" s="739">
        <f t="shared" si="94"/>
        <v>0</v>
      </c>
      <c r="P384" s="739">
        <f t="shared" si="95"/>
        <v>0</v>
      </c>
      <c r="Q384" s="739">
        <f>Discount!$H$36</f>
        <v>0</v>
      </c>
      <c r="R384" s="740">
        <f t="shared" si="96"/>
        <v>0</v>
      </c>
      <c r="S384" s="740">
        <f t="shared" si="97"/>
        <v>0</v>
      </c>
      <c r="T384" s="741">
        <f t="shared" si="63"/>
        <v>0</v>
      </c>
    </row>
    <row r="385" spans="1:20">
      <c r="A385" s="754">
        <v>48</v>
      </c>
      <c r="B385" s="525">
        <v>7000018859</v>
      </c>
      <c r="C385" s="525">
        <v>590</v>
      </c>
      <c r="D385" s="525" t="s">
        <v>718</v>
      </c>
      <c r="E385" s="525">
        <v>1000031993</v>
      </c>
      <c r="F385" s="525">
        <v>85446020</v>
      </c>
      <c r="G385" s="749"/>
      <c r="H385" s="525">
        <v>18</v>
      </c>
      <c r="I385" s="539"/>
      <c r="J385" s="521" t="s">
        <v>534</v>
      </c>
      <c r="K385" s="525" t="s">
        <v>528</v>
      </c>
      <c r="L385" s="525">
        <v>1.5</v>
      </c>
      <c r="M385" s="750"/>
      <c r="N385" s="527" t="str">
        <f t="shared" si="58"/>
        <v>INCLUDED</v>
      </c>
      <c r="O385" s="739">
        <f t="shared" si="94"/>
        <v>0</v>
      </c>
      <c r="P385" s="739">
        <f t="shared" si="95"/>
        <v>0</v>
      </c>
      <c r="Q385" s="739">
        <f>Discount!$H$36</f>
        <v>0</v>
      </c>
      <c r="R385" s="740">
        <f t="shared" si="96"/>
        <v>0</v>
      </c>
      <c r="S385" s="740">
        <f t="shared" si="97"/>
        <v>0</v>
      </c>
      <c r="T385" s="741">
        <f t="shared" si="63"/>
        <v>0</v>
      </c>
    </row>
    <row r="386" spans="1:20">
      <c r="A386" s="754">
        <v>49</v>
      </c>
      <c r="B386" s="525">
        <v>7000018859</v>
      </c>
      <c r="C386" s="525">
        <v>600</v>
      </c>
      <c r="D386" s="525" t="s">
        <v>718</v>
      </c>
      <c r="E386" s="525">
        <v>1000031887</v>
      </c>
      <c r="F386" s="525">
        <v>85446020</v>
      </c>
      <c r="G386" s="749"/>
      <c r="H386" s="525">
        <v>18</v>
      </c>
      <c r="I386" s="539"/>
      <c r="J386" s="521" t="s">
        <v>535</v>
      </c>
      <c r="K386" s="525" t="s">
        <v>528</v>
      </c>
      <c r="L386" s="525">
        <v>0.5</v>
      </c>
      <c r="M386" s="750"/>
      <c r="N386" s="527" t="str">
        <f t="shared" si="58"/>
        <v>INCLUDED</v>
      </c>
      <c r="O386" s="739">
        <f t="shared" si="94"/>
        <v>0</v>
      </c>
      <c r="P386" s="739">
        <f t="shared" si="95"/>
        <v>0</v>
      </c>
      <c r="Q386" s="739">
        <f>Discount!$H$36</f>
        <v>0</v>
      </c>
      <c r="R386" s="740">
        <f t="shared" si="96"/>
        <v>0</v>
      </c>
      <c r="S386" s="740">
        <f t="shared" si="97"/>
        <v>0</v>
      </c>
      <c r="T386" s="741">
        <f t="shared" si="63"/>
        <v>0</v>
      </c>
    </row>
    <row r="387" spans="1:20">
      <c r="A387" s="754">
        <v>50</v>
      </c>
      <c r="B387" s="525">
        <v>7000018859</v>
      </c>
      <c r="C387" s="525">
        <v>610</v>
      </c>
      <c r="D387" s="525" t="s">
        <v>718</v>
      </c>
      <c r="E387" s="525">
        <v>1000031904</v>
      </c>
      <c r="F387" s="525">
        <v>85446020</v>
      </c>
      <c r="G387" s="749"/>
      <c r="H387" s="525">
        <v>18</v>
      </c>
      <c r="I387" s="539"/>
      <c r="J387" s="521" t="s">
        <v>536</v>
      </c>
      <c r="K387" s="525" t="s">
        <v>528</v>
      </c>
      <c r="L387" s="525">
        <v>1</v>
      </c>
      <c r="M387" s="750"/>
      <c r="N387" s="527" t="str">
        <f t="shared" si="58"/>
        <v>INCLUDED</v>
      </c>
      <c r="O387" s="739">
        <f t="shared" si="94"/>
        <v>0</v>
      </c>
      <c r="P387" s="739">
        <f t="shared" si="95"/>
        <v>0</v>
      </c>
      <c r="Q387" s="739">
        <f>Discount!$H$36</f>
        <v>0</v>
      </c>
      <c r="R387" s="740">
        <f t="shared" si="96"/>
        <v>0</v>
      </c>
      <c r="S387" s="740">
        <f t="shared" si="97"/>
        <v>0</v>
      </c>
      <c r="T387" s="741">
        <f t="shared" si="63"/>
        <v>0</v>
      </c>
    </row>
    <row r="388" spans="1:20">
      <c r="A388" s="754">
        <v>51</v>
      </c>
      <c r="B388" s="525">
        <v>7000018859</v>
      </c>
      <c r="C388" s="525">
        <v>620</v>
      </c>
      <c r="D388" s="525" t="s">
        <v>718</v>
      </c>
      <c r="E388" s="525">
        <v>1000056264</v>
      </c>
      <c r="F388" s="525">
        <v>85446020</v>
      </c>
      <c r="G388" s="749"/>
      <c r="H388" s="525">
        <v>18</v>
      </c>
      <c r="I388" s="539"/>
      <c r="J388" s="521" t="s">
        <v>537</v>
      </c>
      <c r="K388" s="525" t="s">
        <v>528</v>
      </c>
      <c r="L388" s="525">
        <v>1</v>
      </c>
      <c r="M388" s="750"/>
      <c r="N388" s="527" t="str">
        <f t="shared" si="58"/>
        <v>INCLUDED</v>
      </c>
      <c r="O388" s="739">
        <f t="shared" si="94"/>
        <v>0</v>
      </c>
      <c r="P388" s="739">
        <f t="shared" si="95"/>
        <v>0</v>
      </c>
      <c r="Q388" s="739">
        <f>Discount!$H$36</f>
        <v>0</v>
      </c>
      <c r="R388" s="740">
        <f t="shared" si="96"/>
        <v>0</v>
      </c>
      <c r="S388" s="740">
        <f t="shared" si="97"/>
        <v>0</v>
      </c>
      <c r="T388" s="741">
        <f t="shared" si="63"/>
        <v>0</v>
      </c>
    </row>
    <row r="389" spans="1:20">
      <c r="A389" s="754">
        <v>52</v>
      </c>
      <c r="B389" s="525">
        <v>7000018859</v>
      </c>
      <c r="C389" s="525">
        <v>630</v>
      </c>
      <c r="D389" s="525" t="s">
        <v>718</v>
      </c>
      <c r="E389" s="525">
        <v>1000056265</v>
      </c>
      <c r="F389" s="525">
        <v>85446020</v>
      </c>
      <c r="G389" s="749"/>
      <c r="H389" s="525">
        <v>18</v>
      </c>
      <c r="I389" s="539"/>
      <c r="J389" s="521" t="s">
        <v>538</v>
      </c>
      <c r="K389" s="525" t="s">
        <v>528</v>
      </c>
      <c r="L389" s="525">
        <v>1</v>
      </c>
      <c r="M389" s="750"/>
      <c r="N389" s="527" t="str">
        <f t="shared" si="58"/>
        <v>INCLUDED</v>
      </c>
      <c r="O389" s="739">
        <f t="shared" si="94"/>
        <v>0</v>
      </c>
      <c r="P389" s="739">
        <f t="shared" si="95"/>
        <v>0</v>
      </c>
      <c r="Q389" s="739">
        <f>Discount!$H$36</f>
        <v>0</v>
      </c>
      <c r="R389" s="740">
        <f t="shared" si="96"/>
        <v>0</v>
      </c>
      <c r="S389" s="740">
        <f t="shared" si="97"/>
        <v>0</v>
      </c>
      <c r="T389" s="741">
        <f t="shared" si="63"/>
        <v>0</v>
      </c>
    </row>
    <row r="390" spans="1:20">
      <c r="A390" s="754">
        <v>53</v>
      </c>
      <c r="B390" s="525">
        <v>7000018859</v>
      </c>
      <c r="C390" s="525">
        <v>640</v>
      </c>
      <c r="D390" s="525" t="s">
        <v>718</v>
      </c>
      <c r="E390" s="525">
        <v>1000032050</v>
      </c>
      <c r="F390" s="525">
        <v>85446020</v>
      </c>
      <c r="G390" s="749"/>
      <c r="H390" s="525">
        <v>18</v>
      </c>
      <c r="I390" s="539"/>
      <c r="J390" s="521" t="s">
        <v>636</v>
      </c>
      <c r="K390" s="525" t="s">
        <v>528</v>
      </c>
      <c r="L390" s="525">
        <v>0.5</v>
      </c>
      <c r="M390" s="750"/>
      <c r="N390" s="527" t="str">
        <f t="shared" si="58"/>
        <v>INCLUDED</v>
      </c>
      <c r="O390" s="739">
        <f t="shared" si="94"/>
        <v>0</v>
      </c>
      <c r="P390" s="739">
        <f t="shared" si="95"/>
        <v>0</v>
      </c>
      <c r="Q390" s="739">
        <f>Discount!$H$36</f>
        <v>0</v>
      </c>
      <c r="R390" s="740">
        <f t="shared" si="96"/>
        <v>0</v>
      </c>
      <c r="S390" s="740">
        <f t="shared" si="97"/>
        <v>0</v>
      </c>
      <c r="T390" s="741">
        <f t="shared" si="63"/>
        <v>0</v>
      </c>
    </row>
    <row r="391" spans="1:20" ht="31.5">
      <c r="A391" s="754">
        <v>54</v>
      </c>
      <c r="B391" s="525">
        <v>7000018859</v>
      </c>
      <c r="C391" s="525">
        <v>490</v>
      </c>
      <c r="D391" s="525" t="s">
        <v>505</v>
      </c>
      <c r="E391" s="525">
        <v>1000019918</v>
      </c>
      <c r="F391" s="525">
        <v>85359090</v>
      </c>
      <c r="G391" s="749"/>
      <c r="H391" s="525">
        <v>18</v>
      </c>
      <c r="I391" s="539"/>
      <c r="J391" s="521" t="s">
        <v>553</v>
      </c>
      <c r="K391" s="525" t="s">
        <v>547</v>
      </c>
      <c r="L391" s="525">
        <v>1</v>
      </c>
      <c r="M391" s="750"/>
      <c r="N391" s="527" t="str">
        <f t="shared" si="58"/>
        <v>INCLUDED</v>
      </c>
      <c r="O391" s="739">
        <f t="shared" si="94"/>
        <v>0</v>
      </c>
      <c r="P391" s="739">
        <f t="shared" si="95"/>
        <v>0</v>
      </c>
      <c r="Q391" s="739">
        <f>Discount!$H$36</f>
        <v>0</v>
      </c>
      <c r="R391" s="740">
        <f t="shared" si="96"/>
        <v>0</v>
      </c>
      <c r="S391" s="740">
        <f t="shared" si="97"/>
        <v>0</v>
      </c>
      <c r="T391" s="741">
        <f t="shared" si="63"/>
        <v>0</v>
      </c>
    </row>
    <row r="392" spans="1:20" ht="31.5">
      <c r="A392" s="754">
        <v>55</v>
      </c>
      <c r="B392" s="525">
        <v>7000018859</v>
      </c>
      <c r="C392" s="525">
        <v>500</v>
      </c>
      <c r="D392" s="525" t="s">
        <v>502</v>
      </c>
      <c r="E392" s="525">
        <v>1000019919</v>
      </c>
      <c r="F392" s="525">
        <v>85353090</v>
      </c>
      <c r="G392" s="749"/>
      <c r="H392" s="525">
        <v>18</v>
      </c>
      <c r="I392" s="539"/>
      <c r="J392" s="521" t="s">
        <v>546</v>
      </c>
      <c r="K392" s="525" t="s">
        <v>547</v>
      </c>
      <c r="L392" s="525">
        <v>1</v>
      </c>
      <c r="M392" s="750"/>
      <c r="N392" s="527" t="str">
        <f t="shared" si="58"/>
        <v>INCLUDED</v>
      </c>
      <c r="O392" s="739">
        <f t="shared" si="94"/>
        <v>0</v>
      </c>
      <c r="P392" s="739">
        <f t="shared" si="95"/>
        <v>0</v>
      </c>
      <c r="Q392" s="739">
        <f>Discount!$H$36</f>
        <v>0</v>
      </c>
      <c r="R392" s="740">
        <f t="shared" si="96"/>
        <v>0</v>
      </c>
      <c r="S392" s="740">
        <f t="shared" si="97"/>
        <v>0</v>
      </c>
      <c r="T392" s="741">
        <f t="shared" si="63"/>
        <v>0</v>
      </c>
    </row>
    <row r="393" spans="1:20" ht="31.5">
      <c r="A393" s="754">
        <v>56</v>
      </c>
      <c r="B393" s="525">
        <v>7000018859</v>
      </c>
      <c r="C393" s="525">
        <v>510</v>
      </c>
      <c r="D393" s="525" t="s">
        <v>504</v>
      </c>
      <c r="E393" s="525">
        <v>1000024186</v>
      </c>
      <c r="F393" s="525">
        <v>85354010</v>
      </c>
      <c r="G393" s="749"/>
      <c r="H393" s="525">
        <v>18</v>
      </c>
      <c r="I393" s="539"/>
      <c r="J393" s="521" t="s">
        <v>552</v>
      </c>
      <c r="K393" s="525" t="s">
        <v>547</v>
      </c>
      <c r="L393" s="525">
        <v>1</v>
      </c>
      <c r="M393" s="750"/>
      <c r="N393" s="527" t="str">
        <f t="shared" si="58"/>
        <v>INCLUDED</v>
      </c>
      <c r="O393" s="739">
        <f t="shared" si="94"/>
        <v>0</v>
      </c>
      <c r="P393" s="739">
        <f t="shared" si="95"/>
        <v>0</v>
      </c>
      <c r="Q393" s="739">
        <f>Discount!$H$36</f>
        <v>0</v>
      </c>
      <c r="R393" s="740">
        <f t="shared" si="96"/>
        <v>0</v>
      </c>
      <c r="S393" s="740">
        <f t="shared" si="97"/>
        <v>0</v>
      </c>
      <c r="T393" s="741">
        <f t="shared" si="63"/>
        <v>0</v>
      </c>
    </row>
    <row r="394" spans="1:20" ht="31.5">
      <c r="A394" s="754">
        <v>57</v>
      </c>
      <c r="B394" s="525">
        <v>7000018859</v>
      </c>
      <c r="C394" s="525">
        <v>670</v>
      </c>
      <c r="D394" s="525" t="s">
        <v>719</v>
      </c>
      <c r="E394" s="525">
        <v>1000025935</v>
      </c>
      <c r="F394" s="525">
        <v>85389000</v>
      </c>
      <c r="G394" s="749"/>
      <c r="H394" s="525">
        <v>18</v>
      </c>
      <c r="I394" s="539"/>
      <c r="J394" s="521" t="s">
        <v>644</v>
      </c>
      <c r="K394" s="525" t="s">
        <v>559</v>
      </c>
      <c r="L394" s="525">
        <v>1</v>
      </c>
      <c r="M394" s="750"/>
      <c r="N394" s="527" t="str">
        <f t="shared" si="58"/>
        <v>INCLUDED</v>
      </c>
      <c r="O394" s="739">
        <f t="shared" si="94"/>
        <v>0</v>
      </c>
      <c r="P394" s="739">
        <f t="shared" si="95"/>
        <v>0</v>
      </c>
      <c r="Q394" s="739">
        <f>Discount!$H$36</f>
        <v>0</v>
      </c>
      <c r="R394" s="740">
        <f t="shared" si="96"/>
        <v>0</v>
      </c>
      <c r="S394" s="740">
        <f t="shared" si="97"/>
        <v>0</v>
      </c>
      <c r="T394" s="741">
        <f t="shared" si="63"/>
        <v>0</v>
      </c>
    </row>
    <row r="395" spans="1:20" ht="31.5">
      <c r="A395" s="754">
        <v>58</v>
      </c>
      <c r="B395" s="525">
        <v>7000018859</v>
      </c>
      <c r="C395" s="525">
        <v>680</v>
      </c>
      <c r="D395" s="525" t="s">
        <v>720</v>
      </c>
      <c r="E395" s="525">
        <v>1000025936</v>
      </c>
      <c r="F395" s="525">
        <v>85353090</v>
      </c>
      <c r="G395" s="749"/>
      <c r="H395" s="525">
        <v>18</v>
      </c>
      <c r="I395" s="539"/>
      <c r="J395" s="521" t="s">
        <v>645</v>
      </c>
      <c r="K395" s="525" t="s">
        <v>559</v>
      </c>
      <c r="L395" s="525">
        <v>1</v>
      </c>
      <c r="M395" s="750"/>
      <c r="N395" s="527" t="str">
        <f t="shared" si="58"/>
        <v>INCLUDED</v>
      </c>
      <c r="O395" s="739">
        <f t="shared" si="94"/>
        <v>0</v>
      </c>
      <c r="P395" s="739">
        <f t="shared" si="95"/>
        <v>0</v>
      </c>
      <c r="Q395" s="739">
        <f>Discount!$H$36</f>
        <v>0</v>
      </c>
      <c r="R395" s="740">
        <f t="shared" si="96"/>
        <v>0</v>
      </c>
      <c r="S395" s="740">
        <f t="shared" si="97"/>
        <v>0</v>
      </c>
      <c r="T395" s="741">
        <f t="shared" si="63"/>
        <v>0</v>
      </c>
    </row>
    <row r="396" spans="1:20" ht="31.5">
      <c r="A396" s="754">
        <v>59</v>
      </c>
      <c r="B396" s="525">
        <v>7000018859</v>
      </c>
      <c r="C396" s="525">
        <v>690</v>
      </c>
      <c r="D396" s="525" t="s">
        <v>721</v>
      </c>
      <c r="E396" s="525">
        <v>1000025933</v>
      </c>
      <c r="F396" s="525">
        <v>85389000</v>
      </c>
      <c r="G396" s="749"/>
      <c r="H396" s="525">
        <v>18</v>
      </c>
      <c r="I396" s="539"/>
      <c r="J396" s="521" t="s">
        <v>646</v>
      </c>
      <c r="K396" s="525" t="s">
        <v>559</v>
      </c>
      <c r="L396" s="525">
        <v>1</v>
      </c>
      <c r="M396" s="750"/>
      <c r="N396" s="527" t="str">
        <f t="shared" si="58"/>
        <v>INCLUDED</v>
      </c>
      <c r="O396" s="739">
        <f t="shared" si="94"/>
        <v>0</v>
      </c>
      <c r="P396" s="739">
        <f t="shared" si="95"/>
        <v>0</v>
      </c>
      <c r="Q396" s="739">
        <f>Discount!$H$36</f>
        <v>0</v>
      </c>
      <c r="R396" s="740">
        <f t="shared" si="96"/>
        <v>0</v>
      </c>
      <c r="S396" s="740">
        <f t="shared" si="97"/>
        <v>0</v>
      </c>
      <c r="T396" s="741">
        <f t="shared" si="63"/>
        <v>0</v>
      </c>
    </row>
    <row r="397" spans="1:20" ht="31.5">
      <c r="A397" s="754">
        <v>60</v>
      </c>
      <c r="B397" s="525">
        <v>7000018859</v>
      </c>
      <c r="C397" s="525">
        <v>700</v>
      </c>
      <c r="D397" s="525" t="s">
        <v>722</v>
      </c>
      <c r="E397" s="525">
        <v>1000025930</v>
      </c>
      <c r="F397" s="525">
        <v>85354010</v>
      </c>
      <c r="G397" s="749"/>
      <c r="H397" s="525">
        <v>18</v>
      </c>
      <c r="I397" s="539"/>
      <c r="J397" s="521" t="s">
        <v>648</v>
      </c>
      <c r="K397" s="525" t="s">
        <v>559</v>
      </c>
      <c r="L397" s="525">
        <v>1</v>
      </c>
      <c r="M397" s="750"/>
      <c r="N397" s="527" t="str">
        <f t="shared" si="58"/>
        <v>INCLUDED</v>
      </c>
      <c r="O397" s="739">
        <f t="shared" si="94"/>
        <v>0</v>
      </c>
      <c r="P397" s="739">
        <f t="shared" si="95"/>
        <v>0</v>
      </c>
      <c r="Q397" s="739">
        <f>Discount!$H$36</f>
        <v>0</v>
      </c>
      <c r="R397" s="740">
        <f t="shared" si="96"/>
        <v>0</v>
      </c>
      <c r="S397" s="740">
        <f t="shared" si="97"/>
        <v>0</v>
      </c>
      <c r="T397" s="741">
        <f t="shared" si="63"/>
        <v>0</v>
      </c>
    </row>
    <row r="398" spans="1:20" ht="31.5">
      <c r="A398" s="754">
        <v>61</v>
      </c>
      <c r="B398" s="525">
        <v>7000018859</v>
      </c>
      <c r="C398" s="525">
        <v>710</v>
      </c>
      <c r="D398" s="525" t="s">
        <v>506</v>
      </c>
      <c r="E398" s="525">
        <v>1000019912</v>
      </c>
      <c r="F398" s="525">
        <v>85371000</v>
      </c>
      <c r="G398" s="749"/>
      <c r="H398" s="525">
        <v>18</v>
      </c>
      <c r="I398" s="539"/>
      <c r="J398" s="521" t="s">
        <v>554</v>
      </c>
      <c r="K398" s="525" t="s">
        <v>547</v>
      </c>
      <c r="L398" s="525">
        <v>1</v>
      </c>
      <c r="M398" s="750"/>
      <c r="N398" s="527" t="str">
        <f t="shared" si="58"/>
        <v>INCLUDED</v>
      </c>
      <c r="O398" s="739">
        <f t="shared" si="94"/>
        <v>0</v>
      </c>
      <c r="P398" s="739">
        <f t="shared" si="95"/>
        <v>0</v>
      </c>
      <c r="Q398" s="739">
        <f>Discount!$H$36</f>
        <v>0</v>
      </c>
      <c r="R398" s="740">
        <f t="shared" si="96"/>
        <v>0</v>
      </c>
      <c r="S398" s="740">
        <f t="shared" si="97"/>
        <v>0</v>
      </c>
      <c r="T398" s="741">
        <f t="shared" si="63"/>
        <v>0</v>
      </c>
    </row>
    <row r="399" spans="1:20" ht="31.5">
      <c r="A399" s="754">
        <v>62</v>
      </c>
      <c r="B399" s="525">
        <v>7000018859</v>
      </c>
      <c r="C399" s="525">
        <v>720</v>
      </c>
      <c r="D399" s="525" t="s">
        <v>506</v>
      </c>
      <c r="E399" s="525">
        <v>1000019927</v>
      </c>
      <c r="F399" s="525">
        <v>85389000</v>
      </c>
      <c r="G399" s="749"/>
      <c r="H399" s="525">
        <v>18</v>
      </c>
      <c r="I399" s="539"/>
      <c r="J399" s="521" t="s">
        <v>555</v>
      </c>
      <c r="K399" s="525" t="s">
        <v>547</v>
      </c>
      <c r="L399" s="525">
        <v>1</v>
      </c>
      <c r="M399" s="750"/>
      <c r="N399" s="527" t="str">
        <f t="shared" si="58"/>
        <v>INCLUDED</v>
      </c>
      <c r="O399" s="739">
        <f t="shared" si="94"/>
        <v>0</v>
      </c>
      <c r="P399" s="739">
        <f t="shared" si="95"/>
        <v>0</v>
      </c>
      <c r="Q399" s="739">
        <f>Discount!$H$36</f>
        <v>0</v>
      </c>
      <c r="R399" s="740">
        <f t="shared" si="96"/>
        <v>0</v>
      </c>
      <c r="S399" s="740">
        <f t="shared" si="97"/>
        <v>0</v>
      </c>
      <c r="T399" s="741">
        <f t="shared" si="63"/>
        <v>0</v>
      </c>
    </row>
    <row r="400" spans="1:20" ht="31.5">
      <c r="A400" s="754">
        <v>63</v>
      </c>
      <c r="B400" s="525">
        <v>7000018859</v>
      </c>
      <c r="C400" s="525">
        <v>730</v>
      </c>
      <c r="D400" s="525" t="s">
        <v>723</v>
      </c>
      <c r="E400" s="525">
        <v>1000010577</v>
      </c>
      <c r="F400" s="525">
        <v>84818090</v>
      </c>
      <c r="G400" s="749"/>
      <c r="H400" s="525">
        <v>18</v>
      </c>
      <c r="I400" s="539"/>
      <c r="J400" s="521" t="s">
        <v>744</v>
      </c>
      <c r="K400" s="525" t="s">
        <v>559</v>
      </c>
      <c r="L400" s="525">
        <v>1</v>
      </c>
      <c r="M400" s="750"/>
      <c r="N400" s="527" t="str">
        <f t="shared" si="58"/>
        <v>INCLUDED</v>
      </c>
      <c r="O400" s="739">
        <f t="shared" si="94"/>
        <v>0</v>
      </c>
      <c r="P400" s="739">
        <f t="shared" si="95"/>
        <v>0</v>
      </c>
      <c r="Q400" s="739">
        <f>Discount!$H$36</f>
        <v>0</v>
      </c>
      <c r="R400" s="740">
        <f t="shared" si="96"/>
        <v>0</v>
      </c>
      <c r="S400" s="740">
        <f t="shared" si="97"/>
        <v>0</v>
      </c>
      <c r="T400" s="741">
        <f t="shared" si="63"/>
        <v>0</v>
      </c>
    </row>
    <row r="401" spans="1:20" ht="31.5">
      <c r="A401" s="754">
        <v>64</v>
      </c>
      <c r="B401" s="525">
        <v>7000018859</v>
      </c>
      <c r="C401" s="525">
        <v>770</v>
      </c>
      <c r="D401" s="525" t="s">
        <v>513</v>
      </c>
      <c r="E401" s="525">
        <v>1000012366</v>
      </c>
      <c r="F401" s="525">
        <v>73082011</v>
      </c>
      <c r="G401" s="749"/>
      <c r="H401" s="525">
        <v>18</v>
      </c>
      <c r="I401" s="539"/>
      <c r="J401" s="521" t="s">
        <v>579</v>
      </c>
      <c r="K401" s="525" t="s">
        <v>516</v>
      </c>
      <c r="L401" s="525">
        <v>256</v>
      </c>
      <c r="M401" s="750"/>
      <c r="N401" s="527" t="str">
        <f t="shared" si="58"/>
        <v>INCLUDED</v>
      </c>
      <c r="O401" s="739">
        <f t="shared" si="94"/>
        <v>0</v>
      </c>
      <c r="P401" s="739">
        <f t="shared" si="95"/>
        <v>0</v>
      </c>
      <c r="Q401" s="739">
        <f>Discount!$H$36</f>
        <v>0</v>
      </c>
      <c r="R401" s="740">
        <f t="shared" si="96"/>
        <v>0</v>
      </c>
      <c r="S401" s="740">
        <f t="shared" si="97"/>
        <v>0</v>
      </c>
      <c r="T401" s="741">
        <f t="shared" si="63"/>
        <v>0</v>
      </c>
    </row>
    <row r="402" spans="1:20">
      <c r="A402" s="754">
        <v>65</v>
      </c>
      <c r="B402" s="525">
        <v>7000018859</v>
      </c>
      <c r="C402" s="525">
        <v>790</v>
      </c>
      <c r="D402" s="525" t="s">
        <v>724</v>
      </c>
      <c r="E402" s="525">
        <v>1000025941</v>
      </c>
      <c r="F402" s="525">
        <v>85389000</v>
      </c>
      <c r="G402" s="749"/>
      <c r="H402" s="525">
        <v>18</v>
      </c>
      <c r="I402" s="539"/>
      <c r="J402" s="521" t="s">
        <v>562</v>
      </c>
      <c r="K402" s="525" t="s">
        <v>559</v>
      </c>
      <c r="L402" s="525">
        <v>1</v>
      </c>
      <c r="M402" s="750"/>
      <c r="N402" s="527" t="str">
        <f t="shared" si="58"/>
        <v>INCLUDED</v>
      </c>
      <c r="O402" s="739">
        <f t="shared" si="94"/>
        <v>0</v>
      </c>
      <c r="P402" s="739">
        <f t="shared" si="95"/>
        <v>0</v>
      </c>
      <c r="Q402" s="739">
        <f>Discount!$H$36</f>
        <v>0</v>
      </c>
      <c r="R402" s="740">
        <f t="shared" si="96"/>
        <v>0</v>
      </c>
      <c r="S402" s="740">
        <f t="shared" si="97"/>
        <v>0</v>
      </c>
      <c r="T402" s="741">
        <f t="shared" si="63"/>
        <v>0</v>
      </c>
    </row>
    <row r="403" spans="1:20" ht="31.5">
      <c r="A403" s="754">
        <v>66</v>
      </c>
      <c r="B403" s="525">
        <v>7000018859</v>
      </c>
      <c r="C403" s="525">
        <v>800</v>
      </c>
      <c r="D403" s="525" t="s">
        <v>725</v>
      </c>
      <c r="E403" s="525">
        <v>1000055456</v>
      </c>
      <c r="F403" s="525">
        <v>84248990</v>
      </c>
      <c r="G403" s="749"/>
      <c r="H403" s="525">
        <v>18</v>
      </c>
      <c r="I403" s="539"/>
      <c r="J403" s="521" t="s">
        <v>745</v>
      </c>
      <c r="K403" s="525" t="s">
        <v>559</v>
      </c>
      <c r="L403" s="525">
        <v>1</v>
      </c>
      <c r="M403" s="750"/>
      <c r="N403" s="527" t="str">
        <f t="shared" si="58"/>
        <v>INCLUDED</v>
      </c>
      <c r="O403" s="739">
        <f t="shared" si="94"/>
        <v>0</v>
      </c>
      <c r="P403" s="739">
        <f t="shared" si="95"/>
        <v>0</v>
      </c>
      <c r="Q403" s="739">
        <f>Discount!$H$36</f>
        <v>0</v>
      </c>
      <c r="R403" s="740">
        <f t="shared" si="96"/>
        <v>0</v>
      </c>
      <c r="S403" s="740">
        <f t="shared" si="97"/>
        <v>0</v>
      </c>
      <c r="T403" s="741">
        <f t="shared" si="63"/>
        <v>0</v>
      </c>
    </row>
    <row r="404" spans="1:20">
      <c r="A404" s="754">
        <v>67</v>
      </c>
      <c r="B404" s="525">
        <v>7000018859</v>
      </c>
      <c r="C404" s="525">
        <v>810</v>
      </c>
      <c r="D404" s="525" t="s">
        <v>726</v>
      </c>
      <c r="E404" s="525">
        <v>1000030932</v>
      </c>
      <c r="F404" s="525">
        <v>85049010</v>
      </c>
      <c r="G404" s="749"/>
      <c r="H404" s="525">
        <v>18</v>
      </c>
      <c r="I404" s="539"/>
      <c r="J404" s="521" t="s">
        <v>746</v>
      </c>
      <c r="K404" s="525" t="s">
        <v>516</v>
      </c>
      <c r="L404" s="525">
        <v>3</v>
      </c>
      <c r="M404" s="750"/>
      <c r="N404" s="527" t="str">
        <f t="shared" si="58"/>
        <v>INCLUDED</v>
      </c>
      <c r="O404" s="739">
        <f t="shared" si="94"/>
        <v>0</v>
      </c>
      <c r="P404" s="739">
        <f t="shared" si="95"/>
        <v>0</v>
      </c>
      <c r="Q404" s="739">
        <f>Discount!$H$36</f>
        <v>0</v>
      </c>
      <c r="R404" s="740">
        <f t="shared" si="96"/>
        <v>0</v>
      </c>
      <c r="S404" s="740">
        <f t="shared" si="97"/>
        <v>0</v>
      </c>
      <c r="T404" s="741">
        <f t="shared" si="63"/>
        <v>0</v>
      </c>
    </row>
    <row r="405" spans="1:20">
      <c r="A405" s="754">
        <v>68</v>
      </c>
      <c r="B405" s="525">
        <v>7000018859</v>
      </c>
      <c r="C405" s="525">
        <v>820</v>
      </c>
      <c r="D405" s="525" t="s">
        <v>726</v>
      </c>
      <c r="E405" s="525">
        <v>1000030923</v>
      </c>
      <c r="F405" s="525">
        <v>85049010</v>
      </c>
      <c r="G405" s="749"/>
      <c r="H405" s="525">
        <v>18</v>
      </c>
      <c r="I405" s="539"/>
      <c r="J405" s="521" t="s">
        <v>747</v>
      </c>
      <c r="K405" s="525" t="s">
        <v>516</v>
      </c>
      <c r="L405" s="525">
        <v>3</v>
      </c>
      <c r="M405" s="750"/>
      <c r="N405" s="527" t="str">
        <f t="shared" si="58"/>
        <v>INCLUDED</v>
      </c>
      <c r="O405" s="739">
        <f t="shared" si="94"/>
        <v>0</v>
      </c>
      <c r="P405" s="739">
        <f t="shared" si="95"/>
        <v>0</v>
      </c>
      <c r="Q405" s="739">
        <f>Discount!$H$36</f>
        <v>0</v>
      </c>
      <c r="R405" s="740">
        <f t="shared" si="96"/>
        <v>0</v>
      </c>
      <c r="S405" s="740">
        <f t="shared" si="97"/>
        <v>0</v>
      </c>
      <c r="T405" s="741">
        <f t="shared" si="63"/>
        <v>0</v>
      </c>
    </row>
    <row r="406" spans="1:20">
      <c r="A406" s="754">
        <v>69</v>
      </c>
      <c r="B406" s="525">
        <v>7000018859</v>
      </c>
      <c r="C406" s="525">
        <v>830</v>
      </c>
      <c r="D406" s="525" t="s">
        <v>726</v>
      </c>
      <c r="E406" s="525">
        <v>1000030935</v>
      </c>
      <c r="F406" s="525">
        <v>85049010</v>
      </c>
      <c r="G406" s="749"/>
      <c r="H406" s="525">
        <v>18</v>
      </c>
      <c r="I406" s="539"/>
      <c r="J406" s="521" t="s">
        <v>748</v>
      </c>
      <c r="K406" s="525" t="s">
        <v>516</v>
      </c>
      <c r="L406" s="525">
        <v>3</v>
      </c>
      <c r="M406" s="750"/>
      <c r="N406" s="527" t="str">
        <f t="shared" si="58"/>
        <v>INCLUDED</v>
      </c>
      <c r="O406" s="739">
        <f t="shared" si="94"/>
        <v>0</v>
      </c>
      <c r="P406" s="739">
        <f t="shared" si="95"/>
        <v>0</v>
      </c>
      <c r="Q406" s="739">
        <f>Discount!$H$36</f>
        <v>0</v>
      </c>
      <c r="R406" s="740">
        <f t="shared" si="96"/>
        <v>0</v>
      </c>
      <c r="S406" s="740">
        <f t="shared" si="97"/>
        <v>0</v>
      </c>
      <c r="T406" s="741">
        <f t="shared" si="63"/>
        <v>0</v>
      </c>
    </row>
    <row r="407" spans="1:20">
      <c r="A407" s="754">
        <v>70</v>
      </c>
      <c r="B407" s="525">
        <v>7000018859</v>
      </c>
      <c r="C407" s="525">
        <v>840</v>
      </c>
      <c r="D407" s="525" t="s">
        <v>726</v>
      </c>
      <c r="E407" s="525">
        <v>1000002071</v>
      </c>
      <c r="F407" s="525">
        <v>85049010</v>
      </c>
      <c r="G407" s="749"/>
      <c r="H407" s="525">
        <v>18</v>
      </c>
      <c r="I407" s="539"/>
      <c r="J407" s="521" t="s">
        <v>749</v>
      </c>
      <c r="K407" s="525" t="s">
        <v>516</v>
      </c>
      <c r="L407" s="525">
        <v>1</v>
      </c>
      <c r="M407" s="750"/>
      <c r="N407" s="527" t="str">
        <f t="shared" si="58"/>
        <v>INCLUDED</v>
      </c>
      <c r="O407" s="739">
        <f t="shared" si="94"/>
        <v>0</v>
      </c>
      <c r="P407" s="739">
        <f t="shared" si="95"/>
        <v>0</v>
      </c>
      <c r="Q407" s="739">
        <f>Discount!$H$36</f>
        <v>0</v>
      </c>
      <c r="R407" s="740">
        <f t="shared" si="96"/>
        <v>0</v>
      </c>
      <c r="S407" s="740">
        <f t="shared" si="97"/>
        <v>0</v>
      </c>
      <c r="T407" s="741">
        <f t="shared" si="63"/>
        <v>0</v>
      </c>
    </row>
    <row r="408" spans="1:20">
      <c r="A408" s="754">
        <v>71</v>
      </c>
      <c r="B408" s="525">
        <v>7000018859</v>
      </c>
      <c r="C408" s="525">
        <v>850</v>
      </c>
      <c r="D408" s="525" t="s">
        <v>726</v>
      </c>
      <c r="E408" s="525">
        <v>1000013981</v>
      </c>
      <c r="F408" s="525">
        <v>85049010</v>
      </c>
      <c r="G408" s="749"/>
      <c r="H408" s="525">
        <v>18</v>
      </c>
      <c r="I408" s="539"/>
      <c r="J408" s="521" t="s">
        <v>750</v>
      </c>
      <c r="K408" s="525" t="s">
        <v>559</v>
      </c>
      <c r="L408" s="525">
        <v>1</v>
      </c>
      <c r="M408" s="750"/>
      <c r="N408" s="527" t="str">
        <f t="shared" si="58"/>
        <v>INCLUDED</v>
      </c>
      <c r="O408" s="739">
        <f t="shared" si="94"/>
        <v>0</v>
      </c>
      <c r="P408" s="739">
        <f>IF( I408="",H408*(IF(N408="Included",0,N408))/100,I408*(IF(N408="Included",0,N408)))</f>
        <v>0</v>
      </c>
      <c r="Q408" s="739">
        <f>Discount!$H$36</f>
        <v>0</v>
      </c>
      <c r="R408" s="740">
        <f t="shared" si="96"/>
        <v>0</v>
      </c>
      <c r="S408" s="740">
        <f t="shared" si="97"/>
        <v>0</v>
      </c>
      <c r="T408" s="741">
        <f t="shared" si="63"/>
        <v>0</v>
      </c>
    </row>
    <row r="409" spans="1:20" ht="34.5" customHeight="1">
      <c r="A409" s="823"/>
      <c r="B409" s="823"/>
      <c r="C409" s="823"/>
      <c r="D409" s="823"/>
      <c r="E409" s="823"/>
      <c r="F409" s="823"/>
      <c r="G409" s="823"/>
      <c r="H409" s="823"/>
      <c r="I409" s="823"/>
      <c r="J409" s="823"/>
      <c r="K409" s="823"/>
      <c r="L409" s="823"/>
      <c r="M409" s="823"/>
      <c r="N409" s="823"/>
      <c r="O409" s="739"/>
      <c r="P409" s="739"/>
      <c r="Q409" s="739"/>
      <c r="R409" s="740"/>
      <c r="S409" s="740"/>
      <c r="T409" s="741"/>
    </row>
    <row r="410" spans="1:20" ht="16.5" customHeight="1">
      <c r="A410" s="816" t="s">
        <v>462</v>
      </c>
      <c r="B410" s="816"/>
      <c r="C410" s="816"/>
      <c r="D410" s="816"/>
      <c r="E410" s="816"/>
      <c r="F410" s="816"/>
      <c r="G410" s="816"/>
      <c r="H410" s="816"/>
      <c r="I410" s="816"/>
      <c r="J410" s="816"/>
      <c r="K410" s="816"/>
      <c r="L410" s="816"/>
      <c r="M410" s="816"/>
      <c r="N410" s="700">
        <f>SUM(N18:N408)</f>
        <v>0</v>
      </c>
      <c r="O410" s="742"/>
      <c r="P410" s="743">
        <f>SUM(P18:P408)</f>
        <v>0</v>
      </c>
      <c r="Q410" s="744"/>
      <c r="R410" s="745">
        <f>SUM(R18:R408)</f>
        <v>0</v>
      </c>
      <c r="S410" s="746">
        <f>SUM(S18:S408)</f>
        <v>0</v>
      </c>
      <c r="T410" s="741">
        <f>SUM(T18:T408)</f>
        <v>0</v>
      </c>
    </row>
    <row r="411" spans="1:20" ht="16.5">
      <c r="A411" s="816" t="s">
        <v>265</v>
      </c>
      <c r="B411" s="816"/>
      <c r="C411" s="816"/>
      <c r="D411" s="816"/>
      <c r="E411" s="816"/>
      <c r="F411" s="816"/>
      <c r="G411" s="816"/>
      <c r="H411" s="816"/>
      <c r="I411" s="816"/>
      <c r="J411" s="816"/>
      <c r="K411" s="816"/>
      <c r="L411" s="816"/>
      <c r="M411" s="816"/>
      <c r="N411" s="700">
        <f>'Sch-7'!M18</f>
        <v>0</v>
      </c>
      <c r="O411" s="747"/>
      <c r="P411" s="747"/>
      <c r="Q411" s="748"/>
      <c r="R411" s="748"/>
      <c r="S411" s="748"/>
    </row>
    <row r="412" spans="1:20" ht="16.5">
      <c r="A412" s="821" t="s">
        <v>463</v>
      </c>
      <c r="B412" s="821"/>
      <c r="C412" s="821"/>
      <c r="D412" s="821"/>
      <c r="E412" s="821"/>
      <c r="F412" s="821"/>
      <c r="G412" s="821"/>
      <c r="H412" s="821"/>
      <c r="I412" s="821"/>
      <c r="J412" s="821"/>
      <c r="K412" s="821"/>
      <c r="L412" s="821"/>
      <c r="M412" s="821"/>
      <c r="N412" s="751">
        <f>N410+N411</f>
        <v>0</v>
      </c>
      <c r="O412" s="747"/>
      <c r="P412" s="747"/>
      <c r="Q412" s="748"/>
      <c r="R412" s="748"/>
      <c r="S412" s="748"/>
    </row>
    <row r="413" spans="1:20" ht="32.25" customHeight="1">
      <c r="A413" s="752"/>
      <c r="B413" s="818" t="s">
        <v>302</v>
      </c>
      <c r="C413" s="818"/>
      <c r="D413" s="818"/>
      <c r="E413" s="818"/>
      <c r="F413" s="818"/>
      <c r="G413" s="818"/>
      <c r="H413" s="818"/>
      <c r="I413" s="818"/>
      <c r="J413" s="818"/>
      <c r="K413" s="818"/>
      <c r="L413" s="818"/>
      <c r="M413" s="818"/>
      <c r="N413" s="819"/>
      <c r="O413" s="747"/>
      <c r="P413" s="747"/>
      <c r="Q413" s="748"/>
      <c r="R413" s="748"/>
      <c r="S413" s="748"/>
    </row>
    <row r="414" spans="1:20">
      <c r="O414" s="748"/>
      <c r="P414" s="748"/>
      <c r="Q414" s="748"/>
      <c r="R414" s="748"/>
      <c r="S414" s="748"/>
    </row>
    <row r="415" spans="1:20" ht="16.5">
      <c r="B415" s="522" t="s">
        <v>307</v>
      </c>
      <c r="C415" s="822" t="str">
        <f>'Names of Bidder'!C22&amp;" "&amp;'Names of Bidder'!D22&amp;" "&amp;'Names of Bidder'!E22</f>
        <v xml:space="preserve">  </v>
      </c>
      <c r="D415" s="817"/>
      <c r="I415" s="523"/>
      <c r="J415" s="725" t="s">
        <v>309</v>
      </c>
      <c r="K415" s="820" t="str">
        <f>IF('Names of Bidder'!C19="","",'Names of Bidder'!C19)</f>
        <v/>
      </c>
      <c r="L415" s="820"/>
      <c r="M415" s="820"/>
      <c r="N415" s="820"/>
      <c r="O415" s="748"/>
      <c r="P415" s="748"/>
      <c r="Q415" s="748"/>
      <c r="R415" s="748"/>
      <c r="S415" s="748"/>
    </row>
    <row r="416" spans="1:20" ht="16.5">
      <c r="B416" s="522" t="s">
        <v>308</v>
      </c>
      <c r="C416" s="817" t="str">
        <f>IF('Names of Bidder'!C23="","",'Names of Bidder'!C23)</f>
        <v/>
      </c>
      <c r="D416" s="817"/>
      <c r="I416" s="523"/>
      <c r="J416" s="725" t="s">
        <v>124</v>
      </c>
      <c r="K416" s="820" t="str">
        <f>IF('Names of Bidder'!C20="","",'Names of Bidder'!C20)</f>
        <v/>
      </c>
      <c r="L416" s="820"/>
      <c r="M416" s="820"/>
      <c r="N416" s="820"/>
      <c r="O416" s="748"/>
      <c r="P416" s="748"/>
      <c r="Q416" s="748"/>
      <c r="R416" s="748"/>
      <c r="S416" s="748"/>
    </row>
    <row r="417" spans="7:19">
      <c r="O417" s="748"/>
      <c r="P417" s="748"/>
      <c r="Q417" s="748"/>
      <c r="R417" s="748"/>
      <c r="S417" s="748"/>
    </row>
    <row r="418" spans="7:19">
      <c r="G418" s="524"/>
      <c r="H418" s="524"/>
      <c r="I418" s="524"/>
    </row>
    <row r="419" spans="7:19">
      <c r="G419" s="524"/>
      <c r="H419" s="524"/>
      <c r="I419" s="524"/>
    </row>
    <row r="420" spans="7:19">
      <c r="G420" s="524"/>
      <c r="H420" s="524"/>
      <c r="I420" s="524"/>
    </row>
    <row r="421" spans="7:19">
      <c r="G421" s="524"/>
      <c r="H421" s="524"/>
      <c r="I421" s="524"/>
    </row>
    <row r="422" spans="7:19">
      <c r="G422" s="524"/>
      <c r="H422" s="524"/>
      <c r="I422" s="524"/>
    </row>
    <row r="423" spans="7:19">
      <c r="G423" s="524"/>
      <c r="H423" s="524"/>
      <c r="I423" s="524"/>
    </row>
    <row r="424" spans="7:19">
      <c r="G424" s="524"/>
      <c r="H424" s="524"/>
      <c r="I424" s="524"/>
    </row>
    <row r="425" spans="7:19">
      <c r="G425" s="524"/>
      <c r="H425" s="524"/>
      <c r="I425" s="524"/>
    </row>
    <row r="426" spans="7:19">
      <c r="G426" s="524"/>
      <c r="H426" s="524"/>
      <c r="I426" s="524"/>
    </row>
    <row r="427" spans="7:19">
      <c r="G427" s="524"/>
      <c r="H427" s="524"/>
      <c r="I427" s="524"/>
    </row>
    <row r="428" spans="7:19">
      <c r="G428" s="524"/>
      <c r="H428" s="524"/>
      <c r="I428" s="524"/>
    </row>
    <row r="429" spans="7:19">
      <c r="G429" s="524"/>
      <c r="H429" s="524"/>
      <c r="I429" s="524"/>
    </row>
    <row r="430" spans="7:19">
      <c r="G430" s="524"/>
      <c r="H430" s="524"/>
      <c r="I430" s="524"/>
    </row>
    <row r="431" spans="7:19">
      <c r="G431" s="524"/>
      <c r="H431" s="524"/>
      <c r="I431" s="524"/>
    </row>
    <row r="432" spans="7:19">
      <c r="G432" s="524"/>
      <c r="H432" s="524"/>
      <c r="I432" s="524"/>
    </row>
    <row r="433" spans="7:9">
      <c r="G433" s="524"/>
      <c r="H433" s="524"/>
      <c r="I433" s="524"/>
    </row>
    <row r="434" spans="7:9">
      <c r="G434" s="524"/>
      <c r="H434" s="524"/>
      <c r="I434" s="524"/>
    </row>
    <row r="435" spans="7:9">
      <c r="G435" s="524"/>
      <c r="H435" s="524"/>
      <c r="I435" s="524"/>
    </row>
    <row r="436" spans="7:9">
      <c r="G436" s="524"/>
      <c r="H436" s="524"/>
      <c r="I436" s="524"/>
    </row>
    <row r="437" spans="7:9">
      <c r="G437" s="524"/>
      <c r="H437" s="524"/>
      <c r="I437" s="524"/>
    </row>
    <row r="438" spans="7:9">
      <c r="G438" s="524"/>
      <c r="H438" s="524"/>
      <c r="I438" s="524"/>
    </row>
    <row r="439" spans="7:9">
      <c r="G439" s="524"/>
      <c r="H439" s="524"/>
      <c r="I439" s="524"/>
    </row>
    <row r="440" spans="7:9">
      <c r="G440" s="524"/>
      <c r="H440" s="524"/>
      <c r="I440" s="524"/>
    </row>
    <row r="441" spans="7:9">
      <c r="G441" s="524"/>
      <c r="H441" s="524"/>
      <c r="I441" s="524"/>
    </row>
    <row r="442" spans="7:9">
      <c r="G442" s="524"/>
      <c r="H442" s="524"/>
      <c r="I442" s="524"/>
    </row>
    <row r="443" spans="7:9">
      <c r="G443" s="524"/>
      <c r="H443" s="524"/>
      <c r="I443" s="524"/>
    </row>
    <row r="444" spans="7:9">
      <c r="G444" s="524"/>
      <c r="H444" s="524"/>
      <c r="I444" s="524"/>
    </row>
    <row r="445" spans="7:9">
      <c r="G445" s="524"/>
      <c r="H445" s="524"/>
      <c r="I445" s="524"/>
    </row>
    <row r="446" spans="7:9">
      <c r="G446" s="524"/>
      <c r="H446" s="524"/>
      <c r="I446" s="524"/>
    </row>
    <row r="447" spans="7:9">
      <c r="G447" s="524"/>
      <c r="H447" s="524"/>
      <c r="I447" s="524"/>
    </row>
    <row r="448" spans="7:9">
      <c r="G448" s="524"/>
      <c r="H448" s="524"/>
      <c r="I448" s="524"/>
    </row>
    <row r="449" spans="7:9">
      <c r="G449" s="524"/>
      <c r="H449" s="524"/>
      <c r="I449" s="524"/>
    </row>
  </sheetData>
  <sheetProtection password="CBD2" sheet="1" formatColumns="0" formatRows="0" selectLockedCells="1"/>
  <customSheetViews>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
      <headerFooter>
        <oddHeader>&amp;RSchedule-1Page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2"/>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3"/>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4"/>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7"/>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8"/>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9"/>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10"/>
      <headerFooter>
        <oddHeader>&amp;RSchedule-1Page &amp;P of &amp;N</oddHeader>
      </headerFooter>
    </customSheetView>
    <customSheetView guid="{889C3D82-0A24-4765-A688-A80A782F5056}" scale="85" showPageBreaks="1" fitToPage="1" printArea="1" hiddenColumns="1" view="pageBreakPreview">
      <selection activeCell="G18" sqref="G18"/>
      <pageMargins left="0.25" right="0.25" top="0.75" bottom="0.5" header="0.3" footer="0.5"/>
      <printOptions horizontalCentered="1"/>
      <pageSetup paperSize="9" scale="44" fitToHeight="0" orientation="landscape" r:id="rId11"/>
      <headerFooter>
        <oddHeader>&amp;RSchedule-1Page &amp;P of &amp;N</oddHeader>
      </headerFooter>
    </customSheetView>
  </customSheetViews>
  <mergeCells count="29">
    <mergeCell ref="Z10:AL10"/>
    <mergeCell ref="Z8:AL8"/>
    <mergeCell ref="Z9:AL9"/>
    <mergeCell ref="A410:M410"/>
    <mergeCell ref="C416:D416"/>
    <mergeCell ref="B413:N413"/>
    <mergeCell ref="K416:N416"/>
    <mergeCell ref="K415:N415"/>
    <mergeCell ref="A411:M411"/>
    <mergeCell ref="A412:M412"/>
    <mergeCell ref="C415:D415"/>
    <mergeCell ref="A409:N409"/>
    <mergeCell ref="B17:D17"/>
    <mergeCell ref="B86:D86"/>
    <mergeCell ref="B213:D213"/>
    <mergeCell ref="B337:D337"/>
    <mergeCell ref="B149:D149"/>
    <mergeCell ref="B260:D260"/>
    <mergeCell ref="A3:N3"/>
    <mergeCell ref="A4:N4"/>
    <mergeCell ref="A6:B6"/>
    <mergeCell ref="A8:G8"/>
    <mergeCell ref="K14:N14"/>
    <mergeCell ref="C12:G12"/>
    <mergeCell ref="C10:G10"/>
    <mergeCell ref="C9:G9"/>
    <mergeCell ref="A7:I7"/>
    <mergeCell ref="A13:N13"/>
    <mergeCell ref="C11:G11"/>
  </mergeCells>
  <conditionalFormatting sqref="I18:I58 I87:I121 I214:I220 I85 I147:I148 I372:I408 I222:I229">
    <cfRule type="expression" dxfId="43" priority="58" stopIfTrue="1">
      <formula>H18&gt;0</formula>
    </cfRule>
  </conditionalFormatting>
  <conditionalFormatting sqref="I230:I231">
    <cfRule type="expression" dxfId="42" priority="42" stopIfTrue="1">
      <formula>H230&gt;0</formula>
    </cfRule>
  </conditionalFormatting>
  <conditionalFormatting sqref="I232:I235">
    <cfRule type="expression" dxfId="41" priority="41" stopIfTrue="1">
      <formula>H232&gt;0</formula>
    </cfRule>
  </conditionalFormatting>
  <conditionalFormatting sqref="I236 I259">
    <cfRule type="expression" dxfId="40" priority="40" stopIfTrue="1">
      <formula>H236&gt;0</formula>
    </cfRule>
  </conditionalFormatting>
  <conditionalFormatting sqref="I371">
    <cfRule type="expression" dxfId="39" priority="39" stopIfTrue="1">
      <formula>H371&gt;0</formula>
    </cfRule>
  </conditionalFormatting>
  <conditionalFormatting sqref="I338:I358 I369:I370">
    <cfRule type="expression" dxfId="38" priority="38" stopIfTrue="1">
      <formula>H338&gt;0</formula>
    </cfRule>
  </conditionalFormatting>
  <conditionalFormatting sqref="I59:I84">
    <cfRule type="expression" dxfId="37" priority="14" stopIfTrue="1">
      <formula>H59&gt;0</formula>
    </cfRule>
  </conditionalFormatting>
  <conditionalFormatting sqref="I122:I146">
    <cfRule type="expression" dxfId="36" priority="13" stopIfTrue="1">
      <formula>H122&gt;0</formula>
    </cfRule>
  </conditionalFormatting>
  <conditionalFormatting sqref="I150:I184 I211:I212">
    <cfRule type="expression" dxfId="35" priority="12" stopIfTrue="1">
      <formula>H150&gt;0</formula>
    </cfRule>
  </conditionalFormatting>
  <conditionalFormatting sqref="I185:I201 I203:I210">
    <cfRule type="expression" dxfId="34" priority="11" stopIfTrue="1">
      <formula>H185&gt;0</formula>
    </cfRule>
  </conditionalFormatting>
  <conditionalFormatting sqref="I261:I295">
    <cfRule type="expression" dxfId="33" priority="10" stopIfTrue="1">
      <formula>H261&gt;0</formula>
    </cfRule>
  </conditionalFormatting>
  <conditionalFormatting sqref="I296:I304 I332:I336">
    <cfRule type="expression" dxfId="32" priority="9" stopIfTrue="1">
      <formula>H296&gt;0</formula>
    </cfRule>
  </conditionalFormatting>
  <conditionalFormatting sqref="I359:I368">
    <cfRule type="expression" dxfId="31" priority="8" stopIfTrue="1">
      <formula>H359&gt;0</formula>
    </cfRule>
  </conditionalFormatting>
  <conditionalFormatting sqref="I202">
    <cfRule type="expression" dxfId="30" priority="7" stopIfTrue="1">
      <formula>H202&gt;0</formula>
    </cfRule>
  </conditionalFormatting>
  <conditionalFormatting sqref="I237:I251">
    <cfRule type="expression" dxfId="29" priority="6" stopIfTrue="1">
      <formula>H237&gt;0</formula>
    </cfRule>
  </conditionalFormatting>
  <conditionalFormatting sqref="I252:I253">
    <cfRule type="expression" dxfId="28" priority="5" stopIfTrue="1">
      <formula>H252&gt;0</formula>
    </cfRule>
  </conditionalFormatting>
  <conditionalFormatting sqref="I254:I257">
    <cfRule type="expression" dxfId="27" priority="4" stopIfTrue="1">
      <formula>H254&gt;0</formula>
    </cfRule>
  </conditionalFormatting>
  <conditionalFormatting sqref="I258">
    <cfRule type="expression" dxfId="26" priority="3" stopIfTrue="1">
      <formula>H258&gt;0</formula>
    </cfRule>
  </conditionalFormatting>
  <conditionalFormatting sqref="I221">
    <cfRule type="expression" dxfId="25" priority="2" stopIfTrue="1">
      <formula>H221&gt;0</formula>
    </cfRule>
  </conditionalFormatting>
  <conditionalFormatting sqref="I305:I331">
    <cfRule type="expression" dxfId="24" priority="1" stopIfTrue="1">
      <formula>H305&gt;0</formula>
    </cfRule>
  </conditionalFormatting>
  <dataValidations count="3">
    <dataValidation type="list" operator="greaterThan" allowBlank="1" showInputMessage="1" showErrorMessage="1" sqref="I214:I259 I18:I85 I338:I408 I87:I148 I150:I212 I261:I336" xr:uid="{00000000-0002-0000-0400-000000000000}">
      <formula1>"0%,5%,12%,18%,28%"</formula1>
    </dataValidation>
    <dataValidation type="whole" operator="greaterThan" allowBlank="1" showInputMessage="1" showErrorMessage="1" sqref="G214:G259 G18:G85 G338:G408 G87:G148 G150:G212 G261:G336" xr:uid="{00000000-0002-0000-0400-000001000000}">
      <formula1>0</formula1>
    </dataValidation>
    <dataValidation type="decimal" operator="greaterThanOrEqual" allowBlank="1" showInputMessage="1" showErrorMessage="1" sqref="M214:M259 M18:M85 M338:M408 M87:M148 M150:M212 M261:M336" xr:uid="{00000000-0002-0000-0400-000002000000}">
      <formula1>0</formula1>
    </dataValidation>
  </dataValidations>
  <printOptions horizontalCentered="1"/>
  <pageMargins left="0.25" right="0.25" top="0.75" bottom="0.5" header="0.3" footer="0.5"/>
  <pageSetup paperSize="9" scale="44" fitToHeight="0" orientation="landscape" r:id="rId12"/>
  <headerFooter>
    <oddHeader>&amp;RSchedule-1Page &amp;P of &amp;N</oddHeader>
  </headerFooter>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16"/>
  <sheetViews>
    <sheetView view="pageBreakPreview" zoomScaleSheetLayoutView="100" workbookViewId="0">
      <selection activeCell="I18" sqref="I18"/>
    </sheetView>
  </sheetViews>
  <sheetFormatPr defaultRowHeight="15.75"/>
  <cols>
    <col min="1" max="1" width="6.140625" style="419" customWidth="1"/>
    <col min="2" max="2" width="15" style="419" customWidth="1"/>
    <col min="3" max="3" width="11.28515625" style="419" customWidth="1"/>
    <col min="4" max="4" width="23.85546875" style="419" customWidth="1"/>
    <col min="5" max="5" width="20.28515625" style="419" customWidth="1"/>
    <col min="6" max="6" width="105.7109375" style="411" customWidth="1"/>
    <col min="7" max="7" width="11.28515625" style="419" customWidth="1"/>
    <col min="8" max="8" width="11" style="419" customWidth="1"/>
    <col min="9" max="9" width="18.85546875" style="9" customWidth="1"/>
    <col min="10" max="10" width="24.28515625" style="419" customWidth="1"/>
    <col min="11" max="13" width="10.28515625" style="416" customWidth="1"/>
    <col min="14" max="14" width="9.140625" style="416" customWidth="1"/>
    <col min="15" max="17" width="9.140625" style="416"/>
    <col min="18" max="28" width="9.140625" style="407"/>
    <col min="29" max="16384" width="9.140625" style="415"/>
  </cols>
  <sheetData>
    <row r="1" spans="1:32" ht="27.75" customHeight="1">
      <c r="A1" s="1" t="str">
        <f>Basic!B5</f>
        <v>5002002356/SUB-STATION(INCLUDIN/DOM/A04-CC CS -5</v>
      </c>
      <c r="B1" s="1"/>
      <c r="C1" s="1"/>
      <c r="D1" s="410"/>
      <c r="E1" s="410"/>
      <c r="F1" s="410"/>
      <c r="G1" s="413"/>
      <c r="H1" s="413"/>
      <c r="I1" s="414"/>
      <c r="J1" s="605" t="s">
        <v>14</v>
      </c>
    </row>
    <row r="2" spans="1:32" ht="21.75" customHeight="1">
      <c r="A2" s="409"/>
      <c r="B2" s="409"/>
      <c r="C2" s="409"/>
      <c r="D2" s="409"/>
      <c r="E2" s="409"/>
      <c r="F2" s="409"/>
      <c r="G2" s="346"/>
      <c r="H2" s="346"/>
      <c r="I2" s="417"/>
      <c r="J2" s="346"/>
    </row>
    <row r="3" spans="1:32" ht="92.25" customHeight="1">
      <c r="A3" s="826"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26"/>
      <c r="C3" s="826"/>
      <c r="D3" s="826"/>
      <c r="E3" s="826"/>
      <c r="F3" s="826"/>
      <c r="G3" s="826"/>
      <c r="H3" s="826"/>
      <c r="I3" s="826"/>
      <c r="J3" s="826"/>
      <c r="K3" s="418"/>
      <c r="N3" s="824"/>
      <c r="O3" s="824"/>
      <c r="R3" s="416"/>
      <c r="S3" s="416"/>
      <c r="T3" s="416"/>
      <c r="U3" s="416"/>
      <c r="V3" s="416"/>
      <c r="W3" s="416"/>
      <c r="X3" s="416"/>
      <c r="Y3" s="416"/>
      <c r="Z3" s="416"/>
      <c r="AA3" s="416"/>
      <c r="AC3" s="407"/>
      <c r="AD3" s="407"/>
      <c r="AE3" s="407"/>
      <c r="AF3" s="407"/>
    </row>
    <row r="4" spans="1:32" ht="21.95" customHeight="1">
      <c r="A4" s="825" t="s">
        <v>0</v>
      </c>
      <c r="B4" s="825"/>
      <c r="C4" s="825"/>
      <c r="D4" s="825"/>
      <c r="E4" s="825"/>
      <c r="F4" s="825"/>
      <c r="G4" s="825"/>
      <c r="H4" s="825"/>
      <c r="I4" s="825"/>
      <c r="J4" s="825"/>
    </row>
    <row r="5" spans="1:32" ht="15" customHeight="1">
      <c r="J5" s="346"/>
    </row>
    <row r="6" spans="1:32" ht="22.5" customHeight="1">
      <c r="A6" s="808" t="s">
        <v>339</v>
      </c>
      <c r="B6" s="808"/>
      <c r="C6" s="4"/>
      <c r="D6" s="346"/>
      <c r="E6" s="4"/>
      <c r="F6" s="4"/>
      <c r="G6" s="4"/>
      <c r="H6" s="4"/>
      <c r="I6" s="4"/>
      <c r="J6" s="346"/>
    </row>
    <row r="7" spans="1:32" ht="25.5" customHeight="1">
      <c r="A7" s="829">
        <f>'Sch-1'!A7</f>
        <v>0</v>
      </c>
      <c r="B7" s="829"/>
      <c r="C7" s="829"/>
      <c r="D7" s="829"/>
      <c r="E7" s="829"/>
      <c r="F7" s="829"/>
      <c r="G7" s="572"/>
      <c r="H7" s="445" t="s">
        <v>1</v>
      </c>
      <c r="I7" s="572"/>
      <c r="J7" s="346"/>
    </row>
    <row r="8" spans="1:32" ht="29.25" customHeight="1">
      <c r="A8" s="809" t="str">
        <f>"Bidder’s Name and Address  (" &amp; MID('Names of Bidder'!A9,9, 20) &amp; ") :"</f>
        <v>Bidder’s Name and Address  (Sole Bidder) :</v>
      </c>
      <c r="B8" s="809"/>
      <c r="C8" s="809"/>
      <c r="D8" s="809"/>
      <c r="E8" s="809"/>
      <c r="F8" s="809"/>
      <c r="G8" s="809"/>
      <c r="H8" s="446" t="s">
        <v>2</v>
      </c>
      <c r="I8" s="528"/>
      <c r="J8" s="346"/>
    </row>
    <row r="9" spans="1:32" ht="26.25" customHeight="1">
      <c r="A9" s="451" t="s">
        <v>12</v>
      </c>
      <c r="B9" s="400"/>
      <c r="C9" s="831" t="str">
        <f>IF('Names of Bidder'!C9=0, "", 'Names of Bidder'!C9)</f>
        <v/>
      </c>
      <c r="D9" s="831"/>
      <c r="E9" s="831"/>
      <c r="F9" s="574"/>
      <c r="G9" s="574"/>
      <c r="H9" s="446" t="s">
        <v>3</v>
      </c>
      <c r="I9" s="401"/>
      <c r="J9" s="346"/>
    </row>
    <row r="10" spans="1:32" ht="17.25" customHeight="1">
      <c r="A10" s="451" t="s">
        <v>11</v>
      </c>
      <c r="B10" s="400"/>
      <c r="C10" s="830" t="str">
        <f>IF('Names of Bidder'!C10=0, "", 'Names of Bidder'!C10)</f>
        <v/>
      </c>
      <c r="D10" s="830"/>
      <c r="E10" s="830"/>
      <c r="F10" s="574"/>
      <c r="G10" s="574"/>
      <c r="H10" s="446" t="s">
        <v>4</v>
      </c>
      <c r="I10" s="401"/>
      <c r="J10" s="346"/>
    </row>
    <row r="11" spans="1:32" ht="18" customHeight="1">
      <c r="A11" s="401"/>
      <c r="B11" s="401"/>
      <c r="C11" s="830" t="str">
        <f>IF('Names of Bidder'!C11=0, "", 'Names of Bidder'!C11)</f>
        <v/>
      </c>
      <c r="D11" s="830"/>
      <c r="E11" s="830"/>
      <c r="F11" s="574"/>
      <c r="G11" s="574"/>
      <c r="H11" s="446" t="s">
        <v>5</v>
      </c>
      <c r="I11" s="401"/>
      <c r="J11" s="346"/>
    </row>
    <row r="12" spans="1:32" ht="18" customHeight="1">
      <c r="A12" s="401"/>
      <c r="B12" s="401"/>
      <c r="C12" s="830" t="str">
        <f>IF('Names of Bidder'!C12=0, "", 'Names of Bidder'!C12)</f>
        <v/>
      </c>
      <c r="D12" s="830"/>
      <c r="E12" s="830"/>
      <c r="F12" s="574"/>
      <c r="G12" s="574"/>
      <c r="H12" s="446" t="s">
        <v>6</v>
      </c>
      <c r="I12" s="401"/>
      <c r="J12" s="346"/>
    </row>
    <row r="13" spans="1:32" s="461" customFormat="1" ht="26.45" customHeight="1">
      <c r="A13" s="835" t="s">
        <v>353</v>
      </c>
      <c r="B13" s="835"/>
      <c r="C13" s="835"/>
      <c r="D13" s="835"/>
      <c r="E13" s="835"/>
      <c r="F13" s="835"/>
      <c r="G13" s="835"/>
      <c r="H13" s="835"/>
      <c r="I13" s="835"/>
      <c r="J13" s="835"/>
      <c r="K13" s="459"/>
      <c r="L13" s="459"/>
      <c r="M13" s="459"/>
      <c r="N13" s="459"/>
      <c r="O13" s="459"/>
      <c r="P13" s="459"/>
      <c r="Q13" s="459"/>
      <c r="R13" s="460"/>
      <c r="S13" s="460"/>
      <c r="T13" s="460"/>
      <c r="U13" s="460"/>
      <c r="V13" s="460"/>
      <c r="W13" s="460"/>
      <c r="X13" s="460"/>
      <c r="Y13" s="460"/>
      <c r="Z13" s="460"/>
      <c r="AA13" s="460"/>
      <c r="AB13" s="460"/>
    </row>
    <row r="14" spans="1:32" ht="20.25" customHeight="1" thickBot="1">
      <c r="A14" s="420"/>
      <c r="B14" s="420"/>
      <c r="C14" s="420"/>
      <c r="D14" s="420"/>
      <c r="E14" s="420"/>
      <c r="F14" s="412"/>
      <c r="G14" s="421"/>
      <c r="H14" s="421"/>
      <c r="I14" s="828" t="s">
        <v>344</v>
      </c>
      <c r="J14" s="828"/>
    </row>
    <row r="15" spans="1:32" ht="102" customHeight="1">
      <c r="A15" s="13" t="s">
        <v>7</v>
      </c>
      <c r="B15" s="17" t="s">
        <v>260</v>
      </c>
      <c r="C15" s="17" t="s">
        <v>272</v>
      </c>
      <c r="D15" s="17" t="s">
        <v>274</v>
      </c>
      <c r="E15" s="17" t="s">
        <v>13</v>
      </c>
      <c r="F15" s="14" t="s">
        <v>15</v>
      </c>
      <c r="G15" s="14" t="s">
        <v>9</v>
      </c>
      <c r="H15" s="14" t="s">
        <v>16</v>
      </c>
      <c r="I15" s="14" t="s">
        <v>352</v>
      </c>
      <c r="J15" s="15" t="s">
        <v>351</v>
      </c>
    </row>
    <row r="16" spans="1:32" s="584" customFormat="1">
      <c r="A16" s="581">
        <v>1</v>
      </c>
      <c r="B16" s="581">
        <v>2</v>
      </c>
      <c r="C16" s="581">
        <v>3</v>
      </c>
      <c r="D16" s="581">
        <v>4</v>
      </c>
      <c r="E16" s="581">
        <v>5</v>
      </c>
      <c r="F16" s="581">
        <v>6</v>
      </c>
      <c r="G16" s="581">
        <v>7</v>
      </c>
      <c r="H16" s="581">
        <v>8</v>
      </c>
      <c r="I16" s="581">
        <v>9</v>
      </c>
      <c r="J16" s="581" t="s">
        <v>345</v>
      </c>
      <c r="K16" s="582"/>
      <c r="L16" s="582"/>
      <c r="M16" s="582"/>
      <c r="N16" s="582"/>
      <c r="O16" s="582"/>
      <c r="P16" s="582"/>
      <c r="Q16" s="582"/>
      <c r="R16" s="583"/>
      <c r="S16" s="583"/>
      <c r="T16" s="583"/>
      <c r="U16" s="583"/>
      <c r="V16" s="583"/>
      <c r="W16" s="583"/>
      <c r="X16" s="583"/>
      <c r="Y16" s="583"/>
      <c r="Z16" s="583"/>
      <c r="AA16" s="583"/>
      <c r="AB16" s="583"/>
    </row>
    <row r="17" spans="1:28" s="719" customFormat="1" ht="34.5" customHeight="1">
      <c r="A17" s="716" t="str">
        <f>'Sch-1'!A17</f>
        <v>I</v>
      </c>
      <c r="B17" s="840" t="str">
        <f>'Sch-1'!B17:D17</f>
        <v xml:space="preserve">Extn. of 400kV Bikaner-II S/S </v>
      </c>
      <c r="C17" s="841"/>
      <c r="D17" s="842"/>
      <c r="E17" s="723"/>
      <c r="F17" s="723"/>
      <c r="G17" s="723"/>
      <c r="H17" s="723"/>
      <c r="I17" s="723"/>
      <c r="J17" s="723"/>
      <c r="K17" s="717"/>
      <c r="L17" s="717"/>
      <c r="M17" s="717"/>
      <c r="N17" s="717"/>
      <c r="O17" s="717"/>
      <c r="P17" s="717"/>
      <c r="Q17" s="717"/>
      <c r="R17" s="718"/>
      <c r="S17" s="718"/>
      <c r="T17" s="718"/>
      <c r="U17" s="718"/>
      <c r="V17" s="718"/>
      <c r="W17" s="718"/>
      <c r="X17" s="718"/>
      <c r="Y17" s="718"/>
      <c r="Z17" s="718"/>
      <c r="AA17" s="718"/>
      <c r="AB17" s="718"/>
    </row>
    <row r="18" spans="1:28" ht="31.5">
      <c r="A18" s="699">
        <v>1</v>
      </c>
      <c r="B18" s="525">
        <v>7000018983</v>
      </c>
      <c r="C18" s="525">
        <v>290</v>
      </c>
      <c r="D18" s="525" t="s">
        <v>496</v>
      </c>
      <c r="E18" s="525">
        <v>1000004501</v>
      </c>
      <c r="F18" s="521" t="s">
        <v>515</v>
      </c>
      <c r="G18" s="525" t="s">
        <v>516</v>
      </c>
      <c r="H18" s="525">
        <v>1</v>
      </c>
      <c r="I18" s="526"/>
      <c r="J18" s="527" t="str">
        <f t="shared" ref="J18:J118" si="0">IF(I18=0, "INCLUDED", IF(ISERROR(I18*H18), I18, I18*H18))</f>
        <v>INCLUDED</v>
      </c>
    </row>
    <row r="19" spans="1:28" ht="31.5">
      <c r="A19" s="699">
        <v>2</v>
      </c>
      <c r="B19" s="525">
        <v>7000018983</v>
      </c>
      <c r="C19" s="525">
        <v>300</v>
      </c>
      <c r="D19" s="525" t="s">
        <v>496</v>
      </c>
      <c r="E19" s="525">
        <v>1000004498</v>
      </c>
      <c r="F19" s="521" t="s">
        <v>517</v>
      </c>
      <c r="G19" s="525" t="s">
        <v>516</v>
      </c>
      <c r="H19" s="525">
        <v>3</v>
      </c>
      <c r="I19" s="526"/>
      <c r="J19" s="527" t="str">
        <f t="shared" si="0"/>
        <v>INCLUDED</v>
      </c>
    </row>
    <row r="20" spans="1:28" ht="31.5">
      <c r="A20" s="699">
        <v>3</v>
      </c>
      <c r="B20" s="525">
        <v>7000018983</v>
      </c>
      <c r="C20" s="525">
        <v>310</v>
      </c>
      <c r="D20" s="525" t="s">
        <v>496</v>
      </c>
      <c r="E20" s="525">
        <v>1000020419</v>
      </c>
      <c r="F20" s="521" t="s">
        <v>518</v>
      </c>
      <c r="G20" s="525" t="s">
        <v>516</v>
      </c>
      <c r="H20" s="525">
        <v>3</v>
      </c>
      <c r="I20" s="526"/>
      <c r="J20" s="527" t="str">
        <f t="shared" si="0"/>
        <v>INCLUDED</v>
      </c>
    </row>
    <row r="21" spans="1:28" ht="31.5">
      <c r="A21" s="699">
        <v>4</v>
      </c>
      <c r="B21" s="525">
        <v>7000018983</v>
      </c>
      <c r="C21" s="525">
        <v>320</v>
      </c>
      <c r="D21" s="525" t="s">
        <v>496</v>
      </c>
      <c r="E21" s="525">
        <v>1000004290</v>
      </c>
      <c r="F21" s="521" t="s">
        <v>519</v>
      </c>
      <c r="G21" s="525" t="s">
        <v>516</v>
      </c>
      <c r="H21" s="525">
        <v>2</v>
      </c>
      <c r="I21" s="526"/>
      <c r="J21" s="527" t="str">
        <f t="shared" si="0"/>
        <v>INCLUDED</v>
      </c>
    </row>
    <row r="22" spans="1:28" ht="31.5">
      <c r="A22" s="699">
        <v>5</v>
      </c>
      <c r="B22" s="525">
        <v>7000018983</v>
      </c>
      <c r="C22" s="525">
        <v>330</v>
      </c>
      <c r="D22" s="525" t="s">
        <v>496</v>
      </c>
      <c r="E22" s="525">
        <v>1000004535</v>
      </c>
      <c r="F22" s="521" t="s">
        <v>520</v>
      </c>
      <c r="G22" s="525" t="s">
        <v>516</v>
      </c>
      <c r="H22" s="525">
        <v>3</v>
      </c>
      <c r="I22" s="526"/>
      <c r="J22" s="527" t="str">
        <f t="shared" si="0"/>
        <v>INCLUDED</v>
      </c>
    </row>
    <row r="23" spans="1:28" ht="31.5">
      <c r="A23" s="699">
        <v>6</v>
      </c>
      <c r="B23" s="525">
        <v>7000018983</v>
      </c>
      <c r="C23" s="525">
        <v>340</v>
      </c>
      <c r="D23" s="525" t="s">
        <v>496</v>
      </c>
      <c r="E23" s="525">
        <v>1000004400</v>
      </c>
      <c r="F23" s="521" t="s">
        <v>521</v>
      </c>
      <c r="G23" s="525" t="s">
        <v>516</v>
      </c>
      <c r="H23" s="525">
        <v>6</v>
      </c>
      <c r="I23" s="526"/>
      <c r="J23" s="527" t="str">
        <f t="shared" si="0"/>
        <v>INCLUDED</v>
      </c>
    </row>
    <row r="24" spans="1:28" ht="31.5">
      <c r="A24" s="699">
        <v>7</v>
      </c>
      <c r="B24" s="525">
        <v>7000018983</v>
      </c>
      <c r="C24" s="525">
        <v>350</v>
      </c>
      <c r="D24" s="525" t="s">
        <v>496</v>
      </c>
      <c r="E24" s="525">
        <v>1000004401</v>
      </c>
      <c r="F24" s="521" t="s">
        <v>522</v>
      </c>
      <c r="G24" s="525" t="s">
        <v>516</v>
      </c>
      <c r="H24" s="525">
        <v>5</v>
      </c>
      <c r="I24" s="526"/>
      <c r="J24" s="527" t="str">
        <f t="shared" si="0"/>
        <v>INCLUDED</v>
      </c>
    </row>
    <row r="25" spans="1:28" ht="31.5">
      <c r="A25" s="699">
        <v>8</v>
      </c>
      <c r="B25" s="525">
        <v>7000018983</v>
      </c>
      <c r="C25" s="525">
        <v>360</v>
      </c>
      <c r="D25" s="525" t="s">
        <v>496</v>
      </c>
      <c r="E25" s="525">
        <v>1000004463</v>
      </c>
      <c r="F25" s="521" t="s">
        <v>523</v>
      </c>
      <c r="G25" s="525" t="s">
        <v>516</v>
      </c>
      <c r="H25" s="525">
        <v>3</v>
      </c>
      <c r="I25" s="526"/>
      <c r="J25" s="527" t="str">
        <f t="shared" si="0"/>
        <v>INCLUDED</v>
      </c>
    </row>
    <row r="26" spans="1:28">
      <c r="A26" s="699">
        <v>9</v>
      </c>
      <c r="B26" s="525">
        <v>7000018983</v>
      </c>
      <c r="C26" s="525">
        <v>10</v>
      </c>
      <c r="D26" s="525" t="s">
        <v>497</v>
      </c>
      <c r="E26" s="525">
        <v>1000009250</v>
      </c>
      <c r="F26" s="521" t="s">
        <v>524</v>
      </c>
      <c r="G26" s="525" t="s">
        <v>525</v>
      </c>
      <c r="H26" s="525">
        <v>500</v>
      </c>
      <c r="I26" s="526"/>
      <c r="J26" s="527" t="str">
        <f t="shared" si="0"/>
        <v>INCLUDED</v>
      </c>
    </row>
    <row r="27" spans="1:28">
      <c r="A27" s="699">
        <v>10</v>
      </c>
      <c r="B27" s="525">
        <v>7000018983</v>
      </c>
      <c r="C27" s="525">
        <v>20</v>
      </c>
      <c r="D27" s="525" t="s">
        <v>498</v>
      </c>
      <c r="E27" s="525">
        <v>1000003409</v>
      </c>
      <c r="F27" s="521" t="s">
        <v>526</v>
      </c>
      <c r="G27" s="525" t="s">
        <v>516</v>
      </c>
      <c r="H27" s="525">
        <v>1</v>
      </c>
      <c r="I27" s="526"/>
      <c r="J27" s="527" t="str">
        <f t="shared" si="0"/>
        <v>INCLUDED</v>
      </c>
    </row>
    <row r="28" spans="1:28">
      <c r="A28" s="699">
        <v>11</v>
      </c>
      <c r="B28" s="525">
        <v>7000018983</v>
      </c>
      <c r="C28" s="525">
        <v>30</v>
      </c>
      <c r="D28" s="525" t="s">
        <v>499</v>
      </c>
      <c r="E28" s="525">
        <v>1000031953</v>
      </c>
      <c r="F28" s="521" t="s">
        <v>527</v>
      </c>
      <c r="G28" s="525" t="s">
        <v>528</v>
      </c>
      <c r="H28" s="525">
        <v>0.5</v>
      </c>
      <c r="I28" s="526"/>
      <c r="J28" s="527" t="str">
        <f t="shared" si="0"/>
        <v>INCLUDED</v>
      </c>
    </row>
    <row r="29" spans="1:28">
      <c r="A29" s="699">
        <v>12</v>
      </c>
      <c r="B29" s="525">
        <v>7000018983</v>
      </c>
      <c r="C29" s="525">
        <v>40</v>
      </c>
      <c r="D29" s="525" t="s">
        <v>499</v>
      </c>
      <c r="E29" s="525">
        <v>1000031976</v>
      </c>
      <c r="F29" s="521" t="s">
        <v>529</v>
      </c>
      <c r="G29" s="525" t="s">
        <v>528</v>
      </c>
      <c r="H29" s="525">
        <v>1</v>
      </c>
      <c r="I29" s="526"/>
      <c r="J29" s="527" t="str">
        <f t="shared" si="0"/>
        <v>INCLUDED</v>
      </c>
    </row>
    <row r="30" spans="1:28">
      <c r="A30" s="699">
        <v>13</v>
      </c>
      <c r="B30" s="525">
        <v>7000018983</v>
      </c>
      <c r="C30" s="525">
        <v>50</v>
      </c>
      <c r="D30" s="525" t="s">
        <v>499</v>
      </c>
      <c r="E30" s="525">
        <v>1000031943</v>
      </c>
      <c r="F30" s="521" t="s">
        <v>530</v>
      </c>
      <c r="G30" s="525" t="s">
        <v>528</v>
      </c>
      <c r="H30" s="525">
        <v>1.5</v>
      </c>
      <c r="I30" s="526"/>
      <c r="J30" s="527" t="str">
        <f t="shared" si="0"/>
        <v>INCLUDED</v>
      </c>
    </row>
    <row r="31" spans="1:28">
      <c r="A31" s="699">
        <v>14</v>
      </c>
      <c r="B31" s="525">
        <v>7000018983</v>
      </c>
      <c r="C31" s="525">
        <v>60</v>
      </c>
      <c r="D31" s="525" t="s">
        <v>499</v>
      </c>
      <c r="E31" s="525">
        <v>1000031985</v>
      </c>
      <c r="F31" s="521" t="s">
        <v>531</v>
      </c>
      <c r="G31" s="525" t="s">
        <v>528</v>
      </c>
      <c r="H31" s="525">
        <v>1</v>
      </c>
      <c r="I31" s="526"/>
      <c r="J31" s="527" t="str">
        <f t="shared" si="0"/>
        <v>INCLUDED</v>
      </c>
    </row>
    <row r="32" spans="1:28">
      <c r="A32" s="699">
        <v>15</v>
      </c>
      <c r="B32" s="525">
        <v>7000018983</v>
      </c>
      <c r="C32" s="525">
        <v>70</v>
      </c>
      <c r="D32" s="525" t="s">
        <v>499</v>
      </c>
      <c r="E32" s="525">
        <v>1000031964</v>
      </c>
      <c r="F32" s="521" t="s">
        <v>532</v>
      </c>
      <c r="G32" s="525" t="s">
        <v>528</v>
      </c>
      <c r="H32" s="525">
        <v>3</v>
      </c>
      <c r="I32" s="526"/>
      <c r="J32" s="527" t="str">
        <f t="shared" si="0"/>
        <v>INCLUDED</v>
      </c>
    </row>
    <row r="33" spans="1:10">
      <c r="A33" s="699">
        <v>16</v>
      </c>
      <c r="B33" s="525">
        <v>7000018983</v>
      </c>
      <c r="C33" s="525">
        <v>80</v>
      </c>
      <c r="D33" s="525" t="s">
        <v>499</v>
      </c>
      <c r="E33" s="525">
        <v>1000031987</v>
      </c>
      <c r="F33" s="521" t="s">
        <v>533</v>
      </c>
      <c r="G33" s="525" t="s">
        <v>528</v>
      </c>
      <c r="H33" s="525">
        <v>3</v>
      </c>
      <c r="I33" s="526"/>
      <c r="J33" s="527" t="str">
        <f t="shared" si="0"/>
        <v>INCLUDED</v>
      </c>
    </row>
    <row r="34" spans="1:10">
      <c r="A34" s="699">
        <v>17</v>
      </c>
      <c r="B34" s="525">
        <v>7000018983</v>
      </c>
      <c r="C34" s="525">
        <v>90</v>
      </c>
      <c r="D34" s="525" t="s">
        <v>499</v>
      </c>
      <c r="E34" s="525">
        <v>1000031993</v>
      </c>
      <c r="F34" s="521" t="s">
        <v>534</v>
      </c>
      <c r="G34" s="525" t="s">
        <v>528</v>
      </c>
      <c r="H34" s="525">
        <v>1.5</v>
      </c>
      <c r="I34" s="526"/>
      <c r="J34" s="527" t="str">
        <f t="shared" si="0"/>
        <v>INCLUDED</v>
      </c>
    </row>
    <row r="35" spans="1:10">
      <c r="A35" s="699">
        <v>18</v>
      </c>
      <c r="B35" s="525">
        <v>7000018983</v>
      </c>
      <c r="C35" s="525">
        <v>100</v>
      </c>
      <c r="D35" s="525" t="s">
        <v>499</v>
      </c>
      <c r="E35" s="525">
        <v>1000031887</v>
      </c>
      <c r="F35" s="521" t="s">
        <v>535</v>
      </c>
      <c r="G35" s="525" t="s">
        <v>528</v>
      </c>
      <c r="H35" s="525">
        <v>0.5</v>
      </c>
      <c r="I35" s="526"/>
      <c r="J35" s="527" t="str">
        <f t="shared" si="0"/>
        <v>INCLUDED</v>
      </c>
    </row>
    <row r="36" spans="1:10">
      <c r="A36" s="699">
        <v>19</v>
      </c>
      <c r="B36" s="525">
        <v>7000018983</v>
      </c>
      <c r="C36" s="525">
        <v>110</v>
      </c>
      <c r="D36" s="525" t="s">
        <v>499</v>
      </c>
      <c r="E36" s="525">
        <v>1000031904</v>
      </c>
      <c r="F36" s="521" t="s">
        <v>536</v>
      </c>
      <c r="G36" s="525" t="s">
        <v>528</v>
      </c>
      <c r="H36" s="525">
        <v>1</v>
      </c>
      <c r="I36" s="526"/>
      <c r="J36" s="527" t="str">
        <f t="shared" si="0"/>
        <v>INCLUDED</v>
      </c>
    </row>
    <row r="37" spans="1:10">
      <c r="A37" s="699">
        <v>20</v>
      </c>
      <c r="B37" s="525">
        <v>7000018983</v>
      </c>
      <c r="C37" s="525">
        <v>120</v>
      </c>
      <c r="D37" s="525" t="s">
        <v>499</v>
      </c>
      <c r="E37" s="525">
        <v>1000056264</v>
      </c>
      <c r="F37" s="521" t="s">
        <v>537</v>
      </c>
      <c r="G37" s="525" t="s">
        <v>528</v>
      </c>
      <c r="H37" s="525">
        <v>1</v>
      </c>
      <c r="I37" s="526"/>
      <c r="J37" s="527" t="str">
        <f t="shared" si="0"/>
        <v>INCLUDED</v>
      </c>
    </row>
    <row r="38" spans="1:10">
      <c r="A38" s="699">
        <v>21</v>
      </c>
      <c r="B38" s="525">
        <v>7000018983</v>
      </c>
      <c r="C38" s="525">
        <v>130</v>
      </c>
      <c r="D38" s="525" t="s">
        <v>499</v>
      </c>
      <c r="E38" s="525">
        <v>1000056265</v>
      </c>
      <c r="F38" s="521" t="s">
        <v>538</v>
      </c>
      <c r="G38" s="525" t="s">
        <v>528</v>
      </c>
      <c r="H38" s="525">
        <v>1</v>
      </c>
      <c r="I38" s="526"/>
      <c r="J38" s="527" t="str">
        <f t="shared" si="0"/>
        <v>INCLUDED</v>
      </c>
    </row>
    <row r="39" spans="1:10" ht="31.5">
      <c r="A39" s="699">
        <v>22</v>
      </c>
      <c r="B39" s="525">
        <v>7000018983</v>
      </c>
      <c r="C39" s="525">
        <v>140</v>
      </c>
      <c r="D39" s="525" t="s">
        <v>500</v>
      </c>
      <c r="E39" s="525">
        <v>1000020192</v>
      </c>
      <c r="F39" s="521" t="s">
        <v>539</v>
      </c>
      <c r="G39" s="525" t="s">
        <v>516</v>
      </c>
      <c r="H39" s="525">
        <v>3</v>
      </c>
      <c r="I39" s="526"/>
      <c r="J39" s="527" t="str">
        <f t="shared" si="0"/>
        <v>INCLUDED</v>
      </c>
    </row>
    <row r="40" spans="1:10" ht="31.5">
      <c r="A40" s="699">
        <v>23</v>
      </c>
      <c r="B40" s="525">
        <v>7000018983</v>
      </c>
      <c r="C40" s="525">
        <v>150</v>
      </c>
      <c r="D40" s="525" t="s">
        <v>500</v>
      </c>
      <c r="E40" s="525">
        <v>1000020193</v>
      </c>
      <c r="F40" s="521" t="s">
        <v>540</v>
      </c>
      <c r="G40" s="525" t="s">
        <v>516</v>
      </c>
      <c r="H40" s="525">
        <v>3</v>
      </c>
      <c r="I40" s="526"/>
      <c r="J40" s="527" t="str">
        <f t="shared" si="0"/>
        <v>INCLUDED</v>
      </c>
    </row>
    <row r="41" spans="1:10" ht="47.25">
      <c r="A41" s="699">
        <v>24</v>
      </c>
      <c r="B41" s="525">
        <v>7000018983</v>
      </c>
      <c r="C41" s="525">
        <v>160</v>
      </c>
      <c r="D41" s="525" t="s">
        <v>500</v>
      </c>
      <c r="E41" s="525">
        <v>1000020194</v>
      </c>
      <c r="F41" s="521" t="s">
        <v>541</v>
      </c>
      <c r="G41" s="525" t="s">
        <v>516</v>
      </c>
      <c r="H41" s="525">
        <v>3</v>
      </c>
      <c r="I41" s="526"/>
      <c r="J41" s="527" t="str">
        <f t="shared" si="0"/>
        <v>INCLUDED</v>
      </c>
    </row>
    <row r="42" spans="1:10" ht="31.5">
      <c r="A42" s="699">
        <v>25</v>
      </c>
      <c r="B42" s="525">
        <v>7000018983</v>
      </c>
      <c r="C42" s="525">
        <v>170</v>
      </c>
      <c r="D42" s="525" t="s">
        <v>500</v>
      </c>
      <c r="E42" s="525">
        <v>1000020195</v>
      </c>
      <c r="F42" s="521" t="s">
        <v>542</v>
      </c>
      <c r="G42" s="525" t="s">
        <v>516</v>
      </c>
      <c r="H42" s="525">
        <v>3</v>
      </c>
      <c r="I42" s="526"/>
      <c r="J42" s="527" t="str">
        <f t="shared" si="0"/>
        <v>INCLUDED</v>
      </c>
    </row>
    <row r="43" spans="1:10">
      <c r="A43" s="699">
        <v>26</v>
      </c>
      <c r="B43" s="525">
        <v>7000018983</v>
      </c>
      <c r="C43" s="525">
        <v>180</v>
      </c>
      <c r="D43" s="525" t="s">
        <v>500</v>
      </c>
      <c r="E43" s="525">
        <v>1000017567</v>
      </c>
      <c r="F43" s="521" t="s">
        <v>543</v>
      </c>
      <c r="G43" s="525" t="s">
        <v>516</v>
      </c>
      <c r="H43" s="525">
        <v>5</v>
      </c>
      <c r="I43" s="526"/>
      <c r="J43" s="527" t="str">
        <f t="shared" si="0"/>
        <v>INCLUDED</v>
      </c>
    </row>
    <row r="44" spans="1:10">
      <c r="A44" s="699">
        <v>27</v>
      </c>
      <c r="B44" s="525">
        <v>7000018983</v>
      </c>
      <c r="C44" s="525">
        <v>190</v>
      </c>
      <c r="D44" s="525" t="s">
        <v>500</v>
      </c>
      <c r="E44" s="525">
        <v>1000017568</v>
      </c>
      <c r="F44" s="521" t="s">
        <v>544</v>
      </c>
      <c r="G44" s="525" t="s">
        <v>516</v>
      </c>
      <c r="H44" s="525">
        <v>2</v>
      </c>
      <c r="I44" s="526"/>
      <c r="J44" s="527" t="str">
        <f t="shared" si="0"/>
        <v>INCLUDED</v>
      </c>
    </row>
    <row r="45" spans="1:10">
      <c r="A45" s="699">
        <v>28</v>
      </c>
      <c r="B45" s="525">
        <v>7000018983</v>
      </c>
      <c r="C45" s="525">
        <v>200</v>
      </c>
      <c r="D45" s="525" t="s">
        <v>501</v>
      </c>
      <c r="E45" s="525">
        <v>1000032055</v>
      </c>
      <c r="F45" s="521" t="s">
        <v>545</v>
      </c>
      <c r="G45" s="525" t="s">
        <v>528</v>
      </c>
      <c r="H45" s="525">
        <v>1</v>
      </c>
      <c r="I45" s="526"/>
      <c r="J45" s="527" t="str">
        <f t="shared" si="0"/>
        <v>INCLUDED</v>
      </c>
    </row>
    <row r="46" spans="1:10" ht="31.5">
      <c r="A46" s="699">
        <v>29</v>
      </c>
      <c r="B46" s="525">
        <v>7000018983</v>
      </c>
      <c r="C46" s="525">
        <v>370</v>
      </c>
      <c r="D46" s="525" t="s">
        <v>502</v>
      </c>
      <c r="E46" s="525">
        <v>1000019919</v>
      </c>
      <c r="F46" s="521" t="s">
        <v>546</v>
      </c>
      <c r="G46" s="525" t="s">
        <v>547</v>
      </c>
      <c r="H46" s="525">
        <v>1</v>
      </c>
      <c r="I46" s="526"/>
      <c r="J46" s="527" t="str">
        <f t="shared" si="0"/>
        <v>INCLUDED</v>
      </c>
    </row>
    <row r="47" spans="1:10" ht="31.5">
      <c r="A47" s="699">
        <v>30</v>
      </c>
      <c r="B47" s="525">
        <v>7000018983</v>
      </c>
      <c r="C47" s="525">
        <v>380</v>
      </c>
      <c r="D47" s="525" t="s">
        <v>503</v>
      </c>
      <c r="E47" s="525">
        <v>1000014547</v>
      </c>
      <c r="F47" s="521" t="s">
        <v>548</v>
      </c>
      <c r="G47" s="525" t="s">
        <v>516</v>
      </c>
      <c r="H47" s="525">
        <v>1</v>
      </c>
      <c r="I47" s="526"/>
      <c r="J47" s="527" t="str">
        <f t="shared" si="0"/>
        <v>INCLUDED</v>
      </c>
    </row>
    <row r="48" spans="1:10" ht="31.5">
      <c r="A48" s="699">
        <v>31</v>
      </c>
      <c r="B48" s="525">
        <v>7000018983</v>
      </c>
      <c r="C48" s="525">
        <v>390</v>
      </c>
      <c r="D48" s="525" t="s">
        <v>503</v>
      </c>
      <c r="E48" s="525">
        <v>1000020262</v>
      </c>
      <c r="F48" s="521" t="s">
        <v>549</v>
      </c>
      <c r="G48" s="525" t="s">
        <v>516</v>
      </c>
      <c r="H48" s="525">
        <v>1</v>
      </c>
      <c r="I48" s="526"/>
      <c r="J48" s="527" t="str">
        <f t="shared" si="0"/>
        <v>INCLUDED</v>
      </c>
    </row>
    <row r="49" spans="1:10" ht="31.5">
      <c r="A49" s="699">
        <v>32</v>
      </c>
      <c r="B49" s="525">
        <v>7000018983</v>
      </c>
      <c r="C49" s="525">
        <v>400</v>
      </c>
      <c r="D49" s="525" t="s">
        <v>503</v>
      </c>
      <c r="E49" s="525">
        <v>1000038039</v>
      </c>
      <c r="F49" s="521" t="s">
        <v>550</v>
      </c>
      <c r="G49" s="525" t="s">
        <v>516</v>
      </c>
      <c r="H49" s="525">
        <v>2</v>
      </c>
      <c r="I49" s="526"/>
      <c r="J49" s="527" t="str">
        <f t="shared" si="0"/>
        <v>INCLUDED</v>
      </c>
    </row>
    <row r="50" spans="1:10" ht="31.5">
      <c r="A50" s="699">
        <v>33</v>
      </c>
      <c r="B50" s="525">
        <v>7000018983</v>
      </c>
      <c r="C50" s="525">
        <v>410</v>
      </c>
      <c r="D50" s="525" t="s">
        <v>503</v>
      </c>
      <c r="E50" s="525">
        <v>1000038325</v>
      </c>
      <c r="F50" s="521" t="s">
        <v>551</v>
      </c>
      <c r="G50" s="525" t="s">
        <v>516</v>
      </c>
      <c r="H50" s="525">
        <v>3</v>
      </c>
      <c r="I50" s="526"/>
      <c r="J50" s="527" t="str">
        <f t="shared" si="0"/>
        <v>INCLUDED</v>
      </c>
    </row>
    <row r="51" spans="1:10" ht="31.5">
      <c r="A51" s="699">
        <v>34</v>
      </c>
      <c r="B51" s="525">
        <v>7000018983</v>
      </c>
      <c r="C51" s="525">
        <v>420</v>
      </c>
      <c r="D51" s="525" t="s">
        <v>504</v>
      </c>
      <c r="E51" s="525">
        <v>1000024186</v>
      </c>
      <c r="F51" s="521" t="s">
        <v>552</v>
      </c>
      <c r="G51" s="525" t="s">
        <v>547</v>
      </c>
      <c r="H51" s="525">
        <v>1</v>
      </c>
      <c r="I51" s="526"/>
      <c r="J51" s="527" t="str">
        <f t="shared" si="0"/>
        <v>INCLUDED</v>
      </c>
    </row>
    <row r="52" spans="1:10" ht="31.5">
      <c r="A52" s="699">
        <v>35</v>
      </c>
      <c r="B52" s="525">
        <v>7000018983</v>
      </c>
      <c r="C52" s="525">
        <v>440</v>
      </c>
      <c r="D52" s="525" t="s">
        <v>505</v>
      </c>
      <c r="E52" s="525">
        <v>1000019918</v>
      </c>
      <c r="F52" s="521" t="s">
        <v>553</v>
      </c>
      <c r="G52" s="525" t="s">
        <v>547</v>
      </c>
      <c r="H52" s="525">
        <v>1</v>
      </c>
      <c r="I52" s="526"/>
      <c r="J52" s="527" t="str">
        <f t="shared" si="0"/>
        <v>INCLUDED</v>
      </c>
    </row>
    <row r="53" spans="1:10" ht="31.5">
      <c r="A53" s="699">
        <v>36</v>
      </c>
      <c r="B53" s="525">
        <v>7000018983</v>
      </c>
      <c r="C53" s="525">
        <v>450</v>
      </c>
      <c r="D53" s="525" t="s">
        <v>506</v>
      </c>
      <c r="E53" s="525">
        <v>1000019912</v>
      </c>
      <c r="F53" s="521" t="s">
        <v>554</v>
      </c>
      <c r="G53" s="525" t="s">
        <v>547</v>
      </c>
      <c r="H53" s="525">
        <v>1</v>
      </c>
      <c r="I53" s="526"/>
      <c r="J53" s="527" t="str">
        <f t="shared" si="0"/>
        <v>INCLUDED</v>
      </c>
    </row>
    <row r="54" spans="1:10" ht="31.5">
      <c r="A54" s="699">
        <v>37</v>
      </c>
      <c r="B54" s="525">
        <v>7000018983</v>
      </c>
      <c r="C54" s="525">
        <v>460</v>
      </c>
      <c r="D54" s="525" t="s">
        <v>506</v>
      </c>
      <c r="E54" s="525">
        <v>1000019927</v>
      </c>
      <c r="F54" s="521" t="s">
        <v>555</v>
      </c>
      <c r="G54" s="525" t="s">
        <v>547</v>
      </c>
      <c r="H54" s="525">
        <v>1</v>
      </c>
      <c r="I54" s="526"/>
      <c r="J54" s="527" t="str">
        <f t="shared" si="0"/>
        <v>INCLUDED</v>
      </c>
    </row>
    <row r="55" spans="1:10" ht="31.5">
      <c r="A55" s="699">
        <v>38</v>
      </c>
      <c r="B55" s="525">
        <v>7000018983</v>
      </c>
      <c r="C55" s="525">
        <v>470</v>
      </c>
      <c r="D55" s="525" t="s">
        <v>507</v>
      </c>
      <c r="E55" s="525">
        <v>1000002166</v>
      </c>
      <c r="F55" s="521" t="s">
        <v>556</v>
      </c>
      <c r="G55" s="525" t="s">
        <v>516</v>
      </c>
      <c r="H55" s="525">
        <v>1</v>
      </c>
      <c r="I55" s="526"/>
      <c r="J55" s="527" t="str">
        <f t="shared" ref="J55:J80" si="1">IF(I55=0, "INCLUDED", IF(ISERROR(I55*H55), I55, I55*H55))</f>
        <v>INCLUDED</v>
      </c>
    </row>
    <row r="56" spans="1:10" ht="31.5">
      <c r="A56" s="699">
        <v>39</v>
      </c>
      <c r="B56" s="525">
        <v>7000018983</v>
      </c>
      <c r="C56" s="525">
        <v>480</v>
      </c>
      <c r="D56" s="525" t="s">
        <v>507</v>
      </c>
      <c r="E56" s="525">
        <v>1000003398</v>
      </c>
      <c r="F56" s="521" t="s">
        <v>557</v>
      </c>
      <c r="G56" s="525" t="s">
        <v>516</v>
      </c>
      <c r="H56" s="525">
        <v>1</v>
      </c>
      <c r="I56" s="526"/>
      <c r="J56" s="527" t="str">
        <f t="shared" si="1"/>
        <v>INCLUDED</v>
      </c>
    </row>
    <row r="57" spans="1:10" ht="31.5">
      <c r="A57" s="699">
        <v>40</v>
      </c>
      <c r="B57" s="525">
        <v>7000018983</v>
      </c>
      <c r="C57" s="525">
        <v>500</v>
      </c>
      <c r="D57" s="525" t="s">
        <v>508</v>
      </c>
      <c r="E57" s="525">
        <v>1000011322</v>
      </c>
      <c r="F57" s="521" t="s">
        <v>558</v>
      </c>
      <c r="G57" s="525" t="s">
        <v>559</v>
      </c>
      <c r="H57" s="525">
        <v>1</v>
      </c>
      <c r="I57" s="526"/>
      <c r="J57" s="527" t="str">
        <f t="shared" si="1"/>
        <v>INCLUDED</v>
      </c>
    </row>
    <row r="58" spans="1:10" ht="31.5">
      <c r="A58" s="699">
        <v>41</v>
      </c>
      <c r="B58" s="525">
        <v>7000018983</v>
      </c>
      <c r="C58" s="525">
        <v>510</v>
      </c>
      <c r="D58" s="525" t="s">
        <v>508</v>
      </c>
      <c r="E58" s="525">
        <v>1000055991</v>
      </c>
      <c r="F58" s="521" t="s">
        <v>560</v>
      </c>
      <c r="G58" s="525" t="s">
        <v>516</v>
      </c>
      <c r="H58" s="525">
        <v>3</v>
      </c>
      <c r="I58" s="526"/>
      <c r="J58" s="527" t="str">
        <f t="shared" si="1"/>
        <v>INCLUDED</v>
      </c>
    </row>
    <row r="59" spans="1:10" ht="31.5">
      <c r="A59" s="699">
        <v>42</v>
      </c>
      <c r="B59" s="525">
        <v>7000018983</v>
      </c>
      <c r="C59" s="525">
        <v>520</v>
      </c>
      <c r="D59" s="525" t="s">
        <v>508</v>
      </c>
      <c r="E59" s="525">
        <v>1000055986</v>
      </c>
      <c r="F59" s="521" t="s">
        <v>561</v>
      </c>
      <c r="G59" s="525" t="s">
        <v>516</v>
      </c>
      <c r="H59" s="525">
        <v>3</v>
      </c>
      <c r="I59" s="526"/>
      <c r="J59" s="527" t="str">
        <f t="shared" si="1"/>
        <v>INCLUDED</v>
      </c>
    </row>
    <row r="60" spans="1:10" ht="31.5">
      <c r="A60" s="699">
        <v>43</v>
      </c>
      <c r="B60" s="525">
        <v>7000018983</v>
      </c>
      <c r="C60" s="525">
        <v>530</v>
      </c>
      <c r="D60" s="525" t="s">
        <v>509</v>
      </c>
      <c r="E60" s="525">
        <v>1000025941</v>
      </c>
      <c r="F60" s="521" t="s">
        <v>562</v>
      </c>
      <c r="G60" s="525" t="s">
        <v>559</v>
      </c>
      <c r="H60" s="525">
        <v>1</v>
      </c>
      <c r="I60" s="526"/>
      <c r="J60" s="527" t="str">
        <f t="shared" si="1"/>
        <v>INCLUDED</v>
      </c>
    </row>
    <row r="61" spans="1:10" ht="31.5">
      <c r="A61" s="699">
        <v>44</v>
      </c>
      <c r="B61" s="525">
        <v>7000018983</v>
      </c>
      <c r="C61" s="525">
        <v>540</v>
      </c>
      <c r="D61" s="525" t="s">
        <v>510</v>
      </c>
      <c r="E61" s="525">
        <v>1000017518</v>
      </c>
      <c r="F61" s="521" t="s">
        <v>563</v>
      </c>
      <c r="G61" s="525" t="s">
        <v>516</v>
      </c>
      <c r="H61" s="525">
        <v>1</v>
      </c>
      <c r="I61" s="526"/>
      <c r="J61" s="527" t="str">
        <f t="shared" si="1"/>
        <v>INCLUDED</v>
      </c>
    </row>
    <row r="62" spans="1:10" ht="31.5">
      <c r="A62" s="699">
        <v>45</v>
      </c>
      <c r="B62" s="525">
        <v>7000018983</v>
      </c>
      <c r="C62" s="525">
        <v>550</v>
      </c>
      <c r="D62" s="525" t="s">
        <v>510</v>
      </c>
      <c r="E62" s="525">
        <v>1000022512</v>
      </c>
      <c r="F62" s="521" t="s">
        <v>564</v>
      </c>
      <c r="G62" s="525" t="s">
        <v>516</v>
      </c>
      <c r="H62" s="525">
        <v>1</v>
      </c>
      <c r="I62" s="526"/>
      <c r="J62" s="527" t="str">
        <f t="shared" si="1"/>
        <v>INCLUDED</v>
      </c>
    </row>
    <row r="63" spans="1:10" ht="31.5">
      <c r="A63" s="699">
        <v>46</v>
      </c>
      <c r="B63" s="525">
        <v>7000018983</v>
      </c>
      <c r="C63" s="525">
        <v>560</v>
      </c>
      <c r="D63" s="525" t="s">
        <v>510</v>
      </c>
      <c r="E63" s="525">
        <v>1000022510</v>
      </c>
      <c r="F63" s="521" t="s">
        <v>565</v>
      </c>
      <c r="G63" s="525" t="s">
        <v>516</v>
      </c>
      <c r="H63" s="525">
        <v>2</v>
      </c>
      <c r="I63" s="526"/>
      <c r="J63" s="527" t="str">
        <f t="shared" si="1"/>
        <v>INCLUDED</v>
      </c>
    </row>
    <row r="64" spans="1:10" ht="31.5">
      <c r="A64" s="699">
        <v>47</v>
      </c>
      <c r="B64" s="525">
        <v>7000018983</v>
      </c>
      <c r="C64" s="525">
        <v>570</v>
      </c>
      <c r="D64" s="525" t="s">
        <v>510</v>
      </c>
      <c r="E64" s="525">
        <v>1000022487</v>
      </c>
      <c r="F64" s="521" t="s">
        <v>566</v>
      </c>
      <c r="G64" s="525" t="s">
        <v>516</v>
      </c>
      <c r="H64" s="525">
        <v>1</v>
      </c>
      <c r="I64" s="526"/>
      <c r="J64" s="527" t="str">
        <f t="shared" si="1"/>
        <v>INCLUDED</v>
      </c>
    </row>
    <row r="65" spans="1:10" ht="78.75">
      <c r="A65" s="699">
        <v>48</v>
      </c>
      <c r="B65" s="525">
        <v>7000018983</v>
      </c>
      <c r="C65" s="525">
        <v>590</v>
      </c>
      <c r="D65" s="525" t="s">
        <v>511</v>
      </c>
      <c r="E65" s="525">
        <v>1000031367</v>
      </c>
      <c r="F65" s="521" t="s">
        <v>567</v>
      </c>
      <c r="G65" s="525" t="s">
        <v>516</v>
      </c>
      <c r="H65" s="525">
        <v>1</v>
      </c>
      <c r="I65" s="526"/>
      <c r="J65" s="527" t="str">
        <f t="shared" si="1"/>
        <v>INCLUDED</v>
      </c>
    </row>
    <row r="66" spans="1:10">
      <c r="A66" s="699">
        <v>49</v>
      </c>
      <c r="B66" s="525">
        <v>7000018983</v>
      </c>
      <c r="C66" s="525">
        <v>600</v>
      </c>
      <c r="D66" s="525" t="s">
        <v>511</v>
      </c>
      <c r="E66" s="525">
        <v>1000018706</v>
      </c>
      <c r="F66" s="521" t="s">
        <v>568</v>
      </c>
      <c r="G66" s="525" t="s">
        <v>516</v>
      </c>
      <c r="H66" s="525">
        <v>4</v>
      </c>
      <c r="I66" s="526"/>
      <c r="J66" s="527" t="str">
        <f t="shared" si="1"/>
        <v>INCLUDED</v>
      </c>
    </row>
    <row r="67" spans="1:10">
      <c r="A67" s="699">
        <v>50</v>
      </c>
      <c r="B67" s="525">
        <v>7000018983</v>
      </c>
      <c r="C67" s="525">
        <v>610</v>
      </c>
      <c r="D67" s="525" t="s">
        <v>511</v>
      </c>
      <c r="E67" s="525">
        <v>1000014273</v>
      </c>
      <c r="F67" s="521" t="s">
        <v>569</v>
      </c>
      <c r="G67" s="525" t="s">
        <v>516</v>
      </c>
      <c r="H67" s="525">
        <v>2</v>
      </c>
      <c r="I67" s="526"/>
      <c r="J67" s="527" t="str">
        <f t="shared" si="1"/>
        <v>INCLUDED</v>
      </c>
    </row>
    <row r="68" spans="1:10">
      <c r="A68" s="699">
        <v>51</v>
      </c>
      <c r="B68" s="525">
        <v>7000018983</v>
      </c>
      <c r="C68" s="525">
        <v>620</v>
      </c>
      <c r="D68" s="525" t="s">
        <v>511</v>
      </c>
      <c r="E68" s="525">
        <v>1000031374</v>
      </c>
      <c r="F68" s="521" t="s">
        <v>570</v>
      </c>
      <c r="G68" s="525" t="s">
        <v>559</v>
      </c>
      <c r="H68" s="525">
        <v>2</v>
      </c>
      <c r="I68" s="526"/>
      <c r="J68" s="527" t="str">
        <f t="shared" si="1"/>
        <v>INCLUDED</v>
      </c>
    </row>
    <row r="69" spans="1:10" ht="31.5">
      <c r="A69" s="699">
        <v>52</v>
      </c>
      <c r="B69" s="525">
        <v>7000018983</v>
      </c>
      <c r="C69" s="525">
        <v>630</v>
      </c>
      <c r="D69" s="525" t="s">
        <v>511</v>
      </c>
      <c r="E69" s="525">
        <v>1000034950</v>
      </c>
      <c r="F69" s="521" t="s">
        <v>571</v>
      </c>
      <c r="G69" s="525" t="s">
        <v>516</v>
      </c>
      <c r="H69" s="525">
        <v>2</v>
      </c>
      <c r="I69" s="526"/>
      <c r="J69" s="527" t="str">
        <f t="shared" si="1"/>
        <v>INCLUDED</v>
      </c>
    </row>
    <row r="70" spans="1:10" ht="31.5">
      <c r="A70" s="699">
        <v>53</v>
      </c>
      <c r="B70" s="525">
        <v>7000018983</v>
      </c>
      <c r="C70" s="525">
        <v>640</v>
      </c>
      <c r="D70" s="525" t="s">
        <v>511</v>
      </c>
      <c r="E70" s="525">
        <v>1000031381</v>
      </c>
      <c r="F70" s="521" t="s">
        <v>572</v>
      </c>
      <c r="G70" s="525" t="s">
        <v>559</v>
      </c>
      <c r="H70" s="525">
        <v>1</v>
      </c>
      <c r="I70" s="526"/>
      <c r="J70" s="527" t="str">
        <f t="shared" si="1"/>
        <v>INCLUDED</v>
      </c>
    </row>
    <row r="71" spans="1:10">
      <c r="A71" s="699">
        <v>54</v>
      </c>
      <c r="B71" s="525">
        <v>7000018983</v>
      </c>
      <c r="C71" s="525">
        <v>650</v>
      </c>
      <c r="D71" s="525" t="s">
        <v>511</v>
      </c>
      <c r="E71" s="525">
        <v>1000026228</v>
      </c>
      <c r="F71" s="521" t="s">
        <v>573</v>
      </c>
      <c r="G71" s="525" t="s">
        <v>516</v>
      </c>
      <c r="H71" s="525">
        <v>1</v>
      </c>
      <c r="I71" s="526"/>
      <c r="J71" s="527" t="str">
        <f t="shared" si="1"/>
        <v>INCLUDED</v>
      </c>
    </row>
    <row r="72" spans="1:10">
      <c r="A72" s="699">
        <v>55</v>
      </c>
      <c r="B72" s="525">
        <v>7000018983</v>
      </c>
      <c r="C72" s="525">
        <v>660</v>
      </c>
      <c r="D72" s="525" t="s">
        <v>511</v>
      </c>
      <c r="E72" s="525">
        <v>1000034998</v>
      </c>
      <c r="F72" s="521" t="s">
        <v>574</v>
      </c>
      <c r="G72" s="525" t="s">
        <v>516</v>
      </c>
      <c r="H72" s="525">
        <v>2</v>
      </c>
      <c r="I72" s="526"/>
      <c r="J72" s="527" t="str">
        <f t="shared" si="1"/>
        <v>INCLUDED</v>
      </c>
    </row>
    <row r="73" spans="1:10" ht="31.5">
      <c r="A73" s="699">
        <v>56</v>
      </c>
      <c r="B73" s="525">
        <v>7000018983</v>
      </c>
      <c r="C73" s="525">
        <v>670</v>
      </c>
      <c r="D73" s="525" t="s">
        <v>511</v>
      </c>
      <c r="E73" s="525">
        <v>1000030942</v>
      </c>
      <c r="F73" s="521" t="s">
        <v>575</v>
      </c>
      <c r="G73" s="525" t="s">
        <v>528</v>
      </c>
      <c r="H73" s="525">
        <v>1</v>
      </c>
      <c r="I73" s="526"/>
      <c r="J73" s="527" t="str">
        <f t="shared" si="1"/>
        <v>INCLUDED</v>
      </c>
    </row>
    <row r="74" spans="1:10">
      <c r="A74" s="699">
        <v>57</v>
      </c>
      <c r="B74" s="525">
        <v>7000018983</v>
      </c>
      <c r="C74" s="525">
        <v>680</v>
      </c>
      <c r="D74" s="525" t="s">
        <v>511</v>
      </c>
      <c r="E74" s="525">
        <v>1000023471</v>
      </c>
      <c r="F74" s="521" t="s">
        <v>576</v>
      </c>
      <c r="G74" s="525" t="s">
        <v>516</v>
      </c>
      <c r="H74" s="525">
        <v>2</v>
      </c>
      <c r="I74" s="526"/>
      <c r="J74" s="527" t="str">
        <f t="shared" si="1"/>
        <v>INCLUDED</v>
      </c>
    </row>
    <row r="75" spans="1:10" ht="47.25">
      <c r="A75" s="699">
        <v>58</v>
      </c>
      <c r="B75" s="525">
        <v>7000018983</v>
      </c>
      <c r="C75" s="525">
        <v>700</v>
      </c>
      <c r="D75" s="525" t="s">
        <v>512</v>
      </c>
      <c r="E75" s="525">
        <v>1000031369</v>
      </c>
      <c r="F75" s="521" t="s">
        <v>577</v>
      </c>
      <c r="G75" s="525" t="s">
        <v>559</v>
      </c>
      <c r="H75" s="525">
        <v>1</v>
      </c>
      <c r="I75" s="526"/>
      <c r="J75" s="527" t="str">
        <f t="shared" si="1"/>
        <v>INCLUDED</v>
      </c>
    </row>
    <row r="76" spans="1:10" ht="31.5">
      <c r="A76" s="699">
        <v>59</v>
      </c>
      <c r="B76" s="525">
        <v>7000018983</v>
      </c>
      <c r="C76" s="525">
        <v>710</v>
      </c>
      <c r="D76" s="525" t="s">
        <v>512</v>
      </c>
      <c r="E76" s="525">
        <v>1000018706</v>
      </c>
      <c r="F76" s="521" t="s">
        <v>568</v>
      </c>
      <c r="G76" s="525" t="s">
        <v>516</v>
      </c>
      <c r="H76" s="525">
        <v>1</v>
      </c>
      <c r="I76" s="526"/>
      <c r="J76" s="527" t="str">
        <f t="shared" si="1"/>
        <v>INCLUDED</v>
      </c>
    </row>
    <row r="77" spans="1:10" ht="31.5">
      <c r="A77" s="699">
        <v>60</v>
      </c>
      <c r="B77" s="525">
        <v>7000018983</v>
      </c>
      <c r="C77" s="525">
        <v>720</v>
      </c>
      <c r="D77" s="525" t="s">
        <v>512</v>
      </c>
      <c r="E77" s="525">
        <v>1000014273</v>
      </c>
      <c r="F77" s="521" t="s">
        <v>569</v>
      </c>
      <c r="G77" s="525" t="s">
        <v>516</v>
      </c>
      <c r="H77" s="525">
        <v>1</v>
      </c>
      <c r="I77" s="526"/>
      <c r="J77" s="527" t="str">
        <f t="shared" si="1"/>
        <v>INCLUDED</v>
      </c>
    </row>
    <row r="78" spans="1:10" ht="31.5">
      <c r="A78" s="699">
        <v>61</v>
      </c>
      <c r="B78" s="525">
        <v>7000018983</v>
      </c>
      <c r="C78" s="525">
        <v>730</v>
      </c>
      <c r="D78" s="525" t="s">
        <v>512</v>
      </c>
      <c r="E78" s="525">
        <v>1000031374</v>
      </c>
      <c r="F78" s="521" t="s">
        <v>570</v>
      </c>
      <c r="G78" s="525" t="s">
        <v>559</v>
      </c>
      <c r="H78" s="525">
        <v>1</v>
      </c>
      <c r="I78" s="526"/>
      <c r="J78" s="527" t="str">
        <f t="shared" si="1"/>
        <v>INCLUDED</v>
      </c>
    </row>
    <row r="79" spans="1:10" ht="31.5">
      <c r="A79" s="699">
        <v>62</v>
      </c>
      <c r="B79" s="525">
        <v>7000018983</v>
      </c>
      <c r="C79" s="525">
        <v>740</v>
      </c>
      <c r="D79" s="525" t="s">
        <v>512</v>
      </c>
      <c r="E79" s="525">
        <v>1000034950</v>
      </c>
      <c r="F79" s="521" t="s">
        <v>571</v>
      </c>
      <c r="G79" s="525" t="s">
        <v>516</v>
      </c>
      <c r="H79" s="525">
        <v>1</v>
      </c>
      <c r="I79" s="526"/>
      <c r="J79" s="527" t="str">
        <f t="shared" si="1"/>
        <v>INCLUDED</v>
      </c>
    </row>
    <row r="80" spans="1:10" ht="31.5">
      <c r="A80" s="699">
        <v>63</v>
      </c>
      <c r="B80" s="525">
        <v>7000018983</v>
      </c>
      <c r="C80" s="525">
        <v>750</v>
      </c>
      <c r="D80" s="525" t="s">
        <v>512</v>
      </c>
      <c r="E80" s="525">
        <v>1000031381</v>
      </c>
      <c r="F80" s="521" t="s">
        <v>572</v>
      </c>
      <c r="G80" s="525" t="s">
        <v>559</v>
      </c>
      <c r="H80" s="525">
        <v>1</v>
      </c>
      <c r="I80" s="526"/>
      <c r="J80" s="527" t="str">
        <f t="shared" si="1"/>
        <v>INCLUDED</v>
      </c>
    </row>
    <row r="81" spans="1:28" ht="31.5">
      <c r="A81" s="699">
        <v>64</v>
      </c>
      <c r="B81" s="525">
        <v>7000018983</v>
      </c>
      <c r="C81" s="525">
        <v>760</v>
      </c>
      <c r="D81" s="525" t="s">
        <v>512</v>
      </c>
      <c r="E81" s="525">
        <v>1000034998</v>
      </c>
      <c r="F81" s="521" t="s">
        <v>574</v>
      </c>
      <c r="G81" s="525" t="s">
        <v>516</v>
      </c>
      <c r="H81" s="525">
        <v>1</v>
      </c>
      <c r="I81" s="526"/>
      <c r="J81" s="527" t="str">
        <f t="shared" si="0"/>
        <v>INCLUDED</v>
      </c>
    </row>
    <row r="82" spans="1:28" ht="31.5">
      <c r="A82" s="699">
        <v>65</v>
      </c>
      <c r="B82" s="525">
        <v>7000018983</v>
      </c>
      <c r="C82" s="525">
        <v>770</v>
      </c>
      <c r="D82" s="525" t="s">
        <v>512</v>
      </c>
      <c r="E82" s="525">
        <v>1000031398</v>
      </c>
      <c r="F82" s="521" t="s">
        <v>578</v>
      </c>
      <c r="G82" s="525" t="s">
        <v>559</v>
      </c>
      <c r="H82" s="525">
        <v>1</v>
      </c>
      <c r="I82" s="526"/>
      <c r="J82" s="527" t="str">
        <f t="shared" si="0"/>
        <v>INCLUDED</v>
      </c>
    </row>
    <row r="83" spans="1:28" ht="31.5">
      <c r="A83" s="699">
        <v>66</v>
      </c>
      <c r="B83" s="525">
        <v>7000018983</v>
      </c>
      <c r="C83" s="525">
        <v>780</v>
      </c>
      <c r="D83" s="525" t="s">
        <v>512</v>
      </c>
      <c r="E83" s="525">
        <v>1000030942</v>
      </c>
      <c r="F83" s="521" t="s">
        <v>575</v>
      </c>
      <c r="G83" s="525" t="s">
        <v>528</v>
      </c>
      <c r="H83" s="525">
        <v>1</v>
      </c>
      <c r="I83" s="526"/>
      <c r="J83" s="527" t="str">
        <f t="shared" si="0"/>
        <v>INCLUDED</v>
      </c>
    </row>
    <row r="84" spans="1:28" ht="31.5">
      <c r="A84" s="699">
        <v>67</v>
      </c>
      <c r="B84" s="525">
        <v>7000018983</v>
      </c>
      <c r="C84" s="525">
        <v>810</v>
      </c>
      <c r="D84" s="525" t="s">
        <v>513</v>
      </c>
      <c r="E84" s="525">
        <v>1000012366</v>
      </c>
      <c r="F84" s="521" t="s">
        <v>579</v>
      </c>
      <c r="G84" s="525" t="s">
        <v>516</v>
      </c>
      <c r="H84" s="525">
        <v>164</v>
      </c>
      <c r="I84" s="526"/>
      <c r="J84" s="527" t="str">
        <f t="shared" si="0"/>
        <v>INCLUDED</v>
      </c>
    </row>
    <row r="85" spans="1:28" ht="31.5">
      <c r="A85" s="699">
        <v>68</v>
      </c>
      <c r="B85" s="525">
        <v>7000018983</v>
      </c>
      <c r="C85" s="525">
        <v>820</v>
      </c>
      <c r="D85" s="525" t="s">
        <v>514</v>
      </c>
      <c r="E85" s="525">
        <v>1000025943</v>
      </c>
      <c r="F85" s="521" t="s">
        <v>580</v>
      </c>
      <c r="G85" s="525" t="s">
        <v>559</v>
      </c>
      <c r="H85" s="525">
        <v>1</v>
      </c>
      <c r="I85" s="526"/>
      <c r="J85" s="527" t="str">
        <f t="shared" si="0"/>
        <v>INCLUDED</v>
      </c>
    </row>
    <row r="86" spans="1:28" s="719" customFormat="1" ht="34.5" customHeight="1">
      <c r="A86" s="716" t="str">
        <f>'Sch-1'!A86</f>
        <v>II</v>
      </c>
      <c r="B86" s="840" t="str">
        <f>'Sch-1'!B86:N86</f>
        <v>Extn. of 400kV Kurnool S/S</v>
      </c>
      <c r="C86" s="841"/>
      <c r="D86" s="842"/>
      <c r="E86" s="723"/>
      <c r="F86" s="723"/>
      <c r="G86" s="723"/>
      <c r="H86" s="723"/>
      <c r="I86" s="723"/>
      <c r="J86" s="723"/>
      <c r="K86" s="717"/>
      <c r="L86" s="717"/>
      <c r="M86" s="717"/>
      <c r="N86" s="717"/>
      <c r="O86" s="717"/>
      <c r="P86" s="717"/>
      <c r="Q86" s="717"/>
      <c r="R86" s="718"/>
      <c r="S86" s="718"/>
      <c r="T86" s="718"/>
      <c r="U86" s="718"/>
      <c r="V86" s="718"/>
      <c r="W86" s="718"/>
      <c r="X86" s="718"/>
      <c r="Y86" s="718"/>
      <c r="Z86" s="718"/>
      <c r="AA86" s="718"/>
      <c r="AB86" s="718"/>
    </row>
    <row r="87" spans="1:28" ht="31.5">
      <c r="A87" s="699">
        <v>1</v>
      </c>
      <c r="B87" s="525">
        <v>7000018856</v>
      </c>
      <c r="C87" s="525">
        <v>10</v>
      </c>
      <c r="D87" s="525" t="s">
        <v>581</v>
      </c>
      <c r="E87" s="525">
        <v>1000004489</v>
      </c>
      <c r="F87" s="521" t="s">
        <v>593</v>
      </c>
      <c r="G87" s="525" t="s">
        <v>516</v>
      </c>
      <c r="H87" s="525">
        <v>1</v>
      </c>
      <c r="I87" s="526"/>
      <c r="J87" s="527" t="str">
        <f t="shared" si="0"/>
        <v>INCLUDED</v>
      </c>
    </row>
    <row r="88" spans="1:28" ht="31.5">
      <c r="A88" s="699">
        <v>2</v>
      </c>
      <c r="B88" s="525">
        <v>7000018856</v>
      </c>
      <c r="C88" s="525">
        <v>20</v>
      </c>
      <c r="D88" s="525" t="s">
        <v>581</v>
      </c>
      <c r="E88" s="525">
        <v>1000004461</v>
      </c>
      <c r="F88" s="521" t="s">
        <v>594</v>
      </c>
      <c r="G88" s="525" t="s">
        <v>516</v>
      </c>
      <c r="H88" s="525">
        <v>6</v>
      </c>
      <c r="I88" s="526"/>
      <c r="J88" s="527" t="str">
        <f t="shared" si="0"/>
        <v>INCLUDED</v>
      </c>
    </row>
    <row r="89" spans="1:28" ht="31.5">
      <c r="A89" s="699">
        <v>3</v>
      </c>
      <c r="B89" s="525">
        <v>7000018856</v>
      </c>
      <c r="C89" s="525">
        <v>30</v>
      </c>
      <c r="D89" s="525" t="s">
        <v>581</v>
      </c>
      <c r="E89" s="525">
        <v>1000004535</v>
      </c>
      <c r="F89" s="521" t="s">
        <v>520</v>
      </c>
      <c r="G89" s="525" t="s">
        <v>516</v>
      </c>
      <c r="H89" s="525">
        <v>3</v>
      </c>
      <c r="I89" s="526"/>
      <c r="J89" s="527" t="str">
        <f t="shared" si="0"/>
        <v>INCLUDED</v>
      </c>
    </row>
    <row r="90" spans="1:28" ht="31.5">
      <c r="A90" s="699">
        <v>4</v>
      </c>
      <c r="B90" s="525">
        <v>7000018856</v>
      </c>
      <c r="C90" s="525">
        <v>40</v>
      </c>
      <c r="D90" s="525" t="s">
        <v>581</v>
      </c>
      <c r="E90" s="525">
        <v>1000004483</v>
      </c>
      <c r="F90" s="521" t="s">
        <v>595</v>
      </c>
      <c r="G90" s="525" t="s">
        <v>516</v>
      </c>
      <c r="H90" s="525">
        <v>2</v>
      </c>
      <c r="I90" s="526"/>
      <c r="J90" s="527" t="str">
        <f t="shared" si="0"/>
        <v>INCLUDED</v>
      </c>
    </row>
    <row r="91" spans="1:28" ht="31.5">
      <c r="A91" s="699">
        <v>5</v>
      </c>
      <c r="B91" s="525">
        <v>7000018856</v>
      </c>
      <c r="C91" s="525">
        <v>50</v>
      </c>
      <c r="D91" s="525" t="s">
        <v>581</v>
      </c>
      <c r="E91" s="525">
        <v>1000020419</v>
      </c>
      <c r="F91" s="521" t="s">
        <v>518</v>
      </c>
      <c r="G91" s="525" t="s">
        <v>516</v>
      </c>
      <c r="H91" s="525">
        <v>3</v>
      </c>
      <c r="I91" s="526"/>
      <c r="J91" s="527" t="str">
        <f t="shared" si="0"/>
        <v>INCLUDED</v>
      </c>
    </row>
    <row r="92" spans="1:28" ht="47.25">
      <c r="A92" s="699">
        <v>6</v>
      </c>
      <c r="B92" s="525">
        <v>7000018856</v>
      </c>
      <c r="C92" s="525">
        <v>60</v>
      </c>
      <c r="D92" s="525" t="s">
        <v>582</v>
      </c>
      <c r="E92" s="525">
        <v>1000011320</v>
      </c>
      <c r="F92" s="521" t="s">
        <v>596</v>
      </c>
      <c r="G92" s="525" t="s">
        <v>559</v>
      </c>
      <c r="H92" s="525">
        <v>1</v>
      </c>
      <c r="I92" s="526"/>
      <c r="J92" s="527" t="str">
        <f t="shared" si="0"/>
        <v>INCLUDED</v>
      </c>
    </row>
    <row r="93" spans="1:28" ht="31.5">
      <c r="A93" s="699">
        <v>7</v>
      </c>
      <c r="B93" s="525">
        <v>7000018856</v>
      </c>
      <c r="C93" s="525">
        <v>70</v>
      </c>
      <c r="D93" s="525" t="s">
        <v>583</v>
      </c>
      <c r="E93" s="525">
        <v>1000055991</v>
      </c>
      <c r="F93" s="521" t="s">
        <v>560</v>
      </c>
      <c r="G93" s="525" t="s">
        <v>516</v>
      </c>
      <c r="H93" s="525">
        <v>3</v>
      </c>
      <c r="I93" s="526"/>
      <c r="J93" s="527" t="str">
        <f t="shared" si="0"/>
        <v>INCLUDED</v>
      </c>
    </row>
    <row r="94" spans="1:28" ht="31.5">
      <c r="A94" s="699">
        <v>8</v>
      </c>
      <c r="B94" s="525">
        <v>7000018856</v>
      </c>
      <c r="C94" s="525">
        <v>80</v>
      </c>
      <c r="D94" s="525" t="s">
        <v>583</v>
      </c>
      <c r="E94" s="525">
        <v>1000055986</v>
      </c>
      <c r="F94" s="521" t="s">
        <v>561</v>
      </c>
      <c r="G94" s="525" t="s">
        <v>516</v>
      </c>
      <c r="H94" s="525">
        <v>3</v>
      </c>
      <c r="I94" s="526"/>
      <c r="J94" s="527" t="str">
        <f t="shared" si="0"/>
        <v>INCLUDED</v>
      </c>
    </row>
    <row r="95" spans="1:28" ht="31.5">
      <c r="A95" s="699">
        <v>9</v>
      </c>
      <c r="B95" s="525">
        <v>7000018856</v>
      </c>
      <c r="C95" s="525">
        <v>90</v>
      </c>
      <c r="D95" s="525" t="s">
        <v>584</v>
      </c>
      <c r="E95" s="525">
        <v>1000055446</v>
      </c>
      <c r="F95" s="521" t="s">
        <v>597</v>
      </c>
      <c r="G95" s="525" t="s">
        <v>516</v>
      </c>
      <c r="H95" s="525">
        <v>1</v>
      </c>
      <c r="I95" s="526"/>
      <c r="J95" s="527" t="str">
        <f t="shared" si="0"/>
        <v>INCLUDED</v>
      </c>
    </row>
    <row r="96" spans="1:28" ht="31.5">
      <c r="A96" s="699">
        <v>10</v>
      </c>
      <c r="B96" s="525">
        <v>7000018856</v>
      </c>
      <c r="C96" s="525">
        <v>100</v>
      </c>
      <c r="D96" s="525" t="s">
        <v>584</v>
      </c>
      <c r="E96" s="525">
        <v>1000003398</v>
      </c>
      <c r="F96" s="521" t="s">
        <v>557</v>
      </c>
      <c r="G96" s="525" t="s">
        <v>516</v>
      </c>
      <c r="H96" s="525">
        <v>1</v>
      </c>
      <c r="I96" s="526"/>
      <c r="J96" s="527" t="str">
        <f t="shared" si="0"/>
        <v>INCLUDED</v>
      </c>
    </row>
    <row r="97" spans="1:10" ht="31.5">
      <c r="A97" s="699">
        <v>11</v>
      </c>
      <c r="B97" s="525">
        <v>7000018856</v>
      </c>
      <c r="C97" s="525">
        <v>110</v>
      </c>
      <c r="D97" s="525" t="s">
        <v>584</v>
      </c>
      <c r="E97" s="525">
        <v>1000026235</v>
      </c>
      <c r="F97" s="521" t="s">
        <v>598</v>
      </c>
      <c r="G97" s="525" t="s">
        <v>559</v>
      </c>
      <c r="H97" s="525">
        <v>2</v>
      </c>
      <c r="I97" s="526"/>
      <c r="J97" s="527" t="str">
        <f t="shared" si="0"/>
        <v>INCLUDED</v>
      </c>
    </row>
    <row r="98" spans="1:10" ht="31.5">
      <c r="A98" s="699">
        <v>12</v>
      </c>
      <c r="B98" s="525">
        <v>7000018856</v>
      </c>
      <c r="C98" s="525">
        <v>120</v>
      </c>
      <c r="D98" s="525" t="s">
        <v>585</v>
      </c>
      <c r="E98" s="525">
        <v>1000056265</v>
      </c>
      <c r="F98" s="521" t="s">
        <v>538</v>
      </c>
      <c r="G98" s="525" t="s">
        <v>528</v>
      </c>
      <c r="H98" s="525">
        <v>1</v>
      </c>
      <c r="I98" s="526"/>
      <c r="J98" s="527" t="str">
        <f t="shared" si="0"/>
        <v>INCLUDED</v>
      </c>
    </row>
    <row r="99" spans="1:10" ht="31.5">
      <c r="A99" s="699">
        <v>13</v>
      </c>
      <c r="B99" s="525">
        <v>7000018856</v>
      </c>
      <c r="C99" s="525">
        <v>130</v>
      </c>
      <c r="D99" s="525" t="s">
        <v>585</v>
      </c>
      <c r="E99" s="525">
        <v>1000056264</v>
      </c>
      <c r="F99" s="521" t="s">
        <v>537</v>
      </c>
      <c r="G99" s="525" t="s">
        <v>528</v>
      </c>
      <c r="H99" s="525">
        <v>1</v>
      </c>
      <c r="I99" s="526"/>
      <c r="J99" s="527" t="str">
        <f t="shared" si="0"/>
        <v>INCLUDED</v>
      </c>
    </row>
    <row r="100" spans="1:10" ht="31.5">
      <c r="A100" s="699">
        <v>14</v>
      </c>
      <c r="B100" s="525">
        <v>7000018856</v>
      </c>
      <c r="C100" s="525">
        <v>140</v>
      </c>
      <c r="D100" s="525" t="s">
        <v>585</v>
      </c>
      <c r="E100" s="525">
        <v>1000031887</v>
      </c>
      <c r="F100" s="521" t="s">
        <v>535</v>
      </c>
      <c r="G100" s="525" t="s">
        <v>528</v>
      </c>
      <c r="H100" s="525">
        <v>1</v>
      </c>
      <c r="I100" s="526"/>
      <c r="J100" s="527" t="str">
        <f t="shared" si="0"/>
        <v>INCLUDED</v>
      </c>
    </row>
    <row r="101" spans="1:10" ht="31.5">
      <c r="A101" s="699">
        <v>15</v>
      </c>
      <c r="B101" s="525">
        <v>7000018856</v>
      </c>
      <c r="C101" s="525">
        <v>150</v>
      </c>
      <c r="D101" s="525" t="s">
        <v>585</v>
      </c>
      <c r="E101" s="525">
        <v>1000031987</v>
      </c>
      <c r="F101" s="521" t="s">
        <v>533</v>
      </c>
      <c r="G101" s="525" t="s">
        <v>528</v>
      </c>
      <c r="H101" s="525">
        <v>4.5</v>
      </c>
      <c r="I101" s="526"/>
      <c r="J101" s="527" t="str">
        <f t="shared" si="0"/>
        <v>INCLUDED</v>
      </c>
    </row>
    <row r="102" spans="1:10" ht="31.5">
      <c r="A102" s="699">
        <v>16</v>
      </c>
      <c r="B102" s="525">
        <v>7000018856</v>
      </c>
      <c r="C102" s="525">
        <v>160</v>
      </c>
      <c r="D102" s="525" t="s">
        <v>585</v>
      </c>
      <c r="E102" s="525">
        <v>1000031943</v>
      </c>
      <c r="F102" s="521" t="s">
        <v>530</v>
      </c>
      <c r="G102" s="525" t="s">
        <v>528</v>
      </c>
      <c r="H102" s="525">
        <v>0.6</v>
      </c>
      <c r="I102" s="526"/>
      <c r="J102" s="527" t="str">
        <f t="shared" si="0"/>
        <v>INCLUDED</v>
      </c>
    </row>
    <row r="103" spans="1:10" ht="31.5">
      <c r="A103" s="699">
        <v>17</v>
      </c>
      <c r="B103" s="525">
        <v>7000018856</v>
      </c>
      <c r="C103" s="525">
        <v>170</v>
      </c>
      <c r="D103" s="525" t="s">
        <v>585</v>
      </c>
      <c r="E103" s="525">
        <v>1000031985</v>
      </c>
      <c r="F103" s="521" t="s">
        <v>531</v>
      </c>
      <c r="G103" s="525" t="s">
        <v>528</v>
      </c>
      <c r="H103" s="525">
        <v>0.5</v>
      </c>
      <c r="I103" s="526"/>
      <c r="J103" s="527" t="str">
        <f t="shared" si="0"/>
        <v>INCLUDED</v>
      </c>
    </row>
    <row r="104" spans="1:10" ht="31.5">
      <c r="A104" s="699">
        <v>18</v>
      </c>
      <c r="B104" s="525">
        <v>7000018856</v>
      </c>
      <c r="C104" s="525">
        <v>180</v>
      </c>
      <c r="D104" s="525" t="s">
        <v>585</v>
      </c>
      <c r="E104" s="525">
        <v>1000031976</v>
      </c>
      <c r="F104" s="521" t="s">
        <v>529</v>
      </c>
      <c r="G104" s="525" t="s">
        <v>528</v>
      </c>
      <c r="H104" s="525">
        <v>1</v>
      </c>
      <c r="I104" s="526"/>
      <c r="J104" s="527" t="str">
        <f t="shared" si="0"/>
        <v>INCLUDED</v>
      </c>
    </row>
    <row r="105" spans="1:10" ht="31.5">
      <c r="A105" s="699">
        <v>19</v>
      </c>
      <c r="B105" s="525">
        <v>7000018856</v>
      </c>
      <c r="C105" s="525">
        <v>190</v>
      </c>
      <c r="D105" s="525" t="s">
        <v>585</v>
      </c>
      <c r="E105" s="525">
        <v>1000031957</v>
      </c>
      <c r="F105" s="521" t="s">
        <v>599</v>
      </c>
      <c r="G105" s="525" t="s">
        <v>528</v>
      </c>
      <c r="H105" s="525">
        <v>1</v>
      </c>
      <c r="I105" s="526"/>
      <c r="J105" s="527" t="str">
        <f t="shared" si="0"/>
        <v>INCLUDED</v>
      </c>
    </row>
    <row r="106" spans="1:10" ht="31.5">
      <c r="A106" s="699">
        <v>20</v>
      </c>
      <c r="B106" s="525">
        <v>7000018856</v>
      </c>
      <c r="C106" s="525">
        <v>200</v>
      </c>
      <c r="D106" s="525" t="s">
        <v>503</v>
      </c>
      <c r="E106" s="525">
        <v>1000014548</v>
      </c>
      <c r="F106" s="521" t="s">
        <v>600</v>
      </c>
      <c r="G106" s="525" t="s">
        <v>516</v>
      </c>
      <c r="H106" s="525">
        <v>1</v>
      </c>
      <c r="I106" s="526"/>
      <c r="J106" s="527" t="str">
        <f t="shared" si="0"/>
        <v>INCLUDED</v>
      </c>
    </row>
    <row r="107" spans="1:10" ht="31.5">
      <c r="A107" s="699">
        <v>21</v>
      </c>
      <c r="B107" s="525">
        <v>7000018856</v>
      </c>
      <c r="C107" s="525">
        <v>210</v>
      </c>
      <c r="D107" s="525" t="s">
        <v>503</v>
      </c>
      <c r="E107" s="525">
        <v>1000004795</v>
      </c>
      <c r="F107" s="521" t="s">
        <v>601</v>
      </c>
      <c r="G107" s="525" t="s">
        <v>516</v>
      </c>
      <c r="H107" s="525">
        <v>1</v>
      </c>
      <c r="I107" s="526"/>
      <c r="J107" s="527" t="str">
        <f t="shared" si="0"/>
        <v>INCLUDED</v>
      </c>
    </row>
    <row r="108" spans="1:10" ht="31.5">
      <c r="A108" s="699">
        <v>22</v>
      </c>
      <c r="B108" s="525">
        <v>7000018856</v>
      </c>
      <c r="C108" s="525">
        <v>220</v>
      </c>
      <c r="D108" s="525" t="s">
        <v>503</v>
      </c>
      <c r="E108" s="525">
        <v>1000001050</v>
      </c>
      <c r="F108" s="521" t="s">
        <v>602</v>
      </c>
      <c r="G108" s="525" t="s">
        <v>516</v>
      </c>
      <c r="H108" s="525">
        <v>1</v>
      </c>
      <c r="I108" s="526"/>
      <c r="J108" s="527" t="str">
        <f t="shared" si="0"/>
        <v>INCLUDED</v>
      </c>
    </row>
    <row r="109" spans="1:10" ht="31.5">
      <c r="A109" s="699">
        <v>23</v>
      </c>
      <c r="B109" s="525">
        <v>7000018856</v>
      </c>
      <c r="C109" s="525">
        <v>230</v>
      </c>
      <c r="D109" s="525" t="s">
        <v>503</v>
      </c>
      <c r="E109" s="525">
        <v>1000038387</v>
      </c>
      <c r="F109" s="521" t="s">
        <v>603</v>
      </c>
      <c r="G109" s="525" t="s">
        <v>516</v>
      </c>
      <c r="H109" s="525">
        <v>5</v>
      </c>
      <c r="I109" s="526"/>
      <c r="J109" s="527" t="str">
        <f t="shared" si="0"/>
        <v>INCLUDED</v>
      </c>
    </row>
    <row r="110" spans="1:10" ht="31.5">
      <c r="A110" s="699">
        <v>24</v>
      </c>
      <c r="B110" s="525">
        <v>7000018856</v>
      </c>
      <c r="C110" s="525">
        <v>240</v>
      </c>
      <c r="D110" s="525" t="s">
        <v>503</v>
      </c>
      <c r="E110" s="525">
        <v>1000038325</v>
      </c>
      <c r="F110" s="521" t="s">
        <v>551</v>
      </c>
      <c r="G110" s="525" t="s">
        <v>516</v>
      </c>
      <c r="H110" s="525">
        <v>5</v>
      </c>
      <c r="I110" s="526"/>
      <c r="J110" s="527" t="str">
        <f t="shared" si="0"/>
        <v>INCLUDED</v>
      </c>
    </row>
    <row r="111" spans="1:10" ht="31.5">
      <c r="A111" s="699">
        <v>25</v>
      </c>
      <c r="B111" s="525">
        <v>7000018856</v>
      </c>
      <c r="C111" s="525">
        <v>250</v>
      </c>
      <c r="D111" s="525" t="s">
        <v>586</v>
      </c>
      <c r="E111" s="525">
        <v>1000020192</v>
      </c>
      <c r="F111" s="521" t="s">
        <v>539</v>
      </c>
      <c r="G111" s="525" t="s">
        <v>516</v>
      </c>
      <c r="H111" s="525">
        <v>6</v>
      </c>
      <c r="I111" s="526"/>
      <c r="J111" s="527" t="str">
        <f t="shared" si="0"/>
        <v>INCLUDED</v>
      </c>
    </row>
    <row r="112" spans="1:10" ht="31.5">
      <c r="A112" s="699">
        <v>26</v>
      </c>
      <c r="B112" s="525">
        <v>7000018856</v>
      </c>
      <c r="C112" s="525">
        <v>260</v>
      </c>
      <c r="D112" s="525" t="s">
        <v>586</v>
      </c>
      <c r="E112" s="525">
        <v>1000020193</v>
      </c>
      <c r="F112" s="521" t="s">
        <v>540</v>
      </c>
      <c r="G112" s="525" t="s">
        <v>516</v>
      </c>
      <c r="H112" s="525">
        <v>3</v>
      </c>
      <c r="I112" s="526"/>
      <c r="J112" s="527" t="str">
        <f t="shared" si="0"/>
        <v>INCLUDED</v>
      </c>
    </row>
    <row r="113" spans="1:10" ht="47.25">
      <c r="A113" s="699">
        <v>27</v>
      </c>
      <c r="B113" s="525">
        <v>7000018856</v>
      </c>
      <c r="C113" s="525">
        <v>270</v>
      </c>
      <c r="D113" s="525" t="s">
        <v>586</v>
      </c>
      <c r="E113" s="525">
        <v>1000020194</v>
      </c>
      <c r="F113" s="521" t="s">
        <v>541</v>
      </c>
      <c r="G113" s="525" t="s">
        <v>516</v>
      </c>
      <c r="H113" s="525">
        <v>2</v>
      </c>
      <c r="I113" s="526"/>
      <c r="J113" s="527" t="str">
        <f t="shared" si="0"/>
        <v>INCLUDED</v>
      </c>
    </row>
    <row r="114" spans="1:10" ht="31.5">
      <c r="A114" s="699">
        <v>28</v>
      </c>
      <c r="B114" s="525">
        <v>7000018856</v>
      </c>
      <c r="C114" s="525">
        <v>280</v>
      </c>
      <c r="D114" s="525" t="s">
        <v>586</v>
      </c>
      <c r="E114" s="525">
        <v>1000020195</v>
      </c>
      <c r="F114" s="521" t="s">
        <v>542</v>
      </c>
      <c r="G114" s="525" t="s">
        <v>516</v>
      </c>
      <c r="H114" s="525">
        <v>3</v>
      </c>
      <c r="I114" s="526"/>
      <c r="J114" s="527" t="str">
        <f t="shared" si="0"/>
        <v>INCLUDED</v>
      </c>
    </row>
    <row r="115" spans="1:10" ht="47.25">
      <c r="A115" s="699">
        <v>29</v>
      </c>
      <c r="B115" s="525">
        <v>7000018856</v>
      </c>
      <c r="C115" s="525">
        <v>360</v>
      </c>
      <c r="D115" s="525" t="s">
        <v>587</v>
      </c>
      <c r="E115" s="525">
        <v>1000004535</v>
      </c>
      <c r="F115" s="521" t="s">
        <v>520</v>
      </c>
      <c r="G115" s="525" t="s">
        <v>516</v>
      </c>
      <c r="H115" s="525">
        <v>1</v>
      </c>
      <c r="I115" s="526"/>
      <c r="J115" s="527" t="str">
        <f t="shared" si="0"/>
        <v>INCLUDED</v>
      </c>
    </row>
    <row r="116" spans="1:10" ht="47.25">
      <c r="A116" s="699">
        <v>30</v>
      </c>
      <c r="B116" s="525">
        <v>7000018856</v>
      </c>
      <c r="C116" s="525">
        <v>370</v>
      </c>
      <c r="D116" s="525" t="s">
        <v>587</v>
      </c>
      <c r="E116" s="525">
        <v>1000019918</v>
      </c>
      <c r="F116" s="521" t="s">
        <v>553</v>
      </c>
      <c r="G116" s="525" t="s">
        <v>547</v>
      </c>
      <c r="H116" s="525">
        <v>1</v>
      </c>
      <c r="I116" s="526"/>
      <c r="J116" s="527" t="str">
        <f t="shared" si="0"/>
        <v>INCLUDED</v>
      </c>
    </row>
    <row r="117" spans="1:10" ht="47.25">
      <c r="A117" s="699">
        <v>31</v>
      </c>
      <c r="B117" s="525">
        <v>7000018856</v>
      </c>
      <c r="C117" s="525">
        <v>380</v>
      </c>
      <c r="D117" s="525" t="s">
        <v>587</v>
      </c>
      <c r="E117" s="525">
        <v>1000019919</v>
      </c>
      <c r="F117" s="521" t="s">
        <v>546</v>
      </c>
      <c r="G117" s="525" t="s">
        <v>547</v>
      </c>
      <c r="H117" s="525">
        <v>1</v>
      </c>
      <c r="I117" s="526"/>
      <c r="J117" s="527" t="str">
        <f t="shared" si="0"/>
        <v>INCLUDED</v>
      </c>
    </row>
    <row r="118" spans="1:10" ht="47.25">
      <c r="A118" s="699">
        <v>32</v>
      </c>
      <c r="B118" s="525">
        <v>7000018856</v>
      </c>
      <c r="C118" s="525">
        <v>390</v>
      </c>
      <c r="D118" s="525" t="s">
        <v>587</v>
      </c>
      <c r="E118" s="525">
        <v>1000025941</v>
      </c>
      <c r="F118" s="521" t="s">
        <v>562</v>
      </c>
      <c r="G118" s="525" t="s">
        <v>559</v>
      </c>
      <c r="H118" s="525">
        <v>1</v>
      </c>
      <c r="I118" s="526"/>
      <c r="J118" s="527" t="str">
        <f t="shared" si="0"/>
        <v>INCLUDED</v>
      </c>
    </row>
    <row r="119" spans="1:10" ht="47.25">
      <c r="A119" s="699">
        <v>33</v>
      </c>
      <c r="B119" s="525">
        <v>7000018856</v>
      </c>
      <c r="C119" s="525">
        <v>400</v>
      </c>
      <c r="D119" s="525" t="s">
        <v>587</v>
      </c>
      <c r="E119" s="525">
        <v>1000025943</v>
      </c>
      <c r="F119" s="521" t="s">
        <v>580</v>
      </c>
      <c r="G119" s="525" t="s">
        <v>559</v>
      </c>
      <c r="H119" s="525">
        <v>1</v>
      </c>
      <c r="I119" s="526"/>
      <c r="J119" s="527" t="str">
        <f t="shared" ref="J119:J408" si="2">IF(I119=0, "INCLUDED", IF(ISERROR(I119*H119), I119, I119*H119))</f>
        <v>INCLUDED</v>
      </c>
    </row>
    <row r="120" spans="1:10" ht="47.25">
      <c r="A120" s="699">
        <v>34</v>
      </c>
      <c r="B120" s="525">
        <v>7000018856</v>
      </c>
      <c r="C120" s="525">
        <v>410</v>
      </c>
      <c r="D120" s="525" t="s">
        <v>587</v>
      </c>
      <c r="E120" s="525">
        <v>1000024186</v>
      </c>
      <c r="F120" s="521" t="s">
        <v>552</v>
      </c>
      <c r="G120" s="525" t="s">
        <v>547</v>
      </c>
      <c r="H120" s="525">
        <v>1</v>
      </c>
      <c r="I120" s="526"/>
      <c r="J120" s="527" t="str">
        <f t="shared" si="2"/>
        <v>INCLUDED</v>
      </c>
    </row>
    <row r="121" spans="1:10" ht="47.25">
      <c r="A121" s="699">
        <v>35</v>
      </c>
      <c r="B121" s="525">
        <v>7000018856</v>
      </c>
      <c r="C121" s="525">
        <v>420</v>
      </c>
      <c r="D121" s="525" t="s">
        <v>587</v>
      </c>
      <c r="E121" s="525">
        <v>1000019912</v>
      </c>
      <c r="F121" s="521" t="s">
        <v>554</v>
      </c>
      <c r="G121" s="525" t="s">
        <v>547</v>
      </c>
      <c r="H121" s="525">
        <v>1</v>
      </c>
      <c r="I121" s="526"/>
      <c r="J121" s="527" t="str">
        <f t="shared" si="2"/>
        <v>INCLUDED</v>
      </c>
    </row>
    <row r="122" spans="1:10" ht="31.5">
      <c r="A122" s="699">
        <v>36</v>
      </c>
      <c r="B122" s="525">
        <v>7000018856</v>
      </c>
      <c r="C122" s="525">
        <v>440</v>
      </c>
      <c r="D122" s="525" t="s">
        <v>588</v>
      </c>
      <c r="E122" s="525">
        <v>1000012366</v>
      </c>
      <c r="F122" s="521" t="s">
        <v>579</v>
      </c>
      <c r="G122" s="525" t="s">
        <v>516</v>
      </c>
      <c r="H122" s="525">
        <v>108</v>
      </c>
      <c r="I122" s="526"/>
      <c r="J122" s="527" t="str">
        <f t="shared" si="2"/>
        <v>INCLUDED</v>
      </c>
    </row>
    <row r="123" spans="1:10" ht="78.75">
      <c r="A123" s="699">
        <v>37</v>
      </c>
      <c r="B123" s="525">
        <v>7000018856</v>
      </c>
      <c r="C123" s="525">
        <v>450</v>
      </c>
      <c r="D123" s="525" t="s">
        <v>589</v>
      </c>
      <c r="E123" s="525">
        <v>1000031367</v>
      </c>
      <c r="F123" s="521" t="s">
        <v>567</v>
      </c>
      <c r="G123" s="525" t="s">
        <v>516</v>
      </c>
      <c r="H123" s="525">
        <v>1</v>
      </c>
      <c r="I123" s="526"/>
      <c r="J123" s="527" t="str">
        <f t="shared" si="2"/>
        <v>INCLUDED</v>
      </c>
    </row>
    <row r="124" spans="1:10" ht="31.5">
      <c r="A124" s="699">
        <v>38</v>
      </c>
      <c r="B124" s="525">
        <v>7000018856</v>
      </c>
      <c r="C124" s="525">
        <v>460</v>
      </c>
      <c r="D124" s="525" t="s">
        <v>589</v>
      </c>
      <c r="E124" s="525">
        <v>1000018706</v>
      </c>
      <c r="F124" s="521" t="s">
        <v>568</v>
      </c>
      <c r="G124" s="525" t="s">
        <v>516</v>
      </c>
      <c r="H124" s="525">
        <v>6</v>
      </c>
      <c r="I124" s="526"/>
      <c r="J124" s="527" t="str">
        <f t="shared" si="2"/>
        <v>INCLUDED</v>
      </c>
    </row>
    <row r="125" spans="1:10" ht="31.5">
      <c r="A125" s="699">
        <v>39</v>
      </c>
      <c r="B125" s="525">
        <v>7000018856</v>
      </c>
      <c r="C125" s="525">
        <v>470</v>
      </c>
      <c r="D125" s="525" t="s">
        <v>589</v>
      </c>
      <c r="E125" s="525">
        <v>1000023721</v>
      </c>
      <c r="F125" s="521" t="s">
        <v>604</v>
      </c>
      <c r="G125" s="525" t="s">
        <v>516</v>
      </c>
      <c r="H125" s="525">
        <v>2</v>
      </c>
      <c r="I125" s="526"/>
      <c r="J125" s="527" t="str">
        <f t="shared" si="2"/>
        <v>INCLUDED</v>
      </c>
    </row>
    <row r="126" spans="1:10" ht="31.5">
      <c r="A126" s="699">
        <v>40</v>
      </c>
      <c r="B126" s="525">
        <v>7000018856</v>
      </c>
      <c r="C126" s="525">
        <v>480</v>
      </c>
      <c r="D126" s="525" t="s">
        <v>589</v>
      </c>
      <c r="E126" s="525">
        <v>1000031374</v>
      </c>
      <c r="F126" s="521" t="s">
        <v>570</v>
      </c>
      <c r="G126" s="525" t="s">
        <v>559</v>
      </c>
      <c r="H126" s="525">
        <v>4</v>
      </c>
      <c r="I126" s="526"/>
      <c r="J126" s="527" t="str">
        <f t="shared" si="2"/>
        <v>INCLUDED</v>
      </c>
    </row>
    <row r="127" spans="1:10" ht="31.5">
      <c r="A127" s="699">
        <v>41</v>
      </c>
      <c r="B127" s="525">
        <v>7000018856</v>
      </c>
      <c r="C127" s="525">
        <v>490</v>
      </c>
      <c r="D127" s="525" t="s">
        <v>589</v>
      </c>
      <c r="E127" s="525">
        <v>1000034950</v>
      </c>
      <c r="F127" s="521" t="s">
        <v>571</v>
      </c>
      <c r="G127" s="525" t="s">
        <v>516</v>
      </c>
      <c r="H127" s="525">
        <v>4</v>
      </c>
      <c r="I127" s="526"/>
      <c r="J127" s="527" t="str">
        <f t="shared" si="2"/>
        <v>INCLUDED</v>
      </c>
    </row>
    <row r="128" spans="1:10" ht="31.5">
      <c r="A128" s="699">
        <v>42</v>
      </c>
      <c r="B128" s="525">
        <v>7000018856</v>
      </c>
      <c r="C128" s="525">
        <v>500</v>
      </c>
      <c r="D128" s="525" t="s">
        <v>589</v>
      </c>
      <c r="E128" s="525">
        <v>1000031381</v>
      </c>
      <c r="F128" s="521" t="s">
        <v>572</v>
      </c>
      <c r="G128" s="525" t="s">
        <v>559</v>
      </c>
      <c r="H128" s="525">
        <v>2</v>
      </c>
      <c r="I128" s="526"/>
      <c r="J128" s="527" t="str">
        <f t="shared" si="2"/>
        <v>INCLUDED</v>
      </c>
    </row>
    <row r="129" spans="1:10" ht="31.5">
      <c r="A129" s="699">
        <v>43</v>
      </c>
      <c r="B129" s="525">
        <v>7000018856</v>
      </c>
      <c r="C129" s="525">
        <v>510</v>
      </c>
      <c r="D129" s="525" t="s">
        <v>589</v>
      </c>
      <c r="E129" s="525">
        <v>1000026228</v>
      </c>
      <c r="F129" s="521" t="s">
        <v>573</v>
      </c>
      <c r="G129" s="525" t="s">
        <v>516</v>
      </c>
      <c r="H129" s="525">
        <v>1</v>
      </c>
      <c r="I129" s="526"/>
      <c r="J129" s="527" t="str">
        <f t="shared" si="2"/>
        <v>INCLUDED</v>
      </c>
    </row>
    <row r="130" spans="1:10" ht="31.5">
      <c r="A130" s="699">
        <v>44</v>
      </c>
      <c r="B130" s="525">
        <v>7000018856</v>
      </c>
      <c r="C130" s="525">
        <v>520</v>
      </c>
      <c r="D130" s="525" t="s">
        <v>589</v>
      </c>
      <c r="E130" s="525">
        <v>1000028495</v>
      </c>
      <c r="F130" s="521" t="s">
        <v>605</v>
      </c>
      <c r="G130" s="525" t="s">
        <v>516</v>
      </c>
      <c r="H130" s="525">
        <v>1</v>
      </c>
      <c r="I130" s="526"/>
      <c r="J130" s="527" t="str">
        <f t="shared" si="2"/>
        <v>INCLUDED</v>
      </c>
    </row>
    <row r="131" spans="1:10" ht="31.5">
      <c r="A131" s="699">
        <v>45</v>
      </c>
      <c r="B131" s="525">
        <v>7000018856</v>
      </c>
      <c r="C131" s="525">
        <v>530</v>
      </c>
      <c r="D131" s="525" t="s">
        <v>589</v>
      </c>
      <c r="E131" s="525">
        <v>1000028265</v>
      </c>
      <c r="F131" s="521" t="s">
        <v>606</v>
      </c>
      <c r="G131" s="525" t="s">
        <v>516</v>
      </c>
      <c r="H131" s="525">
        <v>1</v>
      </c>
      <c r="I131" s="526"/>
      <c r="J131" s="527" t="str">
        <f t="shared" si="2"/>
        <v>INCLUDED</v>
      </c>
    </row>
    <row r="132" spans="1:10" ht="31.5">
      <c r="A132" s="699">
        <v>46</v>
      </c>
      <c r="B132" s="525">
        <v>7000018856</v>
      </c>
      <c r="C132" s="525">
        <v>540</v>
      </c>
      <c r="D132" s="525" t="s">
        <v>589</v>
      </c>
      <c r="E132" s="525">
        <v>1000034998</v>
      </c>
      <c r="F132" s="521" t="s">
        <v>574</v>
      </c>
      <c r="G132" s="525" t="s">
        <v>516</v>
      </c>
      <c r="H132" s="525">
        <v>2</v>
      </c>
      <c r="I132" s="526"/>
      <c r="J132" s="527" t="str">
        <f t="shared" si="2"/>
        <v>INCLUDED</v>
      </c>
    </row>
    <row r="133" spans="1:10" ht="31.5">
      <c r="A133" s="699">
        <v>47</v>
      </c>
      <c r="B133" s="525">
        <v>7000018856</v>
      </c>
      <c r="C133" s="525">
        <v>550</v>
      </c>
      <c r="D133" s="525" t="s">
        <v>589</v>
      </c>
      <c r="E133" s="525">
        <v>1000030942</v>
      </c>
      <c r="F133" s="521" t="s">
        <v>575</v>
      </c>
      <c r="G133" s="525" t="s">
        <v>528</v>
      </c>
      <c r="H133" s="525">
        <v>1</v>
      </c>
      <c r="I133" s="526"/>
      <c r="J133" s="527" t="str">
        <f t="shared" si="2"/>
        <v>INCLUDED</v>
      </c>
    </row>
    <row r="134" spans="1:10" ht="31.5">
      <c r="A134" s="699">
        <v>48</v>
      </c>
      <c r="B134" s="525">
        <v>7000018856</v>
      </c>
      <c r="C134" s="525">
        <v>560</v>
      </c>
      <c r="D134" s="525" t="s">
        <v>589</v>
      </c>
      <c r="E134" s="525">
        <v>1000023471</v>
      </c>
      <c r="F134" s="521" t="s">
        <v>576</v>
      </c>
      <c r="G134" s="525" t="s">
        <v>516</v>
      </c>
      <c r="H134" s="525">
        <v>1</v>
      </c>
      <c r="I134" s="526"/>
      <c r="J134" s="527" t="str">
        <f t="shared" si="2"/>
        <v>INCLUDED</v>
      </c>
    </row>
    <row r="135" spans="1:10" ht="47.25">
      <c r="A135" s="699">
        <v>49</v>
      </c>
      <c r="B135" s="525">
        <v>7000018856</v>
      </c>
      <c r="C135" s="525">
        <v>580</v>
      </c>
      <c r="D135" s="525" t="s">
        <v>590</v>
      </c>
      <c r="E135" s="525">
        <v>1000031369</v>
      </c>
      <c r="F135" s="521" t="s">
        <v>577</v>
      </c>
      <c r="G135" s="525" t="s">
        <v>559</v>
      </c>
      <c r="H135" s="525">
        <v>1</v>
      </c>
      <c r="I135" s="526"/>
      <c r="J135" s="527" t="str">
        <f t="shared" si="2"/>
        <v>INCLUDED</v>
      </c>
    </row>
    <row r="136" spans="1:10" ht="31.5">
      <c r="A136" s="699">
        <v>50</v>
      </c>
      <c r="B136" s="525">
        <v>7000018856</v>
      </c>
      <c r="C136" s="525">
        <v>590</v>
      </c>
      <c r="D136" s="525" t="s">
        <v>590</v>
      </c>
      <c r="E136" s="525">
        <v>1000018706</v>
      </c>
      <c r="F136" s="521" t="s">
        <v>568</v>
      </c>
      <c r="G136" s="525" t="s">
        <v>516</v>
      </c>
      <c r="H136" s="525">
        <v>1</v>
      </c>
      <c r="I136" s="526"/>
      <c r="J136" s="527" t="str">
        <f t="shared" si="2"/>
        <v>INCLUDED</v>
      </c>
    </row>
    <row r="137" spans="1:10" ht="31.5">
      <c r="A137" s="699">
        <v>51</v>
      </c>
      <c r="B137" s="525">
        <v>7000018856</v>
      </c>
      <c r="C137" s="525">
        <v>600</v>
      </c>
      <c r="D137" s="525" t="s">
        <v>590</v>
      </c>
      <c r="E137" s="525">
        <v>1000023721</v>
      </c>
      <c r="F137" s="521" t="s">
        <v>604</v>
      </c>
      <c r="G137" s="525" t="s">
        <v>516</v>
      </c>
      <c r="H137" s="525">
        <v>1</v>
      </c>
      <c r="I137" s="526"/>
      <c r="J137" s="527" t="str">
        <f t="shared" si="2"/>
        <v>INCLUDED</v>
      </c>
    </row>
    <row r="138" spans="1:10" ht="31.5">
      <c r="A138" s="699">
        <v>52</v>
      </c>
      <c r="B138" s="525">
        <v>7000018856</v>
      </c>
      <c r="C138" s="525">
        <v>610</v>
      </c>
      <c r="D138" s="525" t="s">
        <v>590</v>
      </c>
      <c r="E138" s="525">
        <v>1000031374</v>
      </c>
      <c r="F138" s="521" t="s">
        <v>570</v>
      </c>
      <c r="G138" s="525" t="s">
        <v>559</v>
      </c>
      <c r="H138" s="525">
        <v>1</v>
      </c>
      <c r="I138" s="526"/>
      <c r="J138" s="527" t="str">
        <f t="shared" si="2"/>
        <v>INCLUDED</v>
      </c>
    </row>
    <row r="139" spans="1:10" ht="31.5">
      <c r="A139" s="699">
        <v>53</v>
      </c>
      <c r="B139" s="525">
        <v>7000018856</v>
      </c>
      <c r="C139" s="525">
        <v>620</v>
      </c>
      <c r="D139" s="525" t="s">
        <v>590</v>
      </c>
      <c r="E139" s="525">
        <v>1000034950</v>
      </c>
      <c r="F139" s="521" t="s">
        <v>571</v>
      </c>
      <c r="G139" s="525" t="s">
        <v>516</v>
      </c>
      <c r="H139" s="525">
        <v>1</v>
      </c>
      <c r="I139" s="526"/>
      <c r="J139" s="527" t="str">
        <f t="shared" si="2"/>
        <v>INCLUDED</v>
      </c>
    </row>
    <row r="140" spans="1:10" ht="31.5">
      <c r="A140" s="699">
        <v>54</v>
      </c>
      <c r="B140" s="525">
        <v>7000018856</v>
      </c>
      <c r="C140" s="525">
        <v>630</v>
      </c>
      <c r="D140" s="525" t="s">
        <v>590</v>
      </c>
      <c r="E140" s="525">
        <v>1000031381</v>
      </c>
      <c r="F140" s="521" t="s">
        <v>572</v>
      </c>
      <c r="G140" s="525" t="s">
        <v>559</v>
      </c>
      <c r="H140" s="525">
        <v>1</v>
      </c>
      <c r="I140" s="526"/>
      <c r="J140" s="527" t="str">
        <f t="shared" si="2"/>
        <v>INCLUDED</v>
      </c>
    </row>
    <row r="141" spans="1:10" ht="31.5">
      <c r="A141" s="699">
        <v>55</v>
      </c>
      <c r="B141" s="525">
        <v>7000018856</v>
      </c>
      <c r="C141" s="525">
        <v>640</v>
      </c>
      <c r="D141" s="525" t="s">
        <v>590</v>
      </c>
      <c r="E141" s="525">
        <v>1000034998</v>
      </c>
      <c r="F141" s="521" t="s">
        <v>574</v>
      </c>
      <c r="G141" s="525" t="s">
        <v>516</v>
      </c>
      <c r="H141" s="525">
        <v>1</v>
      </c>
      <c r="I141" s="526"/>
      <c r="J141" s="527" t="str">
        <f t="shared" si="2"/>
        <v>INCLUDED</v>
      </c>
    </row>
    <row r="142" spans="1:10" ht="31.5">
      <c r="A142" s="699">
        <v>56</v>
      </c>
      <c r="B142" s="525">
        <v>7000018856</v>
      </c>
      <c r="C142" s="525">
        <v>650</v>
      </c>
      <c r="D142" s="525" t="s">
        <v>590</v>
      </c>
      <c r="E142" s="525">
        <v>1000031398</v>
      </c>
      <c r="F142" s="521" t="s">
        <v>578</v>
      </c>
      <c r="G142" s="525" t="s">
        <v>559</v>
      </c>
      <c r="H142" s="525">
        <v>1</v>
      </c>
      <c r="I142" s="526"/>
      <c r="J142" s="527" t="str">
        <f t="shared" si="2"/>
        <v>INCLUDED</v>
      </c>
    </row>
    <row r="143" spans="1:10" ht="31.5">
      <c r="A143" s="699">
        <v>57</v>
      </c>
      <c r="B143" s="525">
        <v>7000018856</v>
      </c>
      <c r="C143" s="525">
        <v>660</v>
      </c>
      <c r="D143" s="525" t="s">
        <v>590</v>
      </c>
      <c r="E143" s="525">
        <v>1000030942</v>
      </c>
      <c r="F143" s="521" t="s">
        <v>575</v>
      </c>
      <c r="G143" s="525" t="s">
        <v>528</v>
      </c>
      <c r="H143" s="525">
        <v>1</v>
      </c>
      <c r="I143" s="526"/>
      <c r="J143" s="527" t="str">
        <f t="shared" si="2"/>
        <v>INCLUDED</v>
      </c>
    </row>
    <row r="144" spans="1:10" ht="31.5">
      <c r="A144" s="699">
        <v>58</v>
      </c>
      <c r="B144" s="525">
        <v>7000018856</v>
      </c>
      <c r="C144" s="525">
        <v>670</v>
      </c>
      <c r="D144" s="525" t="s">
        <v>591</v>
      </c>
      <c r="E144" s="525">
        <v>1000017518</v>
      </c>
      <c r="F144" s="521" t="s">
        <v>563</v>
      </c>
      <c r="G144" s="525" t="s">
        <v>516</v>
      </c>
      <c r="H144" s="525">
        <v>1</v>
      </c>
      <c r="I144" s="526"/>
      <c r="J144" s="527" t="str">
        <f t="shared" si="2"/>
        <v>INCLUDED</v>
      </c>
    </row>
    <row r="145" spans="1:28" ht="31.5">
      <c r="A145" s="699">
        <v>59</v>
      </c>
      <c r="B145" s="525">
        <v>7000018856</v>
      </c>
      <c r="C145" s="525">
        <v>680</v>
      </c>
      <c r="D145" s="525" t="s">
        <v>591</v>
      </c>
      <c r="E145" s="525">
        <v>1000022512</v>
      </c>
      <c r="F145" s="521" t="s">
        <v>564</v>
      </c>
      <c r="G145" s="525" t="s">
        <v>516</v>
      </c>
      <c r="H145" s="525">
        <v>1</v>
      </c>
      <c r="I145" s="526"/>
      <c r="J145" s="527" t="str">
        <f t="shared" si="2"/>
        <v>INCLUDED</v>
      </c>
    </row>
    <row r="146" spans="1:28" ht="31.5">
      <c r="A146" s="699">
        <v>60</v>
      </c>
      <c r="B146" s="525">
        <v>7000018856</v>
      </c>
      <c r="C146" s="525">
        <v>690</v>
      </c>
      <c r="D146" s="525" t="s">
        <v>591</v>
      </c>
      <c r="E146" s="525">
        <v>1000022510</v>
      </c>
      <c r="F146" s="521" t="s">
        <v>565</v>
      </c>
      <c r="G146" s="525" t="s">
        <v>516</v>
      </c>
      <c r="H146" s="525">
        <v>2</v>
      </c>
      <c r="I146" s="526"/>
      <c r="J146" s="527" t="str">
        <f t="shared" si="2"/>
        <v>INCLUDED</v>
      </c>
    </row>
    <row r="147" spans="1:28" ht="31.5">
      <c r="A147" s="699">
        <v>61</v>
      </c>
      <c r="B147" s="525">
        <v>7000018856</v>
      </c>
      <c r="C147" s="525">
        <v>700</v>
      </c>
      <c r="D147" s="525" t="s">
        <v>591</v>
      </c>
      <c r="E147" s="525">
        <v>1000022487</v>
      </c>
      <c r="F147" s="521" t="s">
        <v>566</v>
      </c>
      <c r="G147" s="525" t="s">
        <v>516</v>
      </c>
      <c r="H147" s="525">
        <v>1</v>
      </c>
      <c r="I147" s="526"/>
      <c r="J147" s="527" t="str">
        <f t="shared" si="2"/>
        <v>INCLUDED</v>
      </c>
    </row>
    <row r="148" spans="1:28" ht="78.75">
      <c r="A148" s="699">
        <v>62</v>
      </c>
      <c r="B148" s="525">
        <v>7000018856</v>
      </c>
      <c r="C148" s="525">
        <v>720</v>
      </c>
      <c r="D148" s="525" t="s">
        <v>592</v>
      </c>
      <c r="E148" s="525">
        <v>1000030433</v>
      </c>
      <c r="F148" s="521" t="s">
        <v>607</v>
      </c>
      <c r="G148" s="525" t="s">
        <v>559</v>
      </c>
      <c r="H148" s="525">
        <v>3</v>
      </c>
      <c r="I148" s="526"/>
      <c r="J148" s="527" t="str">
        <f t="shared" si="2"/>
        <v>INCLUDED</v>
      </c>
    </row>
    <row r="149" spans="1:28" s="719" customFormat="1" ht="34.5" customHeight="1">
      <c r="A149" s="716" t="s">
        <v>478</v>
      </c>
      <c r="B149" s="840" t="str">
        <f>'Sch-1'!B149:D149</f>
        <v>Extn. of 220kV Amritsar S/S</v>
      </c>
      <c r="C149" s="841"/>
      <c r="D149" s="842"/>
      <c r="E149" s="723"/>
      <c r="F149" s="723"/>
      <c r="G149" s="723"/>
      <c r="H149" s="723"/>
      <c r="I149" s="723"/>
      <c r="J149" s="723"/>
      <c r="K149" s="717"/>
      <c r="L149" s="717"/>
      <c r="M149" s="717"/>
      <c r="N149" s="717"/>
      <c r="O149" s="717"/>
      <c r="P149" s="717"/>
      <c r="Q149" s="717"/>
      <c r="R149" s="718"/>
      <c r="S149" s="718"/>
      <c r="T149" s="718"/>
      <c r="U149" s="718"/>
      <c r="V149" s="718"/>
      <c r="W149" s="718"/>
      <c r="X149" s="718"/>
      <c r="Y149" s="718"/>
      <c r="Z149" s="718"/>
      <c r="AA149" s="718"/>
      <c r="AB149" s="718"/>
    </row>
    <row r="150" spans="1:28" ht="31.5">
      <c r="A150" s="699">
        <v>1</v>
      </c>
      <c r="B150" s="525">
        <v>7000018857</v>
      </c>
      <c r="C150" s="525">
        <v>10</v>
      </c>
      <c r="D150" s="525" t="s">
        <v>608</v>
      </c>
      <c r="E150" s="525">
        <v>1000001671</v>
      </c>
      <c r="F150" s="521" t="s">
        <v>619</v>
      </c>
      <c r="G150" s="525" t="s">
        <v>516</v>
      </c>
      <c r="H150" s="525">
        <v>1</v>
      </c>
      <c r="I150" s="526"/>
      <c r="J150" s="527" t="str">
        <f t="shared" si="2"/>
        <v>INCLUDED</v>
      </c>
    </row>
    <row r="151" spans="1:28" ht="31.5">
      <c r="A151" s="699">
        <v>2</v>
      </c>
      <c r="B151" s="525">
        <v>7000018857</v>
      </c>
      <c r="C151" s="525">
        <v>20</v>
      </c>
      <c r="D151" s="525" t="s">
        <v>608</v>
      </c>
      <c r="E151" s="525">
        <v>1000001673</v>
      </c>
      <c r="F151" s="521" t="s">
        <v>620</v>
      </c>
      <c r="G151" s="525" t="s">
        <v>516</v>
      </c>
      <c r="H151" s="525">
        <v>1</v>
      </c>
      <c r="I151" s="526"/>
      <c r="J151" s="527" t="str">
        <f t="shared" si="2"/>
        <v>INCLUDED</v>
      </c>
    </row>
    <row r="152" spans="1:28" ht="31.5">
      <c r="A152" s="699">
        <v>3</v>
      </c>
      <c r="B152" s="525">
        <v>7000018857</v>
      </c>
      <c r="C152" s="525">
        <v>30</v>
      </c>
      <c r="D152" s="525" t="s">
        <v>608</v>
      </c>
      <c r="E152" s="525">
        <v>1000001674</v>
      </c>
      <c r="F152" s="521" t="s">
        <v>621</v>
      </c>
      <c r="G152" s="525" t="s">
        <v>516</v>
      </c>
      <c r="H152" s="525">
        <v>1</v>
      </c>
      <c r="I152" s="526"/>
      <c r="J152" s="527" t="str">
        <f t="shared" si="2"/>
        <v>INCLUDED</v>
      </c>
    </row>
    <row r="153" spans="1:28" ht="31.5">
      <c r="A153" s="699">
        <v>4</v>
      </c>
      <c r="B153" s="525">
        <v>7000018857</v>
      </c>
      <c r="C153" s="525">
        <v>40</v>
      </c>
      <c r="D153" s="525" t="s">
        <v>608</v>
      </c>
      <c r="E153" s="525">
        <v>1000001794</v>
      </c>
      <c r="F153" s="521" t="s">
        <v>622</v>
      </c>
      <c r="G153" s="525" t="s">
        <v>516</v>
      </c>
      <c r="H153" s="525">
        <v>2</v>
      </c>
      <c r="I153" s="526"/>
      <c r="J153" s="527" t="str">
        <f t="shared" si="2"/>
        <v>INCLUDED</v>
      </c>
    </row>
    <row r="154" spans="1:28" ht="31.5">
      <c r="A154" s="699">
        <v>5</v>
      </c>
      <c r="B154" s="525">
        <v>7000018857</v>
      </c>
      <c r="C154" s="525">
        <v>50</v>
      </c>
      <c r="D154" s="525" t="s">
        <v>608</v>
      </c>
      <c r="E154" s="525">
        <v>1000001681</v>
      </c>
      <c r="F154" s="521" t="s">
        <v>623</v>
      </c>
      <c r="G154" s="525" t="s">
        <v>516</v>
      </c>
      <c r="H154" s="525">
        <v>3</v>
      </c>
      <c r="I154" s="526"/>
      <c r="J154" s="527" t="str">
        <f t="shared" si="2"/>
        <v>INCLUDED</v>
      </c>
    </row>
    <row r="155" spans="1:28" ht="31.5">
      <c r="A155" s="699">
        <v>6</v>
      </c>
      <c r="B155" s="525">
        <v>7000018857</v>
      </c>
      <c r="C155" s="525">
        <v>60</v>
      </c>
      <c r="D155" s="525" t="s">
        <v>608</v>
      </c>
      <c r="E155" s="525">
        <v>1000001772</v>
      </c>
      <c r="F155" s="521" t="s">
        <v>624</v>
      </c>
      <c r="G155" s="525" t="s">
        <v>516</v>
      </c>
      <c r="H155" s="525">
        <v>3</v>
      </c>
      <c r="I155" s="526"/>
      <c r="J155" s="527" t="str">
        <f t="shared" si="2"/>
        <v>INCLUDED</v>
      </c>
    </row>
    <row r="156" spans="1:28" ht="31.5">
      <c r="A156" s="699">
        <v>7</v>
      </c>
      <c r="B156" s="525">
        <v>7000018857</v>
      </c>
      <c r="C156" s="525">
        <v>70</v>
      </c>
      <c r="D156" s="525" t="s">
        <v>608</v>
      </c>
      <c r="E156" s="525">
        <v>1000020417</v>
      </c>
      <c r="F156" s="521" t="s">
        <v>625</v>
      </c>
      <c r="G156" s="525" t="s">
        <v>516</v>
      </c>
      <c r="H156" s="525">
        <v>3</v>
      </c>
      <c r="I156" s="526"/>
      <c r="J156" s="527" t="str">
        <f t="shared" si="2"/>
        <v>INCLUDED</v>
      </c>
    </row>
    <row r="157" spans="1:28" ht="31.5">
      <c r="A157" s="699">
        <v>8</v>
      </c>
      <c r="B157" s="525">
        <v>7000018857</v>
      </c>
      <c r="C157" s="525">
        <v>80</v>
      </c>
      <c r="D157" s="525" t="s">
        <v>608</v>
      </c>
      <c r="E157" s="525">
        <v>1000001695</v>
      </c>
      <c r="F157" s="521" t="s">
        <v>626</v>
      </c>
      <c r="G157" s="525" t="s">
        <v>516</v>
      </c>
      <c r="H157" s="525">
        <v>11</v>
      </c>
      <c r="I157" s="526"/>
      <c r="J157" s="527" t="str">
        <f t="shared" si="2"/>
        <v>INCLUDED</v>
      </c>
    </row>
    <row r="158" spans="1:28" ht="31.5">
      <c r="A158" s="699">
        <v>9</v>
      </c>
      <c r="B158" s="525">
        <v>7000018857</v>
      </c>
      <c r="C158" s="525">
        <v>90</v>
      </c>
      <c r="D158" s="525" t="s">
        <v>608</v>
      </c>
      <c r="E158" s="525">
        <v>1000001694</v>
      </c>
      <c r="F158" s="521" t="s">
        <v>627</v>
      </c>
      <c r="G158" s="525" t="s">
        <v>516</v>
      </c>
      <c r="H158" s="525">
        <v>6</v>
      </c>
      <c r="I158" s="526"/>
      <c r="J158" s="527" t="str">
        <f t="shared" si="2"/>
        <v>INCLUDED</v>
      </c>
    </row>
    <row r="159" spans="1:28" ht="47.25">
      <c r="A159" s="699">
        <v>10</v>
      </c>
      <c r="B159" s="525">
        <v>7000018857</v>
      </c>
      <c r="C159" s="525">
        <v>100</v>
      </c>
      <c r="D159" s="525" t="s">
        <v>609</v>
      </c>
      <c r="E159" s="525">
        <v>1000011261</v>
      </c>
      <c r="F159" s="521" t="s">
        <v>628</v>
      </c>
      <c r="G159" s="525" t="s">
        <v>559</v>
      </c>
      <c r="H159" s="525">
        <v>1</v>
      </c>
      <c r="I159" s="526"/>
      <c r="J159" s="527" t="str">
        <f t="shared" si="2"/>
        <v>INCLUDED</v>
      </c>
    </row>
    <row r="160" spans="1:28" ht="31.5">
      <c r="A160" s="699">
        <v>11</v>
      </c>
      <c r="B160" s="525">
        <v>7000018857</v>
      </c>
      <c r="C160" s="525">
        <v>110</v>
      </c>
      <c r="D160" s="525" t="s">
        <v>610</v>
      </c>
      <c r="E160" s="525">
        <v>1000055975</v>
      </c>
      <c r="F160" s="521" t="s">
        <v>629</v>
      </c>
      <c r="G160" s="525" t="s">
        <v>516</v>
      </c>
      <c r="H160" s="525">
        <v>1</v>
      </c>
      <c r="I160" s="526"/>
      <c r="J160" s="527" t="str">
        <f t="shared" si="2"/>
        <v>INCLUDED</v>
      </c>
    </row>
    <row r="161" spans="1:10" ht="31.5">
      <c r="A161" s="699">
        <v>12</v>
      </c>
      <c r="B161" s="525">
        <v>7000018857</v>
      </c>
      <c r="C161" s="525">
        <v>120</v>
      </c>
      <c r="D161" s="525" t="s">
        <v>610</v>
      </c>
      <c r="E161" s="525">
        <v>1000055983</v>
      </c>
      <c r="F161" s="521" t="s">
        <v>630</v>
      </c>
      <c r="G161" s="525" t="s">
        <v>516</v>
      </c>
      <c r="H161" s="525">
        <v>3</v>
      </c>
      <c r="I161" s="526"/>
      <c r="J161" s="527" t="str">
        <f t="shared" si="2"/>
        <v>INCLUDED</v>
      </c>
    </row>
    <row r="162" spans="1:10">
      <c r="A162" s="699">
        <v>13</v>
      </c>
      <c r="B162" s="525">
        <v>7000018857</v>
      </c>
      <c r="C162" s="525">
        <v>130</v>
      </c>
      <c r="D162" s="525" t="s">
        <v>611</v>
      </c>
      <c r="E162" s="525">
        <v>1000032055</v>
      </c>
      <c r="F162" s="521" t="s">
        <v>545</v>
      </c>
      <c r="G162" s="525" t="s">
        <v>528</v>
      </c>
      <c r="H162" s="525">
        <v>1</v>
      </c>
      <c r="I162" s="526"/>
      <c r="J162" s="527" t="str">
        <f t="shared" si="2"/>
        <v>INCLUDED</v>
      </c>
    </row>
    <row r="163" spans="1:10" ht="31.5">
      <c r="A163" s="699">
        <v>14</v>
      </c>
      <c r="B163" s="525">
        <v>7000018857</v>
      </c>
      <c r="C163" s="525">
        <v>140</v>
      </c>
      <c r="D163" s="525" t="s">
        <v>612</v>
      </c>
      <c r="E163" s="525">
        <v>1000032389</v>
      </c>
      <c r="F163" s="521" t="s">
        <v>631</v>
      </c>
      <c r="G163" s="525" t="s">
        <v>516</v>
      </c>
      <c r="H163" s="525">
        <v>1</v>
      </c>
      <c r="I163" s="526"/>
      <c r="J163" s="527" t="str">
        <f t="shared" si="2"/>
        <v>INCLUDED</v>
      </c>
    </row>
    <row r="164" spans="1:10">
      <c r="A164" s="699">
        <v>15</v>
      </c>
      <c r="B164" s="525">
        <v>7000018857</v>
      </c>
      <c r="C164" s="525">
        <v>150</v>
      </c>
      <c r="D164" s="525" t="s">
        <v>612</v>
      </c>
      <c r="E164" s="525">
        <v>1000001171</v>
      </c>
      <c r="F164" s="521" t="s">
        <v>632</v>
      </c>
      <c r="G164" s="525" t="s">
        <v>516</v>
      </c>
      <c r="H164" s="525">
        <v>1</v>
      </c>
      <c r="I164" s="526"/>
      <c r="J164" s="527" t="str">
        <f t="shared" si="2"/>
        <v>INCLUDED</v>
      </c>
    </row>
    <row r="165" spans="1:10">
      <c r="A165" s="699">
        <v>16</v>
      </c>
      <c r="B165" s="525">
        <v>7000018857</v>
      </c>
      <c r="C165" s="525">
        <v>160</v>
      </c>
      <c r="D165" s="525" t="s">
        <v>612</v>
      </c>
      <c r="E165" s="525">
        <v>1000006842</v>
      </c>
      <c r="F165" s="521" t="s">
        <v>633</v>
      </c>
      <c r="G165" s="525" t="s">
        <v>559</v>
      </c>
      <c r="H165" s="525">
        <v>1</v>
      </c>
      <c r="I165" s="526"/>
      <c r="J165" s="527" t="str">
        <f t="shared" si="2"/>
        <v>INCLUDED</v>
      </c>
    </row>
    <row r="166" spans="1:10">
      <c r="A166" s="699">
        <v>17</v>
      </c>
      <c r="B166" s="525">
        <v>7000018857</v>
      </c>
      <c r="C166" s="525">
        <v>170</v>
      </c>
      <c r="D166" s="525" t="s">
        <v>612</v>
      </c>
      <c r="E166" s="525">
        <v>1000019773</v>
      </c>
      <c r="F166" s="521" t="s">
        <v>634</v>
      </c>
      <c r="G166" s="525" t="s">
        <v>516</v>
      </c>
      <c r="H166" s="525">
        <v>1</v>
      </c>
      <c r="I166" s="526"/>
      <c r="J166" s="527" t="str">
        <f t="shared" si="2"/>
        <v>INCLUDED</v>
      </c>
    </row>
    <row r="167" spans="1:10">
      <c r="A167" s="699">
        <v>18</v>
      </c>
      <c r="B167" s="525">
        <v>7000018857</v>
      </c>
      <c r="C167" s="525">
        <v>750</v>
      </c>
      <c r="D167" s="525" t="s">
        <v>612</v>
      </c>
      <c r="E167" s="525">
        <v>1000001343</v>
      </c>
      <c r="F167" s="521" t="s">
        <v>931</v>
      </c>
      <c r="G167" s="525" t="s">
        <v>516</v>
      </c>
      <c r="H167" s="525">
        <v>1</v>
      </c>
      <c r="I167" s="526"/>
      <c r="J167" s="527" t="str">
        <f t="shared" si="2"/>
        <v>INCLUDED</v>
      </c>
    </row>
    <row r="168" spans="1:10">
      <c r="A168" s="699">
        <v>19</v>
      </c>
      <c r="B168" s="525">
        <v>7000018857</v>
      </c>
      <c r="C168" s="525">
        <v>180</v>
      </c>
      <c r="D168" s="525" t="s">
        <v>613</v>
      </c>
      <c r="E168" s="525">
        <v>1000001567</v>
      </c>
      <c r="F168" s="521" t="s">
        <v>635</v>
      </c>
      <c r="G168" s="525" t="s">
        <v>516</v>
      </c>
      <c r="H168" s="525">
        <v>2</v>
      </c>
      <c r="I168" s="526"/>
      <c r="J168" s="527" t="str">
        <f t="shared" si="2"/>
        <v>INCLUDED</v>
      </c>
    </row>
    <row r="169" spans="1:10" ht="31.5">
      <c r="A169" s="699">
        <v>20</v>
      </c>
      <c r="B169" s="525">
        <v>7000018857</v>
      </c>
      <c r="C169" s="525">
        <v>190</v>
      </c>
      <c r="D169" s="525" t="s">
        <v>585</v>
      </c>
      <c r="E169" s="525">
        <v>1000031957</v>
      </c>
      <c r="F169" s="521" t="s">
        <v>599</v>
      </c>
      <c r="G169" s="525" t="s">
        <v>528</v>
      </c>
      <c r="H169" s="525">
        <v>2</v>
      </c>
      <c r="I169" s="526"/>
      <c r="J169" s="527" t="str">
        <f t="shared" si="2"/>
        <v>INCLUDED</v>
      </c>
    </row>
    <row r="170" spans="1:10" ht="31.5">
      <c r="A170" s="699">
        <v>21</v>
      </c>
      <c r="B170" s="525">
        <v>7000018857</v>
      </c>
      <c r="C170" s="525">
        <v>200</v>
      </c>
      <c r="D170" s="525" t="s">
        <v>585</v>
      </c>
      <c r="E170" s="525">
        <v>1000031953</v>
      </c>
      <c r="F170" s="521" t="s">
        <v>527</v>
      </c>
      <c r="G170" s="525" t="s">
        <v>528</v>
      </c>
      <c r="H170" s="525">
        <v>2</v>
      </c>
      <c r="I170" s="526"/>
      <c r="J170" s="527" t="str">
        <f t="shared" si="2"/>
        <v>INCLUDED</v>
      </c>
    </row>
    <row r="171" spans="1:10" ht="31.5">
      <c r="A171" s="699">
        <v>22</v>
      </c>
      <c r="B171" s="525">
        <v>7000018857</v>
      </c>
      <c r="C171" s="525">
        <v>210</v>
      </c>
      <c r="D171" s="525" t="s">
        <v>585</v>
      </c>
      <c r="E171" s="525">
        <v>1000031976</v>
      </c>
      <c r="F171" s="521" t="s">
        <v>529</v>
      </c>
      <c r="G171" s="525" t="s">
        <v>528</v>
      </c>
      <c r="H171" s="525">
        <v>2</v>
      </c>
      <c r="I171" s="526"/>
      <c r="J171" s="527" t="str">
        <f t="shared" si="2"/>
        <v>INCLUDED</v>
      </c>
    </row>
    <row r="172" spans="1:10" ht="31.5">
      <c r="A172" s="699">
        <v>23</v>
      </c>
      <c r="B172" s="525">
        <v>7000018857</v>
      </c>
      <c r="C172" s="525">
        <v>220</v>
      </c>
      <c r="D172" s="525" t="s">
        <v>585</v>
      </c>
      <c r="E172" s="525">
        <v>1000031985</v>
      </c>
      <c r="F172" s="521" t="s">
        <v>531</v>
      </c>
      <c r="G172" s="525" t="s">
        <v>528</v>
      </c>
      <c r="H172" s="525">
        <v>1</v>
      </c>
      <c r="I172" s="526"/>
      <c r="J172" s="527" t="str">
        <f t="shared" si="2"/>
        <v>INCLUDED</v>
      </c>
    </row>
    <row r="173" spans="1:10" ht="31.5">
      <c r="A173" s="699">
        <v>24</v>
      </c>
      <c r="B173" s="525">
        <v>7000018857</v>
      </c>
      <c r="C173" s="525">
        <v>230</v>
      </c>
      <c r="D173" s="525" t="s">
        <v>585</v>
      </c>
      <c r="E173" s="525">
        <v>1000031964</v>
      </c>
      <c r="F173" s="521" t="s">
        <v>532</v>
      </c>
      <c r="G173" s="525" t="s">
        <v>528</v>
      </c>
      <c r="H173" s="525">
        <v>2</v>
      </c>
      <c r="I173" s="526"/>
      <c r="J173" s="527" t="str">
        <f t="shared" si="2"/>
        <v>INCLUDED</v>
      </c>
    </row>
    <row r="174" spans="1:10" ht="31.5">
      <c r="A174" s="699">
        <v>25</v>
      </c>
      <c r="B174" s="525">
        <v>7000018857</v>
      </c>
      <c r="C174" s="525">
        <v>240</v>
      </c>
      <c r="D174" s="525" t="s">
        <v>585</v>
      </c>
      <c r="E174" s="525">
        <v>1000031987</v>
      </c>
      <c r="F174" s="521" t="s">
        <v>533</v>
      </c>
      <c r="G174" s="525" t="s">
        <v>528</v>
      </c>
      <c r="H174" s="525">
        <v>1</v>
      </c>
      <c r="I174" s="526"/>
      <c r="J174" s="527" t="str">
        <f t="shared" si="2"/>
        <v>INCLUDED</v>
      </c>
    </row>
    <row r="175" spans="1:10" ht="31.5">
      <c r="A175" s="699">
        <v>26</v>
      </c>
      <c r="B175" s="525">
        <v>7000018857</v>
      </c>
      <c r="C175" s="525">
        <v>250</v>
      </c>
      <c r="D175" s="525" t="s">
        <v>585</v>
      </c>
      <c r="E175" s="525">
        <v>1000031887</v>
      </c>
      <c r="F175" s="521" t="s">
        <v>535</v>
      </c>
      <c r="G175" s="525" t="s">
        <v>528</v>
      </c>
      <c r="H175" s="525">
        <v>1</v>
      </c>
      <c r="I175" s="526"/>
      <c r="J175" s="527" t="str">
        <f t="shared" si="2"/>
        <v>INCLUDED</v>
      </c>
    </row>
    <row r="176" spans="1:10" ht="31.5">
      <c r="A176" s="699">
        <v>27</v>
      </c>
      <c r="B176" s="525">
        <v>7000018857</v>
      </c>
      <c r="C176" s="525">
        <v>260</v>
      </c>
      <c r="D176" s="525" t="s">
        <v>585</v>
      </c>
      <c r="E176" s="525">
        <v>1000056264</v>
      </c>
      <c r="F176" s="521" t="s">
        <v>537</v>
      </c>
      <c r="G176" s="525" t="s">
        <v>528</v>
      </c>
      <c r="H176" s="525">
        <v>2</v>
      </c>
      <c r="I176" s="526"/>
      <c r="J176" s="527" t="str">
        <f t="shared" si="2"/>
        <v>INCLUDED</v>
      </c>
    </row>
    <row r="177" spans="1:10" ht="31.5">
      <c r="A177" s="699">
        <v>28</v>
      </c>
      <c r="B177" s="525">
        <v>7000018857</v>
      </c>
      <c r="C177" s="525">
        <v>270</v>
      </c>
      <c r="D177" s="525" t="s">
        <v>585</v>
      </c>
      <c r="E177" s="525">
        <v>1000056265</v>
      </c>
      <c r="F177" s="521" t="s">
        <v>538</v>
      </c>
      <c r="G177" s="525" t="s">
        <v>528</v>
      </c>
      <c r="H177" s="525">
        <v>2</v>
      </c>
      <c r="I177" s="526"/>
      <c r="J177" s="527" t="str">
        <f t="shared" si="2"/>
        <v>INCLUDED</v>
      </c>
    </row>
    <row r="178" spans="1:10" ht="31.5">
      <c r="A178" s="699">
        <v>29</v>
      </c>
      <c r="B178" s="525">
        <v>7000018857</v>
      </c>
      <c r="C178" s="525">
        <v>280</v>
      </c>
      <c r="D178" s="525" t="s">
        <v>585</v>
      </c>
      <c r="E178" s="525">
        <v>1000032050</v>
      </c>
      <c r="F178" s="521" t="s">
        <v>636</v>
      </c>
      <c r="G178" s="525" t="s">
        <v>528</v>
      </c>
      <c r="H178" s="525">
        <v>0.3</v>
      </c>
      <c r="I178" s="526"/>
      <c r="J178" s="527" t="str">
        <f t="shared" si="2"/>
        <v>INCLUDED</v>
      </c>
    </row>
    <row r="179" spans="1:10" ht="31.5">
      <c r="A179" s="699">
        <v>30</v>
      </c>
      <c r="B179" s="525">
        <v>7000018857</v>
      </c>
      <c r="C179" s="525">
        <v>290</v>
      </c>
      <c r="D179" s="525" t="s">
        <v>503</v>
      </c>
      <c r="E179" s="525">
        <v>1000038325</v>
      </c>
      <c r="F179" s="521" t="s">
        <v>551</v>
      </c>
      <c r="G179" s="525" t="s">
        <v>516</v>
      </c>
      <c r="H179" s="525">
        <v>5</v>
      </c>
      <c r="I179" s="526"/>
      <c r="J179" s="527" t="str">
        <f t="shared" si="2"/>
        <v>INCLUDED</v>
      </c>
    </row>
    <row r="180" spans="1:10" ht="31.5">
      <c r="A180" s="699">
        <v>31</v>
      </c>
      <c r="B180" s="525">
        <v>7000018857</v>
      </c>
      <c r="C180" s="525">
        <v>300</v>
      </c>
      <c r="D180" s="525" t="s">
        <v>614</v>
      </c>
      <c r="E180" s="525">
        <v>1000017565</v>
      </c>
      <c r="F180" s="521" t="s">
        <v>637</v>
      </c>
      <c r="G180" s="525" t="s">
        <v>516</v>
      </c>
      <c r="H180" s="525">
        <v>3</v>
      </c>
      <c r="I180" s="526"/>
      <c r="J180" s="527" t="str">
        <f t="shared" si="2"/>
        <v>INCLUDED</v>
      </c>
    </row>
    <row r="181" spans="1:10" ht="31.5">
      <c r="A181" s="699">
        <v>32</v>
      </c>
      <c r="B181" s="525">
        <v>7000018857</v>
      </c>
      <c r="C181" s="525">
        <v>310</v>
      </c>
      <c r="D181" s="525" t="s">
        <v>614</v>
      </c>
      <c r="E181" s="525">
        <v>1000017562</v>
      </c>
      <c r="F181" s="521" t="s">
        <v>638</v>
      </c>
      <c r="G181" s="525" t="s">
        <v>516</v>
      </c>
      <c r="H181" s="525">
        <v>8</v>
      </c>
      <c r="I181" s="526"/>
      <c r="J181" s="527" t="str">
        <f t="shared" si="2"/>
        <v>INCLUDED</v>
      </c>
    </row>
    <row r="182" spans="1:10" ht="31.5">
      <c r="A182" s="699">
        <v>33</v>
      </c>
      <c r="B182" s="525">
        <v>7000018857</v>
      </c>
      <c r="C182" s="525">
        <v>320</v>
      </c>
      <c r="D182" s="525" t="s">
        <v>614</v>
      </c>
      <c r="E182" s="525">
        <v>1000020187</v>
      </c>
      <c r="F182" s="521" t="s">
        <v>639</v>
      </c>
      <c r="G182" s="525" t="s">
        <v>516</v>
      </c>
      <c r="H182" s="525">
        <v>3</v>
      </c>
      <c r="I182" s="526"/>
      <c r="J182" s="527" t="str">
        <f t="shared" ref="J182:J208" si="3">IF(I182=0, "INCLUDED", IF(ISERROR(I182*H182), I182, I182*H182))</f>
        <v>INCLUDED</v>
      </c>
    </row>
    <row r="183" spans="1:10" ht="31.5">
      <c r="A183" s="699">
        <v>34</v>
      </c>
      <c r="B183" s="525">
        <v>7000018857</v>
      </c>
      <c r="C183" s="525">
        <v>330</v>
      </c>
      <c r="D183" s="525" t="s">
        <v>614</v>
      </c>
      <c r="E183" s="525">
        <v>1000020188</v>
      </c>
      <c r="F183" s="521" t="s">
        <v>640</v>
      </c>
      <c r="G183" s="525" t="s">
        <v>516</v>
      </c>
      <c r="H183" s="525">
        <v>3</v>
      </c>
      <c r="I183" s="526"/>
      <c r="J183" s="527" t="str">
        <f t="shared" si="3"/>
        <v>INCLUDED</v>
      </c>
    </row>
    <row r="184" spans="1:10" ht="31.5">
      <c r="A184" s="699">
        <v>35</v>
      </c>
      <c r="B184" s="525">
        <v>7000018857</v>
      </c>
      <c r="C184" s="525">
        <v>340</v>
      </c>
      <c r="D184" s="525" t="s">
        <v>614</v>
      </c>
      <c r="E184" s="525">
        <v>1000020189</v>
      </c>
      <c r="F184" s="521" t="s">
        <v>641</v>
      </c>
      <c r="G184" s="525" t="s">
        <v>516</v>
      </c>
      <c r="H184" s="525">
        <v>4</v>
      </c>
      <c r="I184" s="526"/>
      <c r="J184" s="527" t="str">
        <f t="shared" si="3"/>
        <v>INCLUDED</v>
      </c>
    </row>
    <row r="185" spans="1:10" ht="31.5">
      <c r="A185" s="699">
        <v>36</v>
      </c>
      <c r="B185" s="525">
        <v>7000018857</v>
      </c>
      <c r="C185" s="525">
        <v>350</v>
      </c>
      <c r="D185" s="525" t="s">
        <v>614</v>
      </c>
      <c r="E185" s="525">
        <v>1000020190</v>
      </c>
      <c r="F185" s="521" t="s">
        <v>642</v>
      </c>
      <c r="G185" s="525" t="s">
        <v>516</v>
      </c>
      <c r="H185" s="525">
        <v>3</v>
      </c>
      <c r="I185" s="526"/>
      <c r="J185" s="527" t="str">
        <f t="shared" si="3"/>
        <v>INCLUDED</v>
      </c>
    </row>
    <row r="186" spans="1:10" ht="31.5">
      <c r="A186" s="699">
        <v>37</v>
      </c>
      <c r="B186" s="525">
        <v>7000018857</v>
      </c>
      <c r="C186" s="525">
        <v>360</v>
      </c>
      <c r="D186" s="525" t="s">
        <v>614</v>
      </c>
      <c r="E186" s="525">
        <v>1000017563</v>
      </c>
      <c r="F186" s="521" t="s">
        <v>643</v>
      </c>
      <c r="G186" s="525" t="s">
        <v>516</v>
      </c>
      <c r="H186" s="525">
        <v>6</v>
      </c>
      <c r="I186" s="526"/>
      <c r="J186" s="527" t="str">
        <f t="shared" si="3"/>
        <v>INCLUDED</v>
      </c>
    </row>
    <row r="187" spans="1:10" ht="31.5">
      <c r="A187" s="699">
        <v>38</v>
      </c>
      <c r="B187" s="525">
        <v>7000018857</v>
      </c>
      <c r="C187" s="525">
        <v>370</v>
      </c>
      <c r="D187" s="525" t="s">
        <v>615</v>
      </c>
      <c r="E187" s="525">
        <v>1000025935</v>
      </c>
      <c r="F187" s="521" t="s">
        <v>644</v>
      </c>
      <c r="G187" s="525" t="s">
        <v>559</v>
      </c>
      <c r="H187" s="525">
        <v>1</v>
      </c>
      <c r="I187" s="526"/>
      <c r="J187" s="527" t="str">
        <f t="shared" si="3"/>
        <v>INCLUDED</v>
      </c>
    </row>
    <row r="188" spans="1:10" ht="31.5">
      <c r="A188" s="699">
        <v>39</v>
      </c>
      <c r="B188" s="525">
        <v>7000018857</v>
      </c>
      <c r="C188" s="525">
        <v>380</v>
      </c>
      <c r="D188" s="525" t="s">
        <v>615</v>
      </c>
      <c r="E188" s="525">
        <v>1000025936</v>
      </c>
      <c r="F188" s="521" t="s">
        <v>645</v>
      </c>
      <c r="G188" s="525" t="s">
        <v>559</v>
      </c>
      <c r="H188" s="525">
        <v>1</v>
      </c>
      <c r="I188" s="526"/>
      <c r="J188" s="527" t="str">
        <f t="shared" si="3"/>
        <v>INCLUDED</v>
      </c>
    </row>
    <row r="189" spans="1:10" ht="31.5">
      <c r="A189" s="699">
        <v>40</v>
      </c>
      <c r="B189" s="525">
        <v>7000018857</v>
      </c>
      <c r="C189" s="525">
        <v>390</v>
      </c>
      <c r="D189" s="525" t="s">
        <v>615</v>
      </c>
      <c r="E189" s="525">
        <v>1000025933</v>
      </c>
      <c r="F189" s="521" t="s">
        <v>646</v>
      </c>
      <c r="G189" s="525" t="s">
        <v>559</v>
      </c>
      <c r="H189" s="525">
        <v>1</v>
      </c>
      <c r="I189" s="526"/>
      <c r="J189" s="527" t="str">
        <f t="shared" si="3"/>
        <v>INCLUDED</v>
      </c>
    </row>
    <row r="190" spans="1:10" ht="31.5">
      <c r="A190" s="699">
        <v>41</v>
      </c>
      <c r="B190" s="525">
        <v>7000018857</v>
      </c>
      <c r="C190" s="525">
        <v>400</v>
      </c>
      <c r="D190" s="525" t="s">
        <v>615</v>
      </c>
      <c r="E190" s="525">
        <v>1000025934</v>
      </c>
      <c r="F190" s="521" t="s">
        <v>647</v>
      </c>
      <c r="G190" s="525" t="s">
        <v>559</v>
      </c>
      <c r="H190" s="525">
        <v>1</v>
      </c>
      <c r="I190" s="526"/>
      <c r="J190" s="527" t="str">
        <f t="shared" si="3"/>
        <v>INCLUDED</v>
      </c>
    </row>
    <row r="191" spans="1:10" ht="31.5">
      <c r="A191" s="699">
        <v>42</v>
      </c>
      <c r="B191" s="525">
        <v>7000018857</v>
      </c>
      <c r="C191" s="525">
        <v>410</v>
      </c>
      <c r="D191" s="525" t="s">
        <v>615</v>
      </c>
      <c r="E191" s="525">
        <v>1000019912</v>
      </c>
      <c r="F191" s="521" t="s">
        <v>554</v>
      </c>
      <c r="G191" s="525" t="s">
        <v>547</v>
      </c>
      <c r="H191" s="525">
        <v>1</v>
      </c>
      <c r="I191" s="526"/>
      <c r="J191" s="527" t="str">
        <f t="shared" si="3"/>
        <v>INCLUDED</v>
      </c>
    </row>
    <row r="192" spans="1:10" ht="31.5">
      <c r="A192" s="699">
        <v>43</v>
      </c>
      <c r="B192" s="525">
        <v>7000018857</v>
      </c>
      <c r="C192" s="525">
        <v>420</v>
      </c>
      <c r="D192" s="525" t="s">
        <v>615</v>
      </c>
      <c r="E192" s="525">
        <v>1000025930</v>
      </c>
      <c r="F192" s="521" t="s">
        <v>648</v>
      </c>
      <c r="G192" s="525" t="s">
        <v>559</v>
      </c>
      <c r="H192" s="525">
        <v>1</v>
      </c>
      <c r="I192" s="526"/>
      <c r="J192" s="527" t="str">
        <f t="shared" si="3"/>
        <v>INCLUDED</v>
      </c>
    </row>
    <row r="193" spans="1:10" ht="31.5">
      <c r="A193" s="699">
        <v>44</v>
      </c>
      <c r="B193" s="525">
        <v>7000018857</v>
      </c>
      <c r="C193" s="525">
        <v>530</v>
      </c>
      <c r="D193" s="525" t="s">
        <v>616</v>
      </c>
      <c r="E193" s="525">
        <v>1000012366</v>
      </c>
      <c r="F193" s="521" t="s">
        <v>579</v>
      </c>
      <c r="G193" s="525" t="s">
        <v>516</v>
      </c>
      <c r="H193" s="525">
        <v>200</v>
      </c>
      <c r="I193" s="526"/>
      <c r="J193" s="527" t="str">
        <f t="shared" si="3"/>
        <v>INCLUDED</v>
      </c>
    </row>
    <row r="194" spans="1:10" ht="78.75">
      <c r="A194" s="699">
        <v>45</v>
      </c>
      <c r="B194" s="525">
        <v>7000018857</v>
      </c>
      <c r="C194" s="525">
        <v>550</v>
      </c>
      <c r="D194" s="525" t="s">
        <v>617</v>
      </c>
      <c r="E194" s="525">
        <v>1000031367</v>
      </c>
      <c r="F194" s="521" t="s">
        <v>567</v>
      </c>
      <c r="G194" s="525" t="s">
        <v>516</v>
      </c>
      <c r="H194" s="525">
        <v>1</v>
      </c>
      <c r="I194" s="526"/>
      <c r="J194" s="527" t="str">
        <f t="shared" si="3"/>
        <v>INCLUDED</v>
      </c>
    </row>
    <row r="195" spans="1:10" ht="31.5">
      <c r="A195" s="699">
        <v>46</v>
      </c>
      <c r="B195" s="525">
        <v>7000018857</v>
      </c>
      <c r="C195" s="525">
        <v>560</v>
      </c>
      <c r="D195" s="525" t="s">
        <v>617</v>
      </c>
      <c r="E195" s="525">
        <v>1000018706</v>
      </c>
      <c r="F195" s="521" t="s">
        <v>568</v>
      </c>
      <c r="G195" s="525" t="s">
        <v>516</v>
      </c>
      <c r="H195" s="525">
        <v>4</v>
      </c>
      <c r="I195" s="526"/>
      <c r="J195" s="527" t="str">
        <f t="shared" si="3"/>
        <v>INCLUDED</v>
      </c>
    </row>
    <row r="196" spans="1:10" ht="31.5">
      <c r="A196" s="699">
        <v>47</v>
      </c>
      <c r="B196" s="525">
        <v>7000018857</v>
      </c>
      <c r="C196" s="525">
        <v>570</v>
      </c>
      <c r="D196" s="525" t="s">
        <v>617</v>
      </c>
      <c r="E196" s="525">
        <v>1000031374</v>
      </c>
      <c r="F196" s="521" t="s">
        <v>570</v>
      </c>
      <c r="G196" s="525" t="s">
        <v>559</v>
      </c>
      <c r="H196" s="525">
        <v>2</v>
      </c>
      <c r="I196" s="526"/>
      <c r="J196" s="527" t="str">
        <f t="shared" si="3"/>
        <v>INCLUDED</v>
      </c>
    </row>
    <row r="197" spans="1:10" ht="31.5">
      <c r="A197" s="699">
        <v>48</v>
      </c>
      <c r="B197" s="525">
        <v>7000018857</v>
      </c>
      <c r="C197" s="525">
        <v>580</v>
      </c>
      <c r="D197" s="525" t="s">
        <v>617</v>
      </c>
      <c r="E197" s="525">
        <v>1000034950</v>
      </c>
      <c r="F197" s="521" t="s">
        <v>571</v>
      </c>
      <c r="G197" s="525" t="s">
        <v>516</v>
      </c>
      <c r="H197" s="525">
        <v>2</v>
      </c>
      <c r="I197" s="526"/>
      <c r="J197" s="527" t="str">
        <f t="shared" si="3"/>
        <v>INCLUDED</v>
      </c>
    </row>
    <row r="198" spans="1:10" ht="31.5">
      <c r="A198" s="699">
        <v>49</v>
      </c>
      <c r="B198" s="525">
        <v>7000018857</v>
      </c>
      <c r="C198" s="525">
        <v>590</v>
      </c>
      <c r="D198" s="525" t="s">
        <v>617</v>
      </c>
      <c r="E198" s="525">
        <v>1000031381</v>
      </c>
      <c r="F198" s="521" t="s">
        <v>572</v>
      </c>
      <c r="G198" s="525" t="s">
        <v>559</v>
      </c>
      <c r="H198" s="525">
        <v>1</v>
      </c>
      <c r="I198" s="526"/>
      <c r="J198" s="527" t="str">
        <f t="shared" si="3"/>
        <v>INCLUDED</v>
      </c>
    </row>
    <row r="199" spans="1:10" ht="31.5">
      <c r="A199" s="699">
        <v>50</v>
      </c>
      <c r="B199" s="525">
        <v>7000018857</v>
      </c>
      <c r="C199" s="525">
        <v>600</v>
      </c>
      <c r="D199" s="525" t="s">
        <v>617</v>
      </c>
      <c r="E199" s="525">
        <v>1000026228</v>
      </c>
      <c r="F199" s="521" t="s">
        <v>573</v>
      </c>
      <c r="G199" s="525" t="s">
        <v>516</v>
      </c>
      <c r="H199" s="525">
        <v>1</v>
      </c>
      <c r="I199" s="526"/>
      <c r="J199" s="527" t="str">
        <f t="shared" si="3"/>
        <v>INCLUDED</v>
      </c>
    </row>
    <row r="200" spans="1:10" ht="31.5">
      <c r="A200" s="699">
        <v>51</v>
      </c>
      <c r="B200" s="525">
        <v>7000018857</v>
      </c>
      <c r="C200" s="525">
        <v>610</v>
      </c>
      <c r="D200" s="525" t="s">
        <v>617</v>
      </c>
      <c r="E200" s="525">
        <v>1000028495</v>
      </c>
      <c r="F200" s="521" t="s">
        <v>605</v>
      </c>
      <c r="G200" s="525" t="s">
        <v>516</v>
      </c>
      <c r="H200" s="525">
        <v>1</v>
      </c>
      <c r="I200" s="526"/>
      <c r="J200" s="527" t="str">
        <f t="shared" si="3"/>
        <v>INCLUDED</v>
      </c>
    </row>
    <row r="201" spans="1:10" ht="31.5">
      <c r="A201" s="699">
        <v>52</v>
      </c>
      <c r="B201" s="525">
        <v>7000018857</v>
      </c>
      <c r="C201" s="525">
        <v>620</v>
      </c>
      <c r="D201" s="525" t="s">
        <v>617</v>
      </c>
      <c r="E201" s="525">
        <v>1000028265</v>
      </c>
      <c r="F201" s="521" t="s">
        <v>606</v>
      </c>
      <c r="G201" s="525" t="s">
        <v>516</v>
      </c>
      <c r="H201" s="525">
        <v>1</v>
      </c>
      <c r="I201" s="526"/>
      <c r="J201" s="527" t="str">
        <f t="shared" si="3"/>
        <v>INCLUDED</v>
      </c>
    </row>
    <row r="202" spans="1:10" ht="31.5">
      <c r="A202" s="699">
        <v>53</v>
      </c>
      <c r="B202" s="525">
        <v>7000018857</v>
      </c>
      <c r="C202" s="525">
        <v>630</v>
      </c>
      <c r="D202" s="525" t="s">
        <v>617</v>
      </c>
      <c r="E202" s="525">
        <v>1000034998</v>
      </c>
      <c r="F202" s="521" t="s">
        <v>574</v>
      </c>
      <c r="G202" s="525" t="s">
        <v>516</v>
      </c>
      <c r="H202" s="525">
        <v>2</v>
      </c>
      <c r="I202" s="526"/>
      <c r="J202" s="527" t="str">
        <f t="shared" si="3"/>
        <v>INCLUDED</v>
      </c>
    </row>
    <row r="203" spans="1:10" ht="31.5">
      <c r="A203" s="699">
        <v>54</v>
      </c>
      <c r="B203" s="525">
        <v>7000018857</v>
      </c>
      <c r="C203" s="525">
        <v>640</v>
      </c>
      <c r="D203" s="525" t="s">
        <v>617</v>
      </c>
      <c r="E203" s="525">
        <v>1000030942</v>
      </c>
      <c r="F203" s="521" t="s">
        <v>575</v>
      </c>
      <c r="G203" s="525" t="s">
        <v>528</v>
      </c>
      <c r="H203" s="525">
        <v>1</v>
      </c>
      <c r="I203" s="526"/>
      <c r="J203" s="527" t="str">
        <f t="shared" si="3"/>
        <v>INCLUDED</v>
      </c>
    </row>
    <row r="204" spans="1:10" ht="31.5">
      <c r="A204" s="699">
        <v>55</v>
      </c>
      <c r="B204" s="525">
        <v>7000018857</v>
      </c>
      <c r="C204" s="525">
        <v>650</v>
      </c>
      <c r="D204" s="525" t="s">
        <v>617</v>
      </c>
      <c r="E204" s="525">
        <v>1000023471</v>
      </c>
      <c r="F204" s="521" t="s">
        <v>576</v>
      </c>
      <c r="G204" s="525" t="s">
        <v>516</v>
      </c>
      <c r="H204" s="525">
        <v>1</v>
      </c>
      <c r="I204" s="526"/>
      <c r="J204" s="527" t="str">
        <f t="shared" si="3"/>
        <v>INCLUDED</v>
      </c>
    </row>
    <row r="205" spans="1:10" ht="47.25">
      <c r="A205" s="699">
        <v>56</v>
      </c>
      <c r="B205" s="525">
        <v>7000018857</v>
      </c>
      <c r="C205" s="525">
        <v>670</v>
      </c>
      <c r="D205" s="525" t="s">
        <v>618</v>
      </c>
      <c r="E205" s="525">
        <v>1000031369</v>
      </c>
      <c r="F205" s="521" t="s">
        <v>577</v>
      </c>
      <c r="G205" s="525" t="s">
        <v>559</v>
      </c>
      <c r="H205" s="525">
        <v>1</v>
      </c>
      <c r="I205" s="526"/>
      <c r="J205" s="527" t="str">
        <f t="shared" si="3"/>
        <v>INCLUDED</v>
      </c>
    </row>
    <row r="206" spans="1:10" ht="31.5">
      <c r="A206" s="699">
        <v>57</v>
      </c>
      <c r="B206" s="525">
        <v>7000018857</v>
      </c>
      <c r="C206" s="525">
        <v>680</v>
      </c>
      <c r="D206" s="525" t="s">
        <v>618</v>
      </c>
      <c r="E206" s="525">
        <v>1000018706</v>
      </c>
      <c r="F206" s="521" t="s">
        <v>568</v>
      </c>
      <c r="G206" s="525" t="s">
        <v>516</v>
      </c>
      <c r="H206" s="525">
        <v>1</v>
      </c>
      <c r="I206" s="526"/>
      <c r="J206" s="527" t="str">
        <f t="shared" si="3"/>
        <v>INCLUDED</v>
      </c>
    </row>
    <row r="207" spans="1:10" ht="31.5">
      <c r="A207" s="699">
        <v>58</v>
      </c>
      <c r="B207" s="525">
        <v>7000018857</v>
      </c>
      <c r="C207" s="525">
        <v>690</v>
      </c>
      <c r="D207" s="525" t="s">
        <v>618</v>
      </c>
      <c r="E207" s="525">
        <v>1000031374</v>
      </c>
      <c r="F207" s="521" t="s">
        <v>570</v>
      </c>
      <c r="G207" s="525" t="s">
        <v>559</v>
      </c>
      <c r="H207" s="525">
        <v>1</v>
      </c>
      <c r="I207" s="526"/>
      <c r="J207" s="527" t="str">
        <f t="shared" si="3"/>
        <v>INCLUDED</v>
      </c>
    </row>
    <row r="208" spans="1:10" ht="31.5">
      <c r="A208" s="699">
        <v>59</v>
      </c>
      <c r="B208" s="525">
        <v>7000018857</v>
      </c>
      <c r="C208" s="525">
        <v>700</v>
      </c>
      <c r="D208" s="525" t="s">
        <v>618</v>
      </c>
      <c r="E208" s="525">
        <v>1000034950</v>
      </c>
      <c r="F208" s="521" t="s">
        <v>571</v>
      </c>
      <c r="G208" s="525" t="s">
        <v>516</v>
      </c>
      <c r="H208" s="525">
        <v>1</v>
      </c>
      <c r="I208" s="526"/>
      <c r="J208" s="527" t="str">
        <f t="shared" si="3"/>
        <v>INCLUDED</v>
      </c>
    </row>
    <row r="209" spans="1:28" ht="31.5">
      <c r="A209" s="699">
        <v>60</v>
      </c>
      <c r="B209" s="525">
        <v>7000018857</v>
      </c>
      <c r="C209" s="525">
        <v>710</v>
      </c>
      <c r="D209" s="525" t="s">
        <v>618</v>
      </c>
      <c r="E209" s="525">
        <v>1000031381</v>
      </c>
      <c r="F209" s="521" t="s">
        <v>572</v>
      </c>
      <c r="G209" s="525" t="s">
        <v>559</v>
      </c>
      <c r="H209" s="525">
        <v>1</v>
      </c>
      <c r="I209" s="526"/>
      <c r="J209" s="527" t="str">
        <f t="shared" si="2"/>
        <v>INCLUDED</v>
      </c>
    </row>
    <row r="210" spans="1:28" ht="31.5">
      <c r="A210" s="699">
        <v>61</v>
      </c>
      <c r="B210" s="525">
        <v>7000018857</v>
      </c>
      <c r="C210" s="525">
        <v>720</v>
      </c>
      <c r="D210" s="525" t="s">
        <v>618</v>
      </c>
      <c r="E210" s="525">
        <v>1000034998</v>
      </c>
      <c r="F210" s="521" t="s">
        <v>574</v>
      </c>
      <c r="G210" s="525" t="s">
        <v>516</v>
      </c>
      <c r="H210" s="525">
        <v>1</v>
      </c>
      <c r="I210" s="526"/>
      <c r="J210" s="527" t="str">
        <f t="shared" si="2"/>
        <v>INCLUDED</v>
      </c>
    </row>
    <row r="211" spans="1:28" ht="31.5">
      <c r="A211" s="699">
        <v>62</v>
      </c>
      <c r="B211" s="525">
        <v>7000018857</v>
      </c>
      <c r="C211" s="525">
        <v>730</v>
      </c>
      <c r="D211" s="525" t="s">
        <v>618</v>
      </c>
      <c r="E211" s="525">
        <v>1000031398</v>
      </c>
      <c r="F211" s="521" t="s">
        <v>578</v>
      </c>
      <c r="G211" s="525" t="s">
        <v>559</v>
      </c>
      <c r="H211" s="525">
        <v>1</v>
      </c>
      <c r="I211" s="526"/>
      <c r="J211" s="527" t="str">
        <f t="shared" si="2"/>
        <v>INCLUDED</v>
      </c>
    </row>
    <row r="212" spans="1:28" ht="31.5">
      <c r="A212" s="699">
        <v>63</v>
      </c>
      <c r="B212" s="525">
        <v>7000018857</v>
      </c>
      <c r="C212" s="525">
        <v>740</v>
      </c>
      <c r="D212" s="525" t="s">
        <v>618</v>
      </c>
      <c r="E212" s="525">
        <v>1000030942</v>
      </c>
      <c r="F212" s="521" t="s">
        <v>575</v>
      </c>
      <c r="G212" s="525" t="s">
        <v>528</v>
      </c>
      <c r="H212" s="525">
        <v>1</v>
      </c>
      <c r="I212" s="526"/>
      <c r="J212" s="527" t="str">
        <f t="shared" si="2"/>
        <v>INCLUDED</v>
      </c>
    </row>
    <row r="213" spans="1:28" s="719" customFormat="1" ht="34.5" customHeight="1">
      <c r="A213" s="716" t="s">
        <v>479</v>
      </c>
      <c r="B213" s="840" t="str">
        <f>'Sch-1'!B213:D213</f>
        <v>Extn. of 400kV Alipurduar (POWERGRID) S/s</v>
      </c>
      <c r="C213" s="841"/>
      <c r="D213" s="842"/>
      <c r="E213" s="723"/>
      <c r="F213" s="723"/>
      <c r="G213" s="723"/>
      <c r="H213" s="723"/>
      <c r="I213" s="723"/>
      <c r="J213" s="723"/>
      <c r="K213" s="717"/>
      <c r="L213" s="717"/>
      <c r="M213" s="717"/>
      <c r="N213" s="717"/>
      <c r="O213" s="717"/>
      <c r="P213" s="717"/>
      <c r="Q213" s="717"/>
      <c r="R213" s="718"/>
      <c r="S213" s="718"/>
      <c r="T213" s="718"/>
      <c r="U213" s="718"/>
      <c r="V213" s="718"/>
      <c r="W213" s="718"/>
      <c r="X213" s="718"/>
      <c r="Y213" s="718"/>
      <c r="Z213" s="718"/>
      <c r="AA213" s="718"/>
      <c r="AB213" s="718"/>
    </row>
    <row r="214" spans="1:28" ht="31.5">
      <c r="A214" s="699">
        <v>1</v>
      </c>
      <c r="B214" s="525">
        <v>7000018858</v>
      </c>
      <c r="C214" s="525">
        <v>950</v>
      </c>
      <c r="D214" s="525" t="s">
        <v>649</v>
      </c>
      <c r="E214" s="525">
        <v>1000028245</v>
      </c>
      <c r="F214" s="521" t="s">
        <v>663</v>
      </c>
      <c r="G214" s="525" t="s">
        <v>547</v>
      </c>
      <c r="H214" s="525">
        <v>1</v>
      </c>
      <c r="I214" s="526"/>
      <c r="J214" s="527" t="str">
        <f t="shared" si="2"/>
        <v>INCLUDED</v>
      </c>
    </row>
    <row r="215" spans="1:28" ht="31.5">
      <c r="A215" s="699">
        <v>2</v>
      </c>
      <c r="B215" s="525">
        <v>7000018858</v>
      </c>
      <c r="C215" s="525">
        <v>960</v>
      </c>
      <c r="D215" s="525" t="s">
        <v>650</v>
      </c>
      <c r="E215" s="525">
        <v>1000004401</v>
      </c>
      <c r="F215" s="521" t="s">
        <v>522</v>
      </c>
      <c r="G215" s="525" t="s">
        <v>516</v>
      </c>
      <c r="H215" s="525">
        <v>6</v>
      </c>
      <c r="I215" s="526"/>
      <c r="J215" s="527" t="str">
        <f t="shared" si="2"/>
        <v>INCLUDED</v>
      </c>
    </row>
    <row r="216" spans="1:28" ht="31.5">
      <c r="A216" s="699">
        <v>3</v>
      </c>
      <c r="B216" s="525">
        <v>7000018858</v>
      </c>
      <c r="C216" s="525">
        <v>970</v>
      </c>
      <c r="D216" s="525" t="s">
        <v>650</v>
      </c>
      <c r="E216" s="525">
        <v>1000020419</v>
      </c>
      <c r="F216" s="521" t="s">
        <v>518</v>
      </c>
      <c r="G216" s="525" t="s">
        <v>516</v>
      </c>
      <c r="H216" s="525">
        <v>3</v>
      </c>
      <c r="I216" s="526"/>
      <c r="J216" s="527" t="str">
        <f t="shared" si="2"/>
        <v>INCLUDED</v>
      </c>
    </row>
    <row r="217" spans="1:28" ht="31.5">
      <c r="A217" s="699">
        <v>4</v>
      </c>
      <c r="B217" s="525">
        <v>7000018858</v>
      </c>
      <c r="C217" s="525">
        <v>980</v>
      </c>
      <c r="D217" s="525" t="s">
        <v>650</v>
      </c>
      <c r="E217" s="525">
        <v>1000004498</v>
      </c>
      <c r="F217" s="521" t="s">
        <v>517</v>
      </c>
      <c r="G217" s="525" t="s">
        <v>516</v>
      </c>
      <c r="H217" s="525">
        <v>2</v>
      </c>
      <c r="I217" s="526"/>
      <c r="J217" s="527" t="str">
        <f t="shared" si="2"/>
        <v>INCLUDED</v>
      </c>
    </row>
    <row r="218" spans="1:28" ht="31.5">
      <c r="A218" s="699">
        <v>5</v>
      </c>
      <c r="B218" s="525">
        <v>7000018858</v>
      </c>
      <c r="C218" s="525">
        <v>990</v>
      </c>
      <c r="D218" s="525" t="s">
        <v>650</v>
      </c>
      <c r="E218" s="525">
        <v>1000004463</v>
      </c>
      <c r="F218" s="521" t="s">
        <v>523</v>
      </c>
      <c r="G218" s="525" t="s">
        <v>516</v>
      </c>
      <c r="H218" s="525">
        <v>3</v>
      </c>
      <c r="I218" s="526"/>
      <c r="J218" s="527" t="str">
        <f t="shared" si="2"/>
        <v>INCLUDED</v>
      </c>
    </row>
    <row r="219" spans="1:28" ht="31.5">
      <c r="A219" s="699">
        <v>6</v>
      </c>
      <c r="B219" s="525">
        <v>7000018858</v>
      </c>
      <c r="C219" s="525">
        <v>1000</v>
      </c>
      <c r="D219" s="525" t="s">
        <v>650</v>
      </c>
      <c r="E219" s="525">
        <v>1000004501</v>
      </c>
      <c r="F219" s="521" t="s">
        <v>515</v>
      </c>
      <c r="G219" s="525" t="s">
        <v>516</v>
      </c>
      <c r="H219" s="525">
        <v>1</v>
      </c>
      <c r="I219" s="526"/>
      <c r="J219" s="527" t="str">
        <f t="shared" si="2"/>
        <v>INCLUDED</v>
      </c>
    </row>
    <row r="220" spans="1:28" ht="47.25">
      <c r="A220" s="699">
        <v>7</v>
      </c>
      <c r="B220" s="525">
        <v>7000018858</v>
      </c>
      <c r="C220" s="525">
        <v>1020</v>
      </c>
      <c r="D220" s="525" t="s">
        <v>651</v>
      </c>
      <c r="E220" s="525">
        <v>1000055987</v>
      </c>
      <c r="F220" s="521" t="s">
        <v>664</v>
      </c>
      <c r="G220" s="525" t="s">
        <v>516</v>
      </c>
      <c r="H220" s="525">
        <v>3</v>
      </c>
      <c r="I220" s="526"/>
      <c r="J220" s="527" t="str">
        <f t="shared" si="2"/>
        <v>INCLUDED</v>
      </c>
    </row>
    <row r="221" spans="1:28" ht="47.25">
      <c r="A221" s="699">
        <v>8</v>
      </c>
      <c r="B221" s="525">
        <v>7000018858</v>
      </c>
      <c r="C221" s="525">
        <v>1530</v>
      </c>
      <c r="D221" s="525" t="s">
        <v>651</v>
      </c>
      <c r="E221" s="525">
        <v>1000011365</v>
      </c>
      <c r="F221" s="521" t="s">
        <v>665</v>
      </c>
      <c r="G221" s="525" t="s">
        <v>559</v>
      </c>
      <c r="H221" s="525">
        <v>1</v>
      </c>
      <c r="I221" s="526"/>
      <c r="J221" s="527" t="str">
        <f t="shared" si="2"/>
        <v>INCLUDED</v>
      </c>
    </row>
    <row r="222" spans="1:28">
      <c r="A222" s="699">
        <v>9</v>
      </c>
      <c r="B222" s="525">
        <v>7000018858</v>
      </c>
      <c r="C222" s="525">
        <v>1030</v>
      </c>
      <c r="D222" s="525" t="s">
        <v>798</v>
      </c>
      <c r="E222" s="525">
        <v>1000009713</v>
      </c>
      <c r="F222" s="521" t="s">
        <v>805</v>
      </c>
      <c r="G222" s="525" t="s">
        <v>516</v>
      </c>
      <c r="H222" s="525">
        <v>2</v>
      </c>
      <c r="I222" s="526"/>
      <c r="J222" s="527" t="str">
        <f t="shared" ref="J222:J255" si="4">IF(I222=0, "INCLUDED", IF(ISERROR(I222*H222), I222, I222*H222))</f>
        <v>INCLUDED</v>
      </c>
    </row>
    <row r="223" spans="1:28" ht="31.5">
      <c r="A223" s="699">
        <v>10</v>
      </c>
      <c r="B223" s="525">
        <v>7000018858</v>
      </c>
      <c r="C223" s="525">
        <v>1040</v>
      </c>
      <c r="D223" s="525" t="s">
        <v>652</v>
      </c>
      <c r="E223" s="525">
        <v>1000003407</v>
      </c>
      <c r="F223" s="521" t="s">
        <v>806</v>
      </c>
      <c r="G223" s="525" t="s">
        <v>516</v>
      </c>
      <c r="H223" s="525">
        <v>1</v>
      </c>
      <c r="I223" s="526"/>
      <c r="J223" s="527" t="str">
        <f t="shared" si="4"/>
        <v>INCLUDED</v>
      </c>
    </row>
    <row r="224" spans="1:28" ht="31.5">
      <c r="A224" s="699">
        <v>11</v>
      </c>
      <c r="B224" s="525">
        <v>7000018858</v>
      </c>
      <c r="C224" s="525">
        <v>1050</v>
      </c>
      <c r="D224" s="525" t="s">
        <v>652</v>
      </c>
      <c r="E224" s="525">
        <v>1000002146</v>
      </c>
      <c r="F224" s="521" t="s">
        <v>932</v>
      </c>
      <c r="G224" s="525" t="s">
        <v>559</v>
      </c>
      <c r="H224" s="525">
        <v>1</v>
      </c>
      <c r="I224" s="526"/>
      <c r="J224" s="527" t="str">
        <f t="shared" si="4"/>
        <v>INCLUDED</v>
      </c>
    </row>
    <row r="225" spans="1:10" ht="31.5">
      <c r="A225" s="699">
        <v>12</v>
      </c>
      <c r="B225" s="525">
        <v>7000018858</v>
      </c>
      <c r="C225" s="525">
        <v>1060</v>
      </c>
      <c r="D225" s="525" t="s">
        <v>652</v>
      </c>
      <c r="E225" s="525">
        <v>1000055446</v>
      </c>
      <c r="F225" s="521" t="s">
        <v>597</v>
      </c>
      <c r="G225" s="525" t="s">
        <v>516</v>
      </c>
      <c r="H225" s="525">
        <v>1</v>
      </c>
      <c r="I225" s="526"/>
      <c r="J225" s="527" t="str">
        <f t="shared" si="4"/>
        <v>INCLUDED</v>
      </c>
    </row>
    <row r="226" spans="1:10" ht="31.5">
      <c r="A226" s="699">
        <v>13</v>
      </c>
      <c r="B226" s="525">
        <v>7000018858</v>
      </c>
      <c r="C226" s="525">
        <v>1070</v>
      </c>
      <c r="D226" s="525" t="s">
        <v>653</v>
      </c>
      <c r="E226" s="525">
        <v>1000003409</v>
      </c>
      <c r="F226" s="521" t="s">
        <v>526</v>
      </c>
      <c r="G226" s="525" t="s">
        <v>516</v>
      </c>
      <c r="H226" s="525">
        <v>1</v>
      </c>
      <c r="I226" s="526"/>
      <c r="J226" s="527" t="str">
        <f t="shared" si="4"/>
        <v>INCLUDED</v>
      </c>
    </row>
    <row r="227" spans="1:10" ht="31.5">
      <c r="A227" s="699">
        <v>14</v>
      </c>
      <c r="B227" s="525">
        <v>7000018858</v>
      </c>
      <c r="C227" s="525">
        <v>1080</v>
      </c>
      <c r="D227" s="525" t="s">
        <v>585</v>
      </c>
      <c r="E227" s="525">
        <v>1000032050</v>
      </c>
      <c r="F227" s="521" t="s">
        <v>636</v>
      </c>
      <c r="G227" s="525" t="s">
        <v>528</v>
      </c>
      <c r="H227" s="525">
        <v>1</v>
      </c>
      <c r="I227" s="526"/>
      <c r="J227" s="527" t="str">
        <f t="shared" si="4"/>
        <v>INCLUDED</v>
      </c>
    </row>
    <row r="228" spans="1:10" ht="31.5">
      <c r="A228" s="699">
        <v>15</v>
      </c>
      <c r="B228" s="525">
        <v>7000018858</v>
      </c>
      <c r="C228" s="525">
        <v>1090</v>
      </c>
      <c r="D228" s="525" t="s">
        <v>585</v>
      </c>
      <c r="E228" s="525">
        <v>1000056265</v>
      </c>
      <c r="F228" s="521" t="s">
        <v>538</v>
      </c>
      <c r="G228" s="525" t="s">
        <v>528</v>
      </c>
      <c r="H228" s="525">
        <v>1</v>
      </c>
      <c r="I228" s="526"/>
      <c r="J228" s="527" t="str">
        <f t="shared" si="4"/>
        <v>INCLUDED</v>
      </c>
    </row>
    <row r="229" spans="1:10" ht="31.5">
      <c r="A229" s="699">
        <v>16</v>
      </c>
      <c r="B229" s="525">
        <v>7000018858</v>
      </c>
      <c r="C229" s="525">
        <v>1100</v>
      </c>
      <c r="D229" s="525" t="s">
        <v>585</v>
      </c>
      <c r="E229" s="525">
        <v>1000056264</v>
      </c>
      <c r="F229" s="521" t="s">
        <v>537</v>
      </c>
      <c r="G229" s="525" t="s">
        <v>528</v>
      </c>
      <c r="H229" s="525">
        <v>3</v>
      </c>
      <c r="I229" s="526"/>
      <c r="J229" s="527" t="str">
        <f t="shared" si="4"/>
        <v>INCLUDED</v>
      </c>
    </row>
    <row r="230" spans="1:10" ht="31.5">
      <c r="A230" s="699">
        <v>17</v>
      </c>
      <c r="B230" s="525">
        <v>7000018858</v>
      </c>
      <c r="C230" s="525">
        <v>1110</v>
      </c>
      <c r="D230" s="525" t="s">
        <v>585</v>
      </c>
      <c r="E230" s="525">
        <v>1000031901</v>
      </c>
      <c r="F230" s="521" t="s">
        <v>933</v>
      </c>
      <c r="G230" s="525" t="s">
        <v>528</v>
      </c>
      <c r="H230" s="525">
        <v>1</v>
      </c>
      <c r="I230" s="526"/>
      <c r="J230" s="527" t="str">
        <f t="shared" si="4"/>
        <v>INCLUDED</v>
      </c>
    </row>
    <row r="231" spans="1:10" ht="31.5">
      <c r="A231" s="699">
        <v>18</v>
      </c>
      <c r="B231" s="525">
        <v>7000018858</v>
      </c>
      <c r="C231" s="525">
        <v>1120</v>
      </c>
      <c r="D231" s="525" t="s">
        <v>585</v>
      </c>
      <c r="E231" s="525">
        <v>1000031887</v>
      </c>
      <c r="F231" s="521" t="s">
        <v>535</v>
      </c>
      <c r="G231" s="525" t="s">
        <v>528</v>
      </c>
      <c r="H231" s="525">
        <v>1</v>
      </c>
      <c r="I231" s="526"/>
      <c r="J231" s="527" t="str">
        <f t="shared" si="4"/>
        <v>INCLUDED</v>
      </c>
    </row>
    <row r="232" spans="1:10" ht="31.5">
      <c r="A232" s="699">
        <v>19</v>
      </c>
      <c r="B232" s="525">
        <v>7000018858</v>
      </c>
      <c r="C232" s="525">
        <v>1130</v>
      </c>
      <c r="D232" s="525" t="s">
        <v>585</v>
      </c>
      <c r="E232" s="525">
        <v>1000031993</v>
      </c>
      <c r="F232" s="521" t="s">
        <v>534</v>
      </c>
      <c r="G232" s="525" t="s">
        <v>528</v>
      </c>
      <c r="H232" s="525">
        <v>1</v>
      </c>
      <c r="I232" s="526"/>
      <c r="J232" s="527" t="str">
        <f t="shared" si="4"/>
        <v>INCLUDED</v>
      </c>
    </row>
    <row r="233" spans="1:10" ht="31.5">
      <c r="A233" s="699">
        <v>20</v>
      </c>
      <c r="B233" s="525">
        <v>7000018858</v>
      </c>
      <c r="C233" s="525">
        <v>1140</v>
      </c>
      <c r="D233" s="525" t="s">
        <v>585</v>
      </c>
      <c r="E233" s="525">
        <v>1000031987</v>
      </c>
      <c r="F233" s="521" t="s">
        <v>533</v>
      </c>
      <c r="G233" s="525" t="s">
        <v>528</v>
      </c>
      <c r="H233" s="525">
        <v>4</v>
      </c>
      <c r="I233" s="526"/>
      <c r="J233" s="527" t="str">
        <f t="shared" si="4"/>
        <v>INCLUDED</v>
      </c>
    </row>
    <row r="234" spans="1:10" ht="31.5">
      <c r="A234" s="699">
        <v>21</v>
      </c>
      <c r="B234" s="525">
        <v>7000018858</v>
      </c>
      <c r="C234" s="525">
        <v>1150</v>
      </c>
      <c r="D234" s="525" t="s">
        <v>585</v>
      </c>
      <c r="E234" s="525">
        <v>1000031964</v>
      </c>
      <c r="F234" s="521" t="s">
        <v>532</v>
      </c>
      <c r="G234" s="525" t="s">
        <v>528</v>
      </c>
      <c r="H234" s="525">
        <v>3</v>
      </c>
      <c r="I234" s="526"/>
      <c r="J234" s="527" t="str">
        <f t="shared" si="4"/>
        <v>INCLUDED</v>
      </c>
    </row>
    <row r="235" spans="1:10" ht="31.5">
      <c r="A235" s="699">
        <v>22</v>
      </c>
      <c r="B235" s="525">
        <v>7000018858</v>
      </c>
      <c r="C235" s="525">
        <v>1160</v>
      </c>
      <c r="D235" s="525" t="s">
        <v>585</v>
      </c>
      <c r="E235" s="525">
        <v>1000031936</v>
      </c>
      <c r="F235" s="521" t="s">
        <v>934</v>
      </c>
      <c r="G235" s="525" t="s">
        <v>528</v>
      </c>
      <c r="H235" s="525">
        <v>1</v>
      </c>
      <c r="I235" s="526"/>
      <c r="J235" s="527" t="str">
        <f t="shared" si="4"/>
        <v>INCLUDED</v>
      </c>
    </row>
    <row r="236" spans="1:10" ht="31.5">
      <c r="A236" s="699">
        <v>23</v>
      </c>
      <c r="B236" s="525">
        <v>7000018858</v>
      </c>
      <c r="C236" s="525">
        <v>1170</v>
      </c>
      <c r="D236" s="525" t="s">
        <v>585</v>
      </c>
      <c r="E236" s="525">
        <v>1000031985</v>
      </c>
      <c r="F236" s="521" t="s">
        <v>531</v>
      </c>
      <c r="G236" s="525" t="s">
        <v>528</v>
      </c>
      <c r="H236" s="525">
        <v>2.5</v>
      </c>
      <c r="I236" s="526"/>
      <c r="J236" s="527" t="str">
        <f t="shared" si="4"/>
        <v>INCLUDED</v>
      </c>
    </row>
    <row r="237" spans="1:10" ht="31.5">
      <c r="A237" s="699">
        <v>24</v>
      </c>
      <c r="B237" s="525">
        <v>7000018858</v>
      </c>
      <c r="C237" s="525">
        <v>1180</v>
      </c>
      <c r="D237" s="525" t="s">
        <v>585</v>
      </c>
      <c r="E237" s="525">
        <v>1000031975</v>
      </c>
      <c r="F237" s="521" t="s">
        <v>935</v>
      </c>
      <c r="G237" s="525" t="s">
        <v>528</v>
      </c>
      <c r="H237" s="525">
        <v>0.5</v>
      </c>
      <c r="I237" s="526"/>
      <c r="J237" s="527" t="str">
        <f t="shared" si="4"/>
        <v>INCLUDED</v>
      </c>
    </row>
    <row r="238" spans="1:10" ht="31.5">
      <c r="A238" s="699">
        <v>25</v>
      </c>
      <c r="B238" s="525">
        <v>7000018858</v>
      </c>
      <c r="C238" s="525">
        <v>1190</v>
      </c>
      <c r="D238" s="525" t="s">
        <v>585</v>
      </c>
      <c r="E238" s="525">
        <v>1000031933</v>
      </c>
      <c r="F238" s="521" t="s">
        <v>936</v>
      </c>
      <c r="G238" s="525" t="s">
        <v>528</v>
      </c>
      <c r="H238" s="525">
        <v>0.5</v>
      </c>
      <c r="I238" s="526"/>
      <c r="J238" s="527" t="str">
        <f t="shared" si="4"/>
        <v>INCLUDED</v>
      </c>
    </row>
    <row r="239" spans="1:10" ht="31.5">
      <c r="A239" s="699">
        <v>26</v>
      </c>
      <c r="B239" s="525">
        <v>7000018858</v>
      </c>
      <c r="C239" s="525">
        <v>1200</v>
      </c>
      <c r="D239" s="525" t="s">
        <v>585</v>
      </c>
      <c r="E239" s="525">
        <v>1000031976</v>
      </c>
      <c r="F239" s="521" t="s">
        <v>529</v>
      </c>
      <c r="G239" s="525" t="s">
        <v>528</v>
      </c>
      <c r="H239" s="525">
        <v>1</v>
      </c>
      <c r="I239" s="526"/>
      <c r="J239" s="527" t="str">
        <f t="shared" si="4"/>
        <v>INCLUDED</v>
      </c>
    </row>
    <row r="240" spans="1:10" ht="31.5">
      <c r="A240" s="699">
        <v>27</v>
      </c>
      <c r="B240" s="525">
        <v>7000018858</v>
      </c>
      <c r="C240" s="525">
        <v>1210</v>
      </c>
      <c r="D240" s="525" t="s">
        <v>585</v>
      </c>
      <c r="E240" s="525">
        <v>1000031957</v>
      </c>
      <c r="F240" s="521" t="s">
        <v>599</v>
      </c>
      <c r="G240" s="525" t="s">
        <v>528</v>
      </c>
      <c r="H240" s="525">
        <v>1</v>
      </c>
      <c r="I240" s="526"/>
      <c r="J240" s="527" t="str">
        <f t="shared" si="4"/>
        <v>INCLUDED</v>
      </c>
    </row>
    <row r="241" spans="1:10" ht="31.5">
      <c r="A241" s="699">
        <v>28</v>
      </c>
      <c r="B241" s="525">
        <v>7000018858</v>
      </c>
      <c r="C241" s="525">
        <v>1220</v>
      </c>
      <c r="D241" s="525" t="s">
        <v>585</v>
      </c>
      <c r="E241" s="525">
        <v>1000031915</v>
      </c>
      <c r="F241" s="521" t="s">
        <v>937</v>
      </c>
      <c r="G241" s="525" t="s">
        <v>528</v>
      </c>
      <c r="H241" s="525">
        <v>3</v>
      </c>
      <c r="I241" s="526"/>
      <c r="J241" s="527" t="str">
        <f t="shared" si="4"/>
        <v>INCLUDED</v>
      </c>
    </row>
    <row r="242" spans="1:10" ht="31.5">
      <c r="A242" s="699">
        <v>29</v>
      </c>
      <c r="B242" s="525">
        <v>7000018858</v>
      </c>
      <c r="C242" s="525">
        <v>1230</v>
      </c>
      <c r="D242" s="525" t="s">
        <v>654</v>
      </c>
      <c r="E242" s="525">
        <v>1000055457</v>
      </c>
      <c r="F242" s="521" t="s">
        <v>666</v>
      </c>
      <c r="G242" s="525" t="s">
        <v>559</v>
      </c>
      <c r="H242" s="525">
        <v>1</v>
      </c>
      <c r="I242" s="526"/>
      <c r="J242" s="527" t="str">
        <f t="shared" si="4"/>
        <v>INCLUDED</v>
      </c>
    </row>
    <row r="243" spans="1:10" ht="31.5">
      <c r="A243" s="699">
        <v>30</v>
      </c>
      <c r="B243" s="525">
        <v>7000018858</v>
      </c>
      <c r="C243" s="525">
        <v>1240</v>
      </c>
      <c r="D243" s="525" t="s">
        <v>503</v>
      </c>
      <c r="E243" s="525">
        <v>1000038325</v>
      </c>
      <c r="F243" s="521" t="s">
        <v>551</v>
      </c>
      <c r="G243" s="525" t="s">
        <v>516</v>
      </c>
      <c r="H243" s="525">
        <v>5</v>
      </c>
      <c r="I243" s="526"/>
      <c r="J243" s="527" t="str">
        <f t="shared" si="4"/>
        <v>INCLUDED</v>
      </c>
    </row>
    <row r="244" spans="1:10" ht="31.5">
      <c r="A244" s="699">
        <v>31</v>
      </c>
      <c r="B244" s="525">
        <v>7000018858</v>
      </c>
      <c r="C244" s="525">
        <v>1250</v>
      </c>
      <c r="D244" s="525" t="s">
        <v>503</v>
      </c>
      <c r="E244" s="525">
        <v>1000038387</v>
      </c>
      <c r="F244" s="521" t="s">
        <v>603</v>
      </c>
      <c r="G244" s="525" t="s">
        <v>516</v>
      </c>
      <c r="H244" s="525">
        <v>5</v>
      </c>
      <c r="I244" s="526"/>
      <c r="J244" s="527" t="str">
        <f t="shared" si="4"/>
        <v>INCLUDED</v>
      </c>
    </row>
    <row r="245" spans="1:10" ht="31.5">
      <c r="A245" s="699">
        <v>32</v>
      </c>
      <c r="B245" s="525">
        <v>7000018858</v>
      </c>
      <c r="C245" s="525">
        <v>1260</v>
      </c>
      <c r="D245" s="525" t="s">
        <v>503</v>
      </c>
      <c r="E245" s="525">
        <v>1000001894</v>
      </c>
      <c r="F245" s="521" t="s">
        <v>742</v>
      </c>
      <c r="G245" s="525" t="s">
        <v>516</v>
      </c>
      <c r="H245" s="525">
        <v>1</v>
      </c>
      <c r="I245" s="526"/>
      <c r="J245" s="527" t="str">
        <f t="shared" si="4"/>
        <v>INCLUDED</v>
      </c>
    </row>
    <row r="246" spans="1:10" ht="31.5">
      <c r="A246" s="699">
        <v>33</v>
      </c>
      <c r="B246" s="525">
        <v>7000018858</v>
      </c>
      <c r="C246" s="525">
        <v>1270</v>
      </c>
      <c r="D246" s="525" t="s">
        <v>503</v>
      </c>
      <c r="E246" s="525">
        <v>1000014547</v>
      </c>
      <c r="F246" s="521" t="s">
        <v>548</v>
      </c>
      <c r="G246" s="525" t="s">
        <v>516</v>
      </c>
      <c r="H246" s="525">
        <v>2</v>
      </c>
      <c r="I246" s="526"/>
      <c r="J246" s="527" t="str">
        <f t="shared" si="4"/>
        <v>INCLUDED</v>
      </c>
    </row>
    <row r="247" spans="1:10" ht="31.5">
      <c r="A247" s="699">
        <v>34</v>
      </c>
      <c r="B247" s="525">
        <v>7000018858</v>
      </c>
      <c r="C247" s="525">
        <v>1290</v>
      </c>
      <c r="D247" s="525" t="s">
        <v>586</v>
      </c>
      <c r="E247" s="525">
        <v>1000017567</v>
      </c>
      <c r="F247" s="521" t="s">
        <v>543</v>
      </c>
      <c r="G247" s="525" t="s">
        <v>516</v>
      </c>
      <c r="H247" s="525">
        <v>6</v>
      </c>
      <c r="I247" s="526"/>
      <c r="J247" s="527" t="str">
        <f t="shared" si="4"/>
        <v>INCLUDED</v>
      </c>
    </row>
    <row r="248" spans="1:10" ht="31.5">
      <c r="A248" s="699">
        <v>35</v>
      </c>
      <c r="B248" s="525">
        <v>7000018858</v>
      </c>
      <c r="C248" s="525">
        <v>1300</v>
      </c>
      <c r="D248" s="525" t="s">
        <v>586</v>
      </c>
      <c r="E248" s="525">
        <v>1000020192</v>
      </c>
      <c r="F248" s="521" t="s">
        <v>539</v>
      </c>
      <c r="G248" s="525" t="s">
        <v>516</v>
      </c>
      <c r="H248" s="525">
        <v>3</v>
      </c>
      <c r="I248" s="526"/>
      <c r="J248" s="527" t="str">
        <f t="shared" si="4"/>
        <v>INCLUDED</v>
      </c>
    </row>
    <row r="249" spans="1:10" ht="31.5">
      <c r="A249" s="699">
        <v>36</v>
      </c>
      <c r="B249" s="525">
        <v>7000018858</v>
      </c>
      <c r="C249" s="525">
        <v>1310</v>
      </c>
      <c r="D249" s="525" t="s">
        <v>586</v>
      </c>
      <c r="E249" s="525">
        <v>1000020195</v>
      </c>
      <c r="F249" s="521" t="s">
        <v>542</v>
      </c>
      <c r="G249" s="525" t="s">
        <v>516</v>
      </c>
      <c r="H249" s="525">
        <v>3</v>
      </c>
      <c r="I249" s="526"/>
      <c r="J249" s="527" t="str">
        <f t="shared" si="4"/>
        <v>INCLUDED</v>
      </c>
    </row>
    <row r="250" spans="1:10" ht="47.25">
      <c r="A250" s="699">
        <v>37</v>
      </c>
      <c r="B250" s="525">
        <v>7000018858</v>
      </c>
      <c r="C250" s="525">
        <v>1320</v>
      </c>
      <c r="D250" s="525" t="s">
        <v>586</v>
      </c>
      <c r="E250" s="525">
        <v>1000020194</v>
      </c>
      <c r="F250" s="521" t="s">
        <v>541</v>
      </c>
      <c r="G250" s="525" t="s">
        <v>516</v>
      </c>
      <c r="H250" s="525">
        <v>2</v>
      </c>
      <c r="I250" s="526"/>
      <c r="J250" s="527" t="str">
        <f t="shared" si="4"/>
        <v>INCLUDED</v>
      </c>
    </row>
    <row r="251" spans="1:10" ht="31.5">
      <c r="A251" s="699">
        <v>38</v>
      </c>
      <c r="B251" s="525">
        <v>7000018858</v>
      </c>
      <c r="C251" s="525">
        <v>1280</v>
      </c>
      <c r="D251" s="525" t="s">
        <v>586</v>
      </c>
      <c r="E251" s="525">
        <v>1000012366</v>
      </c>
      <c r="F251" s="521" t="s">
        <v>579</v>
      </c>
      <c r="G251" s="525" t="s">
        <v>516</v>
      </c>
      <c r="H251" s="525">
        <v>96</v>
      </c>
      <c r="I251" s="526"/>
      <c r="J251" s="527" t="str">
        <f t="shared" si="4"/>
        <v>INCLUDED</v>
      </c>
    </row>
    <row r="252" spans="1:10" ht="31.5">
      <c r="A252" s="699">
        <v>39</v>
      </c>
      <c r="B252" s="525">
        <v>7000018858</v>
      </c>
      <c r="C252" s="525">
        <v>1330</v>
      </c>
      <c r="D252" s="525" t="s">
        <v>655</v>
      </c>
      <c r="E252" s="525">
        <v>1000019918</v>
      </c>
      <c r="F252" s="521" t="s">
        <v>553</v>
      </c>
      <c r="G252" s="525" t="s">
        <v>547</v>
      </c>
      <c r="H252" s="525">
        <v>1</v>
      </c>
      <c r="I252" s="526"/>
      <c r="J252" s="527" t="str">
        <f t="shared" si="4"/>
        <v>INCLUDED</v>
      </c>
    </row>
    <row r="253" spans="1:10">
      <c r="A253" s="699">
        <v>40</v>
      </c>
      <c r="B253" s="525">
        <v>7000018858</v>
      </c>
      <c r="C253" s="525">
        <v>1340</v>
      </c>
      <c r="D253" s="525" t="s">
        <v>656</v>
      </c>
      <c r="E253" s="525">
        <v>1000019912</v>
      </c>
      <c r="F253" s="521" t="s">
        <v>554</v>
      </c>
      <c r="G253" s="525" t="s">
        <v>547</v>
      </c>
      <c r="H253" s="525">
        <v>1</v>
      </c>
      <c r="I253" s="526"/>
      <c r="J253" s="527" t="str">
        <f t="shared" si="4"/>
        <v>INCLUDED</v>
      </c>
    </row>
    <row r="254" spans="1:10">
      <c r="A254" s="699">
        <v>41</v>
      </c>
      <c r="B254" s="525">
        <v>7000018858</v>
      </c>
      <c r="C254" s="525">
        <v>1350</v>
      </c>
      <c r="D254" s="525" t="s">
        <v>657</v>
      </c>
      <c r="E254" s="525">
        <v>1000019927</v>
      </c>
      <c r="F254" s="521" t="s">
        <v>555</v>
      </c>
      <c r="G254" s="525" t="s">
        <v>547</v>
      </c>
      <c r="H254" s="525">
        <v>1</v>
      </c>
      <c r="I254" s="526"/>
      <c r="J254" s="527" t="str">
        <f t="shared" si="4"/>
        <v>INCLUDED</v>
      </c>
    </row>
    <row r="255" spans="1:10" ht="31.5">
      <c r="A255" s="699">
        <v>42</v>
      </c>
      <c r="B255" s="525">
        <v>7000018858</v>
      </c>
      <c r="C255" s="525">
        <v>1360</v>
      </c>
      <c r="D255" s="525" t="s">
        <v>658</v>
      </c>
      <c r="E255" s="525">
        <v>1000024186</v>
      </c>
      <c r="F255" s="521" t="s">
        <v>552</v>
      </c>
      <c r="G255" s="525" t="s">
        <v>547</v>
      </c>
      <c r="H255" s="525">
        <v>1</v>
      </c>
      <c r="I255" s="526"/>
      <c r="J255" s="527" t="str">
        <f t="shared" si="4"/>
        <v>INCLUDED</v>
      </c>
    </row>
    <row r="256" spans="1:10" ht="31.5">
      <c r="A256" s="699">
        <v>43</v>
      </c>
      <c r="B256" s="525">
        <v>7000018858</v>
      </c>
      <c r="C256" s="525">
        <v>1370</v>
      </c>
      <c r="D256" s="525" t="s">
        <v>659</v>
      </c>
      <c r="E256" s="525">
        <v>1000019919</v>
      </c>
      <c r="F256" s="521" t="s">
        <v>546</v>
      </c>
      <c r="G256" s="525" t="s">
        <v>547</v>
      </c>
      <c r="H256" s="525">
        <v>1</v>
      </c>
      <c r="I256" s="526"/>
      <c r="J256" s="527" t="str">
        <f t="shared" si="2"/>
        <v>INCLUDED</v>
      </c>
    </row>
    <row r="257" spans="1:28">
      <c r="A257" s="699">
        <v>44</v>
      </c>
      <c r="B257" s="525">
        <v>7000018858</v>
      </c>
      <c r="C257" s="525">
        <v>1490</v>
      </c>
      <c r="D257" s="525" t="s">
        <v>660</v>
      </c>
      <c r="E257" s="525">
        <v>1000032055</v>
      </c>
      <c r="F257" s="521" t="s">
        <v>545</v>
      </c>
      <c r="G257" s="525" t="s">
        <v>528</v>
      </c>
      <c r="H257" s="525">
        <v>1</v>
      </c>
      <c r="I257" s="526"/>
      <c r="J257" s="527" t="str">
        <f t="shared" si="2"/>
        <v>INCLUDED</v>
      </c>
    </row>
    <row r="258" spans="1:28" ht="31.5">
      <c r="A258" s="699">
        <v>45</v>
      </c>
      <c r="B258" s="525">
        <v>7000018858</v>
      </c>
      <c r="C258" s="525">
        <v>1510</v>
      </c>
      <c r="D258" s="525" t="s">
        <v>661</v>
      </c>
      <c r="E258" s="525">
        <v>1000019925</v>
      </c>
      <c r="F258" s="521" t="s">
        <v>667</v>
      </c>
      <c r="G258" s="525" t="s">
        <v>547</v>
      </c>
      <c r="H258" s="525">
        <v>1</v>
      </c>
      <c r="I258" s="526"/>
      <c r="J258" s="527" t="str">
        <f t="shared" si="2"/>
        <v>INCLUDED</v>
      </c>
    </row>
    <row r="259" spans="1:28">
      <c r="A259" s="699">
        <v>46</v>
      </c>
      <c r="B259" s="525">
        <v>7000018858</v>
      </c>
      <c r="C259" s="525">
        <v>1520</v>
      </c>
      <c r="D259" s="525" t="s">
        <v>662</v>
      </c>
      <c r="E259" s="525">
        <v>1000025941</v>
      </c>
      <c r="F259" s="521" t="s">
        <v>562</v>
      </c>
      <c r="G259" s="525" t="s">
        <v>559</v>
      </c>
      <c r="H259" s="525">
        <v>1</v>
      </c>
      <c r="I259" s="526"/>
      <c r="J259" s="527" t="str">
        <f t="shared" si="2"/>
        <v>INCLUDED</v>
      </c>
    </row>
    <row r="260" spans="1:28" s="719" customFormat="1" ht="34.5" customHeight="1">
      <c r="A260" s="716" t="s">
        <v>488</v>
      </c>
      <c r="B260" s="840" t="str">
        <f>'Sch-1'!B260:D260</f>
        <v>Extn. of 400kV Kahalgaon (NTPC) S/s</v>
      </c>
      <c r="C260" s="841"/>
      <c r="D260" s="842"/>
      <c r="E260" s="723"/>
      <c r="F260" s="723"/>
      <c r="G260" s="723"/>
      <c r="H260" s="723"/>
      <c r="I260" s="723"/>
      <c r="J260" s="723"/>
      <c r="K260" s="717"/>
      <c r="L260" s="717"/>
      <c r="M260" s="717"/>
      <c r="N260" s="717"/>
      <c r="O260" s="717"/>
      <c r="P260" s="717"/>
      <c r="Q260" s="717"/>
      <c r="R260" s="718"/>
      <c r="S260" s="718"/>
      <c r="T260" s="718"/>
      <c r="U260" s="718"/>
      <c r="V260" s="718"/>
      <c r="W260" s="718"/>
      <c r="X260" s="718"/>
      <c r="Y260" s="718"/>
      <c r="Z260" s="718"/>
      <c r="AA260" s="718"/>
      <c r="AB260" s="718"/>
    </row>
    <row r="261" spans="1:28" ht="31.5">
      <c r="A261" s="699">
        <v>1</v>
      </c>
      <c r="B261" s="525">
        <v>7000018858</v>
      </c>
      <c r="C261" s="525">
        <v>10</v>
      </c>
      <c r="D261" s="525" t="s">
        <v>797</v>
      </c>
      <c r="E261" s="525">
        <v>1000004954</v>
      </c>
      <c r="F261" s="521" t="s">
        <v>824</v>
      </c>
      <c r="G261" s="525" t="s">
        <v>516</v>
      </c>
      <c r="H261" s="525">
        <v>2</v>
      </c>
      <c r="I261" s="526"/>
      <c r="J261" s="527" t="str">
        <f t="shared" ref="J261:J336" si="5">IF(I261=0, "INCLUDED", IF(ISERROR(I261*H261), I261, I261*H261))</f>
        <v>INCLUDED</v>
      </c>
    </row>
    <row r="262" spans="1:28" ht="31.5">
      <c r="A262" s="699">
        <v>2</v>
      </c>
      <c r="B262" s="525">
        <v>7000018858</v>
      </c>
      <c r="C262" s="525">
        <v>20</v>
      </c>
      <c r="D262" s="525" t="s">
        <v>797</v>
      </c>
      <c r="E262" s="525">
        <v>1000014014</v>
      </c>
      <c r="F262" s="521" t="s">
        <v>938</v>
      </c>
      <c r="G262" s="525" t="s">
        <v>559</v>
      </c>
      <c r="H262" s="525">
        <v>2</v>
      </c>
      <c r="I262" s="526"/>
      <c r="J262" s="527" t="str">
        <f t="shared" si="5"/>
        <v>INCLUDED</v>
      </c>
    </row>
    <row r="263" spans="1:28" ht="31.5">
      <c r="A263" s="699">
        <v>3</v>
      </c>
      <c r="B263" s="525">
        <v>7000018858</v>
      </c>
      <c r="C263" s="525">
        <v>30</v>
      </c>
      <c r="D263" s="525" t="s">
        <v>649</v>
      </c>
      <c r="E263" s="525">
        <v>1000028266</v>
      </c>
      <c r="F263" s="521" t="s">
        <v>678</v>
      </c>
      <c r="G263" s="525" t="s">
        <v>547</v>
      </c>
      <c r="H263" s="525">
        <v>1</v>
      </c>
      <c r="I263" s="526"/>
      <c r="J263" s="527" t="str">
        <f t="shared" si="5"/>
        <v>INCLUDED</v>
      </c>
    </row>
    <row r="264" spans="1:28" ht="47.25">
      <c r="A264" s="699">
        <v>4</v>
      </c>
      <c r="B264" s="525">
        <v>7000018858</v>
      </c>
      <c r="C264" s="525">
        <v>50</v>
      </c>
      <c r="D264" s="525" t="s">
        <v>822</v>
      </c>
      <c r="E264" s="525">
        <v>1000016763</v>
      </c>
      <c r="F264" s="521" t="s">
        <v>939</v>
      </c>
      <c r="G264" s="525" t="s">
        <v>516</v>
      </c>
      <c r="H264" s="525">
        <v>2</v>
      </c>
      <c r="I264" s="526"/>
      <c r="J264" s="527" t="str">
        <f t="shared" si="5"/>
        <v>INCLUDED</v>
      </c>
    </row>
    <row r="265" spans="1:28" ht="31.5">
      <c r="A265" s="699">
        <v>5</v>
      </c>
      <c r="B265" s="525">
        <v>7000018858</v>
      </c>
      <c r="C265" s="525">
        <v>60</v>
      </c>
      <c r="D265" s="525" t="s">
        <v>668</v>
      </c>
      <c r="E265" s="525">
        <v>1000004401</v>
      </c>
      <c r="F265" s="521" t="s">
        <v>522</v>
      </c>
      <c r="G265" s="525" t="s">
        <v>516</v>
      </c>
      <c r="H265" s="525">
        <v>6</v>
      </c>
      <c r="I265" s="526"/>
      <c r="J265" s="527" t="str">
        <f t="shared" si="5"/>
        <v>INCLUDED</v>
      </c>
    </row>
    <row r="266" spans="1:28" ht="31.5">
      <c r="A266" s="699">
        <v>6</v>
      </c>
      <c r="B266" s="525">
        <v>7000018858</v>
      </c>
      <c r="C266" s="525">
        <v>70</v>
      </c>
      <c r="D266" s="525" t="s">
        <v>668</v>
      </c>
      <c r="E266" s="525">
        <v>1000020419</v>
      </c>
      <c r="F266" s="521" t="s">
        <v>518</v>
      </c>
      <c r="G266" s="525" t="s">
        <v>516</v>
      </c>
      <c r="H266" s="525">
        <v>6</v>
      </c>
      <c r="I266" s="526"/>
      <c r="J266" s="527" t="str">
        <f t="shared" si="5"/>
        <v>INCLUDED</v>
      </c>
    </row>
    <row r="267" spans="1:28" ht="31.5">
      <c r="A267" s="699">
        <v>7</v>
      </c>
      <c r="B267" s="525">
        <v>7000018858</v>
      </c>
      <c r="C267" s="525">
        <v>80</v>
      </c>
      <c r="D267" s="525" t="s">
        <v>668</v>
      </c>
      <c r="E267" s="525">
        <v>1000004498</v>
      </c>
      <c r="F267" s="521" t="s">
        <v>517</v>
      </c>
      <c r="G267" s="525" t="s">
        <v>516</v>
      </c>
      <c r="H267" s="525">
        <v>2</v>
      </c>
      <c r="I267" s="526"/>
      <c r="J267" s="527" t="str">
        <f t="shared" si="5"/>
        <v>INCLUDED</v>
      </c>
    </row>
    <row r="268" spans="1:28" ht="31.5">
      <c r="A268" s="699">
        <v>8</v>
      </c>
      <c r="B268" s="525">
        <v>7000018858</v>
      </c>
      <c r="C268" s="525">
        <v>90</v>
      </c>
      <c r="D268" s="525" t="s">
        <v>668</v>
      </c>
      <c r="E268" s="525">
        <v>1000004501</v>
      </c>
      <c r="F268" s="521" t="s">
        <v>515</v>
      </c>
      <c r="G268" s="525" t="s">
        <v>516</v>
      </c>
      <c r="H268" s="525">
        <v>2</v>
      </c>
      <c r="I268" s="526"/>
      <c r="J268" s="527" t="str">
        <f t="shared" si="5"/>
        <v>INCLUDED</v>
      </c>
    </row>
    <row r="269" spans="1:28" ht="47.25">
      <c r="A269" s="699">
        <v>9</v>
      </c>
      <c r="B269" s="525">
        <v>7000018858</v>
      </c>
      <c r="C269" s="525">
        <v>100</v>
      </c>
      <c r="D269" s="525" t="s">
        <v>651</v>
      </c>
      <c r="E269" s="525">
        <v>1000011300</v>
      </c>
      <c r="F269" s="521" t="s">
        <v>940</v>
      </c>
      <c r="G269" s="525" t="s">
        <v>559</v>
      </c>
      <c r="H269" s="525">
        <v>2</v>
      </c>
      <c r="I269" s="526"/>
      <c r="J269" s="527" t="str">
        <f t="shared" si="5"/>
        <v>INCLUDED</v>
      </c>
    </row>
    <row r="270" spans="1:28">
      <c r="A270" s="699">
        <v>10</v>
      </c>
      <c r="B270" s="525">
        <v>7000018858</v>
      </c>
      <c r="C270" s="525">
        <v>110</v>
      </c>
      <c r="D270" s="525" t="s">
        <v>611</v>
      </c>
      <c r="E270" s="525">
        <v>1000032055</v>
      </c>
      <c r="F270" s="521" t="s">
        <v>545</v>
      </c>
      <c r="G270" s="525" t="s">
        <v>528</v>
      </c>
      <c r="H270" s="525">
        <v>1</v>
      </c>
      <c r="I270" s="526"/>
      <c r="J270" s="527" t="str">
        <f t="shared" si="5"/>
        <v>INCLUDED</v>
      </c>
    </row>
    <row r="271" spans="1:28">
      <c r="A271" s="699">
        <v>11</v>
      </c>
      <c r="B271" s="525">
        <v>7000018858</v>
      </c>
      <c r="C271" s="525">
        <v>120</v>
      </c>
      <c r="D271" s="525" t="s">
        <v>798</v>
      </c>
      <c r="E271" s="525">
        <v>1000009713</v>
      </c>
      <c r="F271" s="521" t="s">
        <v>805</v>
      </c>
      <c r="G271" s="525" t="s">
        <v>516</v>
      </c>
      <c r="H271" s="525">
        <v>2</v>
      </c>
      <c r="I271" s="526"/>
      <c r="J271" s="527" t="str">
        <f t="shared" si="5"/>
        <v>INCLUDED</v>
      </c>
    </row>
    <row r="272" spans="1:28">
      <c r="A272" s="699">
        <v>12</v>
      </c>
      <c r="B272" s="525">
        <v>7000018858</v>
      </c>
      <c r="C272" s="525">
        <v>130</v>
      </c>
      <c r="D272" s="525" t="s">
        <v>669</v>
      </c>
      <c r="E272" s="525">
        <v>1000003406</v>
      </c>
      <c r="F272" s="521" t="s">
        <v>679</v>
      </c>
      <c r="G272" s="525" t="s">
        <v>516</v>
      </c>
      <c r="H272" s="525">
        <v>2</v>
      </c>
      <c r="I272" s="526"/>
      <c r="J272" s="527" t="str">
        <f t="shared" si="5"/>
        <v>INCLUDED</v>
      </c>
    </row>
    <row r="273" spans="1:10">
      <c r="A273" s="699">
        <v>13</v>
      </c>
      <c r="B273" s="525">
        <v>7000018858</v>
      </c>
      <c r="C273" s="525">
        <v>140</v>
      </c>
      <c r="D273" s="525" t="s">
        <v>669</v>
      </c>
      <c r="E273" s="525">
        <v>1000002167</v>
      </c>
      <c r="F273" s="521" t="s">
        <v>680</v>
      </c>
      <c r="G273" s="525" t="s">
        <v>516</v>
      </c>
      <c r="H273" s="525">
        <v>2</v>
      </c>
      <c r="I273" s="526"/>
      <c r="J273" s="527" t="str">
        <f t="shared" si="5"/>
        <v>INCLUDED</v>
      </c>
    </row>
    <row r="274" spans="1:10" ht="31.5">
      <c r="A274" s="699">
        <v>14</v>
      </c>
      <c r="B274" s="525">
        <v>7000018858</v>
      </c>
      <c r="C274" s="525">
        <v>150</v>
      </c>
      <c r="D274" s="525" t="s">
        <v>585</v>
      </c>
      <c r="E274" s="525">
        <v>1000032050</v>
      </c>
      <c r="F274" s="521" t="s">
        <v>636</v>
      </c>
      <c r="G274" s="525" t="s">
        <v>528</v>
      </c>
      <c r="H274" s="525">
        <v>3</v>
      </c>
      <c r="I274" s="526"/>
      <c r="J274" s="527" t="str">
        <f t="shared" si="5"/>
        <v>INCLUDED</v>
      </c>
    </row>
    <row r="275" spans="1:10" ht="31.5">
      <c r="A275" s="699">
        <v>15</v>
      </c>
      <c r="B275" s="525">
        <v>7000018858</v>
      </c>
      <c r="C275" s="525">
        <v>160</v>
      </c>
      <c r="D275" s="525" t="s">
        <v>585</v>
      </c>
      <c r="E275" s="525">
        <v>1000056265</v>
      </c>
      <c r="F275" s="521" t="s">
        <v>538</v>
      </c>
      <c r="G275" s="525" t="s">
        <v>528</v>
      </c>
      <c r="H275" s="525">
        <v>2</v>
      </c>
      <c r="I275" s="526"/>
      <c r="J275" s="527" t="str">
        <f t="shared" si="5"/>
        <v>INCLUDED</v>
      </c>
    </row>
    <row r="276" spans="1:10" ht="31.5">
      <c r="A276" s="699">
        <v>16</v>
      </c>
      <c r="B276" s="525">
        <v>7000018858</v>
      </c>
      <c r="C276" s="525">
        <v>170</v>
      </c>
      <c r="D276" s="525" t="s">
        <v>585</v>
      </c>
      <c r="E276" s="525">
        <v>1000056264</v>
      </c>
      <c r="F276" s="521" t="s">
        <v>537</v>
      </c>
      <c r="G276" s="525" t="s">
        <v>528</v>
      </c>
      <c r="H276" s="525">
        <v>6</v>
      </c>
      <c r="I276" s="526"/>
      <c r="J276" s="527" t="str">
        <f t="shared" si="5"/>
        <v>INCLUDED</v>
      </c>
    </row>
    <row r="277" spans="1:10" ht="31.5">
      <c r="A277" s="699">
        <v>17</v>
      </c>
      <c r="B277" s="525">
        <v>7000018858</v>
      </c>
      <c r="C277" s="525">
        <v>180</v>
      </c>
      <c r="D277" s="525" t="s">
        <v>585</v>
      </c>
      <c r="E277" s="525">
        <v>1000031904</v>
      </c>
      <c r="F277" s="521" t="s">
        <v>536</v>
      </c>
      <c r="G277" s="525" t="s">
        <v>528</v>
      </c>
      <c r="H277" s="525">
        <v>4</v>
      </c>
      <c r="I277" s="526"/>
      <c r="J277" s="527" t="str">
        <f t="shared" si="5"/>
        <v>INCLUDED</v>
      </c>
    </row>
    <row r="278" spans="1:10" ht="31.5">
      <c r="A278" s="699">
        <v>18</v>
      </c>
      <c r="B278" s="525">
        <v>7000018858</v>
      </c>
      <c r="C278" s="525">
        <v>190</v>
      </c>
      <c r="D278" s="525" t="s">
        <v>585</v>
      </c>
      <c r="E278" s="525">
        <v>1000031887</v>
      </c>
      <c r="F278" s="521" t="s">
        <v>535</v>
      </c>
      <c r="G278" s="525" t="s">
        <v>528</v>
      </c>
      <c r="H278" s="525">
        <v>6</v>
      </c>
      <c r="I278" s="526"/>
      <c r="J278" s="527" t="str">
        <f t="shared" si="5"/>
        <v>INCLUDED</v>
      </c>
    </row>
    <row r="279" spans="1:10" ht="31.5">
      <c r="A279" s="699">
        <v>19</v>
      </c>
      <c r="B279" s="525">
        <v>7000018858</v>
      </c>
      <c r="C279" s="525">
        <v>200</v>
      </c>
      <c r="D279" s="525" t="s">
        <v>585</v>
      </c>
      <c r="E279" s="525">
        <v>1000031993</v>
      </c>
      <c r="F279" s="521" t="s">
        <v>534</v>
      </c>
      <c r="G279" s="525" t="s">
        <v>528</v>
      </c>
      <c r="H279" s="525">
        <v>3.5</v>
      </c>
      <c r="I279" s="526"/>
      <c r="J279" s="527" t="str">
        <f t="shared" si="5"/>
        <v>INCLUDED</v>
      </c>
    </row>
    <row r="280" spans="1:10" ht="31.5">
      <c r="A280" s="699">
        <v>20</v>
      </c>
      <c r="B280" s="525">
        <v>7000018858</v>
      </c>
      <c r="C280" s="525">
        <v>210</v>
      </c>
      <c r="D280" s="525" t="s">
        <v>585</v>
      </c>
      <c r="E280" s="525">
        <v>1000031987</v>
      </c>
      <c r="F280" s="521" t="s">
        <v>533</v>
      </c>
      <c r="G280" s="525" t="s">
        <v>528</v>
      </c>
      <c r="H280" s="525">
        <v>15</v>
      </c>
      <c r="I280" s="526"/>
      <c r="J280" s="527" t="str">
        <f t="shared" si="5"/>
        <v>INCLUDED</v>
      </c>
    </row>
    <row r="281" spans="1:10" ht="31.5">
      <c r="A281" s="699">
        <v>21</v>
      </c>
      <c r="B281" s="525">
        <v>7000018858</v>
      </c>
      <c r="C281" s="525">
        <v>220</v>
      </c>
      <c r="D281" s="525" t="s">
        <v>585</v>
      </c>
      <c r="E281" s="525">
        <v>1000031964</v>
      </c>
      <c r="F281" s="521" t="s">
        <v>532</v>
      </c>
      <c r="G281" s="525" t="s">
        <v>528</v>
      </c>
      <c r="H281" s="525">
        <v>6</v>
      </c>
      <c r="I281" s="526"/>
      <c r="J281" s="527" t="str">
        <f t="shared" si="5"/>
        <v>INCLUDED</v>
      </c>
    </row>
    <row r="282" spans="1:10" ht="31.5">
      <c r="A282" s="699">
        <v>22</v>
      </c>
      <c r="B282" s="525">
        <v>7000018858</v>
      </c>
      <c r="C282" s="525">
        <v>230</v>
      </c>
      <c r="D282" s="525" t="s">
        <v>585</v>
      </c>
      <c r="E282" s="525">
        <v>1000031943</v>
      </c>
      <c r="F282" s="521" t="s">
        <v>530</v>
      </c>
      <c r="G282" s="525" t="s">
        <v>528</v>
      </c>
      <c r="H282" s="525">
        <v>3</v>
      </c>
      <c r="I282" s="526"/>
      <c r="J282" s="527" t="str">
        <f t="shared" si="5"/>
        <v>INCLUDED</v>
      </c>
    </row>
    <row r="283" spans="1:10" ht="31.5">
      <c r="A283" s="699">
        <v>23</v>
      </c>
      <c r="B283" s="525">
        <v>7000018858</v>
      </c>
      <c r="C283" s="525">
        <v>240</v>
      </c>
      <c r="D283" s="525" t="s">
        <v>585</v>
      </c>
      <c r="E283" s="525">
        <v>1000031985</v>
      </c>
      <c r="F283" s="521" t="s">
        <v>531</v>
      </c>
      <c r="G283" s="525" t="s">
        <v>528</v>
      </c>
      <c r="H283" s="525">
        <v>5</v>
      </c>
      <c r="I283" s="526"/>
      <c r="J283" s="527" t="str">
        <f t="shared" si="5"/>
        <v>INCLUDED</v>
      </c>
    </row>
    <row r="284" spans="1:10" ht="31.5">
      <c r="A284" s="699">
        <v>24</v>
      </c>
      <c r="B284" s="525">
        <v>7000018858</v>
      </c>
      <c r="C284" s="525">
        <v>250</v>
      </c>
      <c r="D284" s="525" t="s">
        <v>585</v>
      </c>
      <c r="E284" s="525">
        <v>1000031957</v>
      </c>
      <c r="F284" s="521" t="s">
        <v>599</v>
      </c>
      <c r="G284" s="525" t="s">
        <v>528</v>
      </c>
      <c r="H284" s="525">
        <v>2</v>
      </c>
      <c r="I284" s="526"/>
      <c r="J284" s="527" t="str">
        <f t="shared" si="5"/>
        <v>INCLUDED</v>
      </c>
    </row>
    <row r="285" spans="1:10" ht="31.5">
      <c r="A285" s="699">
        <v>25</v>
      </c>
      <c r="B285" s="525">
        <v>7000018858</v>
      </c>
      <c r="C285" s="525">
        <v>260</v>
      </c>
      <c r="D285" s="525" t="s">
        <v>585</v>
      </c>
      <c r="E285" s="525">
        <v>1000031951</v>
      </c>
      <c r="F285" s="521" t="s">
        <v>743</v>
      </c>
      <c r="G285" s="525" t="s">
        <v>528</v>
      </c>
      <c r="H285" s="525">
        <v>3</v>
      </c>
      <c r="I285" s="526"/>
      <c r="J285" s="527" t="str">
        <f t="shared" si="5"/>
        <v>INCLUDED</v>
      </c>
    </row>
    <row r="286" spans="1:10" ht="47.25">
      <c r="A286" s="699">
        <v>26</v>
      </c>
      <c r="B286" s="525">
        <v>7000018858</v>
      </c>
      <c r="C286" s="525">
        <v>270</v>
      </c>
      <c r="D286" s="525" t="s">
        <v>654</v>
      </c>
      <c r="E286" s="525">
        <v>1000055458</v>
      </c>
      <c r="F286" s="521" t="s">
        <v>681</v>
      </c>
      <c r="G286" s="525" t="s">
        <v>559</v>
      </c>
      <c r="H286" s="525">
        <v>2</v>
      </c>
      <c r="I286" s="526"/>
      <c r="J286" s="527" t="str">
        <f t="shared" si="5"/>
        <v>INCLUDED</v>
      </c>
    </row>
    <row r="287" spans="1:10" ht="31.5">
      <c r="A287" s="699">
        <v>27</v>
      </c>
      <c r="B287" s="525">
        <v>7000018858</v>
      </c>
      <c r="C287" s="525">
        <v>280</v>
      </c>
      <c r="D287" s="525" t="s">
        <v>503</v>
      </c>
      <c r="E287" s="525">
        <v>1000014547</v>
      </c>
      <c r="F287" s="521" t="s">
        <v>548</v>
      </c>
      <c r="G287" s="525" t="s">
        <v>516</v>
      </c>
      <c r="H287" s="525">
        <v>2</v>
      </c>
      <c r="I287" s="526"/>
      <c r="J287" s="527" t="str">
        <f t="shared" si="5"/>
        <v>INCLUDED</v>
      </c>
    </row>
    <row r="288" spans="1:10" ht="31.5">
      <c r="A288" s="699">
        <v>28</v>
      </c>
      <c r="B288" s="525">
        <v>7000018858</v>
      </c>
      <c r="C288" s="525">
        <v>290</v>
      </c>
      <c r="D288" s="525" t="s">
        <v>503</v>
      </c>
      <c r="E288" s="525">
        <v>1000001894</v>
      </c>
      <c r="F288" s="521" t="s">
        <v>742</v>
      </c>
      <c r="G288" s="525" t="s">
        <v>516</v>
      </c>
      <c r="H288" s="525">
        <v>1</v>
      </c>
      <c r="I288" s="526"/>
      <c r="J288" s="527" t="str">
        <f t="shared" si="5"/>
        <v>INCLUDED</v>
      </c>
    </row>
    <row r="289" spans="1:10" ht="31.5">
      <c r="A289" s="699">
        <v>29</v>
      </c>
      <c r="B289" s="525">
        <v>7000018858</v>
      </c>
      <c r="C289" s="525">
        <v>300</v>
      </c>
      <c r="D289" s="525" t="s">
        <v>503</v>
      </c>
      <c r="E289" s="525">
        <v>1000038387</v>
      </c>
      <c r="F289" s="521" t="s">
        <v>603</v>
      </c>
      <c r="G289" s="525" t="s">
        <v>516</v>
      </c>
      <c r="H289" s="525">
        <v>6</v>
      </c>
      <c r="I289" s="526"/>
      <c r="J289" s="527" t="str">
        <f t="shared" si="5"/>
        <v>INCLUDED</v>
      </c>
    </row>
    <row r="290" spans="1:10" ht="31.5">
      <c r="A290" s="699">
        <v>30</v>
      </c>
      <c r="B290" s="525">
        <v>7000018858</v>
      </c>
      <c r="C290" s="525">
        <v>310</v>
      </c>
      <c r="D290" s="525" t="s">
        <v>503</v>
      </c>
      <c r="E290" s="525">
        <v>1000038325</v>
      </c>
      <c r="F290" s="521" t="s">
        <v>551</v>
      </c>
      <c r="G290" s="525" t="s">
        <v>516</v>
      </c>
      <c r="H290" s="525">
        <v>6</v>
      </c>
      <c r="I290" s="526"/>
      <c r="J290" s="527" t="str">
        <f t="shared" si="5"/>
        <v>INCLUDED</v>
      </c>
    </row>
    <row r="291" spans="1:10" ht="31.5">
      <c r="A291" s="699">
        <v>31</v>
      </c>
      <c r="B291" s="525">
        <v>7000018858</v>
      </c>
      <c r="C291" s="525">
        <v>320</v>
      </c>
      <c r="D291" s="525" t="s">
        <v>670</v>
      </c>
      <c r="E291" s="525">
        <v>1000020123</v>
      </c>
      <c r="F291" s="521" t="s">
        <v>941</v>
      </c>
      <c r="G291" s="525" t="s">
        <v>516</v>
      </c>
      <c r="H291" s="525">
        <v>2</v>
      </c>
      <c r="I291" s="526"/>
      <c r="J291" s="527" t="str">
        <f t="shared" si="5"/>
        <v>INCLUDED</v>
      </c>
    </row>
    <row r="292" spans="1:10" ht="31.5">
      <c r="A292" s="699">
        <v>32</v>
      </c>
      <c r="B292" s="525">
        <v>7000018858</v>
      </c>
      <c r="C292" s="525">
        <v>330</v>
      </c>
      <c r="D292" s="525" t="s">
        <v>670</v>
      </c>
      <c r="E292" s="525">
        <v>1000020124</v>
      </c>
      <c r="F292" s="521" t="s">
        <v>942</v>
      </c>
      <c r="G292" s="525" t="s">
        <v>516</v>
      </c>
      <c r="H292" s="525">
        <v>1</v>
      </c>
      <c r="I292" s="526"/>
      <c r="J292" s="527" t="str">
        <f t="shared" si="5"/>
        <v>INCLUDED</v>
      </c>
    </row>
    <row r="293" spans="1:10" ht="31.5">
      <c r="A293" s="699">
        <v>33</v>
      </c>
      <c r="B293" s="525">
        <v>7000018858</v>
      </c>
      <c r="C293" s="525">
        <v>340</v>
      </c>
      <c r="D293" s="525" t="s">
        <v>670</v>
      </c>
      <c r="E293" s="525">
        <v>1000020121</v>
      </c>
      <c r="F293" s="521" t="s">
        <v>943</v>
      </c>
      <c r="G293" s="525" t="s">
        <v>516</v>
      </c>
      <c r="H293" s="525">
        <v>2</v>
      </c>
      <c r="I293" s="526"/>
      <c r="J293" s="527" t="str">
        <f t="shared" si="5"/>
        <v>INCLUDED</v>
      </c>
    </row>
    <row r="294" spans="1:10" ht="47.25">
      <c r="A294" s="699">
        <v>34</v>
      </c>
      <c r="B294" s="525">
        <v>7000018858</v>
      </c>
      <c r="C294" s="525">
        <v>350</v>
      </c>
      <c r="D294" s="525" t="s">
        <v>670</v>
      </c>
      <c r="E294" s="525">
        <v>1000020140</v>
      </c>
      <c r="F294" s="521" t="s">
        <v>682</v>
      </c>
      <c r="G294" s="525" t="s">
        <v>516</v>
      </c>
      <c r="H294" s="525">
        <v>2</v>
      </c>
      <c r="I294" s="526"/>
      <c r="J294" s="527" t="str">
        <f t="shared" si="5"/>
        <v>INCLUDED</v>
      </c>
    </row>
    <row r="295" spans="1:10" ht="31.5">
      <c r="A295" s="699">
        <v>35</v>
      </c>
      <c r="B295" s="525">
        <v>7000018858</v>
      </c>
      <c r="C295" s="525">
        <v>360</v>
      </c>
      <c r="D295" s="525" t="s">
        <v>670</v>
      </c>
      <c r="E295" s="525">
        <v>1000020141</v>
      </c>
      <c r="F295" s="521" t="s">
        <v>683</v>
      </c>
      <c r="G295" s="525" t="s">
        <v>516</v>
      </c>
      <c r="H295" s="525">
        <v>1</v>
      </c>
      <c r="I295" s="526"/>
      <c r="J295" s="527" t="str">
        <f t="shared" si="5"/>
        <v>INCLUDED</v>
      </c>
    </row>
    <row r="296" spans="1:10" ht="31.5">
      <c r="A296" s="699">
        <v>36</v>
      </c>
      <c r="B296" s="525">
        <v>7000018858</v>
      </c>
      <c r="C296" s="525">
        <v>370</v>
      </c>
      <c r="D296" s="525" t="s">
        <v>670</v>
      </c>
      <c r="E296" s="525">
        <v>1000012369</v>
      </c>
      <c r="F296" s="521" t="s">
        <v>684</v>
      </c>
      <c r="G296" s="525" t="s">
        <v>516</v>
      </c>
      <c r="H296" s="525">
        <v>12</v>
      </c>
      <c r="I296" s="526"/>
      <c r="J296" s="527" t="str">
        <f t="shared" si="5"/>
        <v>INCLUDED</v>
      </c>
    </row>
    <row r="297" spans="1:10" ht="31.5">
      <c r="A297" s="699">
        <v>37</v>
      </c>
      <c r="B297" s="525">
        <v>7000018858</v>
      </c>
      <c r="C297" s="525">
        <v>380</v>
      </c>
      <c r="D297" s="525" t="s">
        <v>670</v>
      </c>
      <c r="E297" s="525">
        <v>1000012368</v>
      </c>
      <c r="F297" s="521" t="s">
        <v>685</v>
      </c>
      <c r="G297" s="525" t="s">
        <v>516</v>
      </c>
      <c r="H297" s="525">
        <v>24</v>
      </c>
      <c r="I297" s="526"/>
      <c r="J297" s="527" t="str">
        <f t="shared" si="5"/>
        <v>INCLUDED</v>
      </c>
    </row>
    <row r="298" spans="1:10" ht="47.25">
      <c r="A298" s="699">
        <v>38</v>
      </c>
      <c r="B298" s="525">
        <v>7000018858</v>
      </c>
      <c r="C298" s="525">
        <v>390</v>
      </c>
      <c r="D298" s="525" t="s">
        <v>671</v>
      </c>
      <c r="E298" s="525">
        <v>1000017567</v>
      </c>
      <c r="F298" s="521" t="s">
        <v>543</v>
      </c>
      <c r="G298" s="525" t="s">
        <v>516</v>
      </c>
      <c r="H298" s="525">
        <v>6</v>
      </c>
      <c r="I298" s="526"/>
      <c r="J298" s="527" t="str">
        <f t="shared" si="5"/>
        <v>INCLUDED</v>
      </c>
    </row>
    <row r="299" spans="1:10" ht="47.25">
      <c r="A299" s="699">
        <v>39</v>
      </c>
      <c r="B299" s="525">
        <v>7000018858</v>
      </c>
      <c r="C299" s="525">
        <v>400</v>
      </c>
      <c r="D299" s="525" t="s">
        <v>671</v>
      </c>
      <c r="E299" s="525">
        <v>1000020194</v>
      </c>
      <c r="F299" s="521" t="s">
        <v>541</v>
      </c>
      <c r="G299" s="525" t="s">
        <v>516</v>
      </c>
      <c r="H299" s="525">
        <v>2</v>
      </c>
      <c r="I299" s="526"/>
      <c r="J299" s="527" t="str">
        <f t="shared" si="5"/>
        <v>INCLUDED</v>
      </c>
    </row>
    <row r="300" spans="1:10" ht="47.25">
      <c r="A300" s="699">
        <v>40</v>
      </c>
      <c r="B300" s="525">
        <v>7000018858</v>
      </c>
      <c r="C300" s="525">
        <v>410</v>
      </c>
      <c r="D300" s="525" t="s">
        <v>671</v>
      </c>
      <c r="E300" s="525">
        <v>1000020195</v>
      </c>
      <c r="F300" s="521" t="s">
        <v>542</v>
      </c>
      <c r="G300" s="525" t="s">
        <v>516</v>
      </c>
      <c r="H300" s="525">
        <v>6</v>
      </c>
      <c r="I300" s="526"/>
      <c r="J300" s="527" t="str">
        <f t="shared" si="5"/>
        <v>INCLUDED</v>
      </c>
    </row>
    <row r="301" spans="1:10" ht="47.25">
      <c r="A301" s="699">
        <v>41</v>
      </c>
      <c r="B301" s="525">
        <v>7000018858</v>
      </c>
      <c r="C301" s="525">
        <v>420</v>
      </c>
      <c r="D301" s="525" t="s">
        <v>671</v>
      </c>
      <c r="E301" s="525">
        <v>1000015954</v>
      </c>
      <c r="F301" s="521" t="s">
        <v>686</v>
      </c>
      <c r="G301" s="525" t="s">
        <v>687</v>
      </c>
      <c r="H301" s="525">
        <v>1.5</v>
      </c>
      <c r="I301" s="526"/>
      <c r="J301" s="527" t="str">
        <f t="shared" si="5"/>
        <v>INCLUDED</v>
      </c>
    </row>
    <row r="302" spans="1:10" ht="47.25">
      <c r="A302" s="699">
        <v>42</v>
      </c>
      <c r="B302" s="525">
        <v>7000018858</v>
      </c>
      <c r="C302" s="525">
        <v>430</v>
      </c>
      <c r="D302" s="525" t="s">
        <v>671</v>
      </c>
      <c r="E302" s="525">
        <v>1000012366</v>
      </c>
      <c r="F302" s="521" t="s">
        <v>579</v>
      </c>
      <c r="G302" s="525" t="s">
        <v>516</v>
      </c>
      <c r="H302" s="525">
        <v>312</v>
      </c>
      <c r="I302" s="526"/>
      <c r="J302" s="527" t="str">
        <f t="shared" si="5"/>
        <v>INCLUDED</v>
      </c>
    </row>
    <row r="303" spans="1:10" ht="47.25">
      <c r="A303" s="699">
        <v>43</v>
      </c>
      <c r="B303" s="525">
        <v>7000018858</v>
      </c>
      <c r="C303" s="525">
        <v>440</v>
      </c>
      <c r="D303" s="525" t="s">
        <v>671</v>
      </c>
      <c r="E303" s="525">
        <v>1000012373</v>
      </c>
      <c r="F303" s="521" t="s">
        <v>688</v>
      </c>
      <c r="G303" s="525" t="s">
        <v>687</v>
      </c>
      <c r="H303" s="525">
        <v>0.15</v>
      </c>
      <c r="I303" s="526"/>
      <c r="J303" s="527" t="str">
        <f t="shared" ref="J303:J329" si="6">IF(I303=0, "INCLUDED", IF(ISERROR(I303*H303), I303, I303*H303))</f>
        <v>INCLUDED</v>
      </c>
    </row>
    <row r="304" spans="1:10" ht="47.25">
      <c r="A304" s="699">
        <v>44</v>
      </c>
      <c r="B304" s="525">
        <v>7000018858</v>
      </c>
      <c r="C304" s="525">
        <v>450</v>
      </c>
      <c r="D304" s="525" t="s">
        <v>671</v>
      </c>
      <c r="E304" s="525">
        <v>1000011713</v>
      </c>
      <c r="F304" s="521" t="s">
        <v>689</v>
      </c>
      <c r="G304" s="525" t="s">
        <v>687</v>
      </c>
      <c r="H304" s="525">
        <v>0.1</v>
      </c>
      <c r="I304" s="526"/>
      <c r="J304" s="527" t="str">
        <f t="shared" si="6"/>
        <v>INCLUDED</v>
      </c>
    </row>
    <row r="305" spans="1:10">
      <c r="A305" s="699">
        <v>45</v>
      </c>
      <c r="B305" s="525">
        <v>7000018858</v>
      </c>
      <c r="C305" s="525">
        <v>460</v>
      </c>
      <c r="D305" s="525" t="s">
        <v>656</v>
      </c>
      <c r="E305" s="525">
        <v>1000025949</v>
      </c>
      <c r="F305" s="521" t="s">
        <v>690</v>
      </c>
      <c r="G305" s="525" t="s">
        <v>559</v>
      </c>
      <c r="H305" s="525">
        <v>1</v>
      </c>
      <c r="I305" s="526"/>
      <c r="J305" s="527" t="str">
        <f t="shared" si="6"/>
        <v>INCLUDED</v>
      </c>
    </row>
    <row r="306" spans="1:10" ht="31.5">
      <c r="A306" s="699">
        <v>46</v>
      </c>
      <c r="B306" s="525">
        <v>7000018858</v>
      </c>
      <c r="C306" s="525">
        <v>470</v>
      </c>
      <c r="D306" s="525" t="s">
        <v>658</v>
      </c>
      <c r="E306" s="525">
        <v>1000024186</v>
      </c>
      <c r="F306" s="521" t="s">
        <v>552</v>
      </c>
      <c r="G306" s="525" t="s">
        <v>547</v>
      </c>
      <c r="H306" s="525">
        <v>1</v>
      </c>
      <c r="I306" s="526"/>
      <c r="J306" s="527" t="str">
        <f t="shared" si="6"/>
        <v>INCLUDED</v>
      </c>
    </row>
    <row r="307" spans="1:10" ht="31.5">
      <c r="A307" s="699">
        <v>47</v>
      </c>
      <c r="B307" s="525">
        <v>7000018858</v>
      </c>
      <c r="C307" s="525">
        <v>480</v>
      </c>
      <c r="D307" s="525" t="s">
        <v>672</v>
      </c>
      <c r="E307" s="525">
        <v>1000019918</v>
      </c>
      <c r="F307" s="521" t="s">
        <v>553</v>
      </c>
      <c r="G307" s="525" t="s">
        <v>547</v>
      </c>
      <c r="H307" s="525">
        <v>1</v>
      </c>
      <c r="I307" s="526"/>
      <c r="J307" s="527" t="str">
        <f t="shared" si="6"/>
        <v>INCLUDED</v>
      </c>
    </row>
    <row r="308" spans="1:10" ht="31.5">
      <c r="A308" s="699">
        <v>48</v>
      </c>
      <c r="B308" s="525">
        <v>7000018858</v>
      </c>
      <c r="C308" s="525">
        <v>490</v>
      </c>
      <c r="D308" s="525" t="s">
        <v>673</v>
      </c>
      <c r="E308" s="525">
        <v>1000019919</v>
      </c>
      <c r="F308" s="521" t="s">
        <v>546</v>
      </c>
      <c r="G308" s="525" t="s">
        <v>547</v>
      </c>
      <c r="H308" s="525">
        <v>1</v>
      </c>
      <c r="I308" s="526"/>
      <c r="J308" s="527" t="str">
        <f t="shared" si="6"/>
        <v>INCLUDED</v>
      </c>
    </row>
    <row r="309" spans="1:10" ht="47.25">
      <c r="A309" s="699">
        <v>49</v>
      </c>
      <c r="B309" s="525">
        <v>7000018858</v>
      </c>
      <c r="C309" s="525">
        <v>620</v>
      </c>
      <c r="D309" s="525" t="s">
        <v>674</v>
      </c>
      <c r="E309" s="525">
        <v>1000022819</v>
      </c>
      <c r="F309" s="521" t="s">
        <v>691</v>
      </c>
      <c r="G309" s="525" t="s">
        <v>687</v>
      </c>
      <c r="H309" s="525">
        <v>1</v>
      </c>
      <c r="I309" s="526"/>
      <c r="J309" s="527" t="str">
        <f t="shared" si="6"/>
        <v>INCLUDED</v>
      </c>
    </row>
    <row r="310" spans="1:10" ht="47.25">
      <c r="A310" s="699">
        <v>50</v>
      </c>
      <c r="B310" s="525">
        <v>7000018858</v>
      </c>
      <c r="C310" s="525">
        <v>630</v>
      </c>
      <c r="D310" s="525" t="s">
        <v>674</v>
      </c>
      <c r="E310" s="525">
        <v>1000030860</v>
      </c>
      <c r="F310" s="521" t="s">
        <v>692</v>
      </c>
      <c r="G310" s="525" t="s">
        <v>528</v>
      </c>
      <c r="H310" s="525">
        <v>2</v>
      </c>
      <c r="I310" s="526"/>
      <c r="J310" s="527" t="str">
        <f t="shared" si="6"/>
        <v>INCLUDED</v>
      </c>
    </row>
    <row r="311" spans="1:10" ht="47.25">
      <c r="A311" s="699">
        <v>51</v>
      </c>
      <c r="B311" s="525">
        <v>7000018858</v>
      </c>
      <c r="C311" s="525">
        <v>640</v>
      </c>
      <c r="D311" s="525" t="s">
        <v>674</v>
      </c>
      <c r="E311" s="525">
        <v>1000003567</v>
      </c>
      <c r="F311" s="521" t="s">
        <v>693</v>
      </c>
      <c r="G311" s="525" t="s">
        <v>516</v>
      </c>
      <c r="H311" s="525">
        <v>4</v>
      </c>
      <c r="I311" s="526"/>
      <c r="J311" s="527" t="str">
        <f t="shared" si="6"/>
        <v>INCLUDED</v>
      </c>
    </row>
    <row r="312" spans="1:10" ht="31.5">
      <c r="A312" s="699">
        <v>52</v>
      </c>
      <c r="B312" s="525">
        <v>7000018858</v>
      </c>
      <c r="C312" s="525">
        <v>660</v>
      </c>
      <c r="D312" s="525" t="s">
        <v>675</v>
      </c>
      <c r="E312" s="525">
        <v>1000015913</v>
      </c>
      <c r="F312" s="521" t="s">
        <v>694</v>
      </c>
      <c r="G312" s="525" t="s">
        <v>516</v>
      </c>
      <c r="H312" s="525">
        <v>2</v>
      </c>
      <c r="I312" s="526"/>
      <c r="J312" s="527" t="str">
        <f t="shared" si="6"/>
        <v>INCLUDED</v>
      </c>
    </row>
    <row r="313" spans="1:10" ht="31.5">
      <c r="A313" s="699">
        <v>53</v>
      </c>
      <c r="B313" s="525">
        <v>7000018858</v>
      </c>
      <c r="C313" s="525">
        <v>670</v>
      </c>
      <c r="D313" s="525" t="s">
        <v>675</v>
      </c>
      <c r="E313" s="525">
        <v>1000000945</v>
      </c>
      <c r="F313" s="521" t="s">
        <v>695</v>
      </c>
      <c r="G313" s="525" t="s">
        <v>516</v>
      </c>
      <c r="H313" s="525">
        <v>2</v>
      </c>
      <c r="I313" s="526"/>
      <c r="J313" s="527" t="str">
        <f t="shared" si="6"/>
        <v>INCLUDED</v>
      </c>
    </row>
    <row r="314" spans="1:10" ht="31.5">
      <c r="A314" s="699">
        <v>54</v>
      </c>
      <c r="B314" s="525">
        <v>7000018858</v>
      </c>
      <c r="C314" s="525">
        <v>680</v>
      </c>
      <c r="D314" s="525" t="s">
        <v>675</v>
      </c>
      <c r="E314" s="525">
        <v>1000000956</v>
      </c>
      <c r="F314" s="521" t="s">
        <v>696</v>
      </c>
      <c r="G314" s="525" t="s">
        <v>516</v>
      </c>
      <c r="H314" s="525">
        <v>4</v>
      </c>
      <c r="I314" s="526"/>
      <c r="J314" s="527" t="str">
        <f t="shared" si="6"/>
        <v>INCLUDED</v>
      </c>
    </row>
    <row r="315" spans="1:10" ht="31.5">
      <c r="A315" s="699">
        <v>55</v>
      </c>
      <c r="B315" s="525">
        <v>7000018858</v>
      </c>
      <c r="C315" s="525">
        <v>690</v>
      </c>
      <c r="D315" s="525" t="s">
        <v>675</v>
      </c>
      <c r="E315" s="525">
        <v>1000002079</v>
      </c>
      <c r="F315" s="521" t="s">
        <v>697</v>
      </c>
      <c r="G315" s="525" t="s">
        <v>516</v>
      </c>
      <c r="H315" s="525">
        <v>2</v>
      </c>
      <c r="I315" s="526"/>
      <c r="J315" s="527" t="str">
        <f t="shared" si="6"/>
        <v>INCLUDED</v>
      </c>
    </row>
    <row r="316" spans="1:10" ht="31.5">
      <c r="A316" s="699">
        <v>56</v>
      </c>
      <c r="B316" s="525">
        <v>7000018858</v>
      </c>
      <c r="C316" s="525">
        <v>700</v>
      </c>
      <c r="D316" s="525" t="s">
        <v>675</v>
      </c>
      <c r="E316" s="525">
        <v>1000020416</v>
      </c>
      <c r="F316" s="521" t="s">
        <v>698</v>
      </c>
      <c r="G316" s="525" t="s">
        <v>516</v>
      </c>
      <c r="H316" s="525">
        <v>2</v>
      </c>
      <c r="I316" s="526"/>
      <c r="J316" s="527" t="str">
        <f t="shared" si="6"/>
        <v>INCLUDED</v>
      </c>
    </row>
    <row r="317" spans="1:10" ht="31.5">
      <c r="A317" s="699">
        <v>57</v>
      </c>
      <c r="B317" s="525">
        <v>7000018858</v>
      </c>
      <c r="C317" s="525">
        <v>730</v>
      </c>
      <c r="D317" s="525" t="s">
        <v>661</v>
      </c>
      <c r="E317" s="525">
        <v>1000019925</v>
      </c>
      <c r="F317" s="521" t="s">
        <v>667</v>
      </c>
      <c r="G317" s="525" t="s">
        <v>547</v>
      </c>
      <c r="H317" s="525">
        <v>1</v>
      </c>
      <c r="I317" s="526"/>
      <c r="J317" s="527" t="str">
        <f t="shared" si="6"/>
        <v>INCLUDED</v>
      </c>
    </row>
    <row r="318" spans="1:10" ht="78.75">
      <c r="A318" s="699">
        <v>58</v>
      </c>
      <c r="B318" s="525">
        <v>7000018858</v>
      </c>
      <c r="C318" s="525">
        <v>740</v>
      </c>
      <c r="D318" s="525" t="s">
        <v>592</v>
      </c>
      <c r="E318" s="525">
        <v>1000030433</v>
      </c>
      <c r="F318" s="521" t="s">
        <v>607</v>
      </c>
      <c r="G318" s="525" t="s">
        <v>559</v>
      </c>
      <c r="H318" s="525">
        <v>1</v>
      </c>
      <c r="I318" s="526"/>
      <c r="J318" s="527" t="str">
        <f t="shared" si="6"/>
        <v>INCLUDED</v>
      </c>
    </row>
    <row r="319" spans="1:10" ht="31.5">
      <c r="A319" s="699">
        <v>59</v>
      </c>
      <c r="B319" s="525">
        <v>7000018858</v>
      </c>
      <c r="C319" s="525">
        <v>760</v>
      </c>
      <c r="D319" s="525" t="s">
        <v>676</v>
      </c>
      <c r="E319" s="525">
        <v>1000026390</v>
      </c>
      <c r="F319" s="521" t="s">
        <v>699</v>
      </c>
      <c r="G319" s="525" t="s">
        <v>516</v>
      </c>
      <c r="H319" s="525">
        <v>1</v>
      </c>
      <c r="I319" s="526"/>
      <c r="J319" s="527" t="str">
        <f t="shared" si="6"/>
        <v>INCLUDED</v>
      </c>
    </row>
    <row r="320" spans="1:10">
      <c r="A320" s="699">
        <v>60</v>
      </c>
      <c r="B320" s="525">
        <v>7000018858</v>
      </c>
      <c r="C320" s="525">
        <v>770</v>
      </c>
      <c r="D320" s="525" t="s">
        <v>676</v>
      </c>
      <c r="E320" s="525">
        <v>1000028004</v>
      </c>
      <c r="F320" s="521" t="s">
        <v>700</v>
      </c>
      <c r="G320" s="525" t="s">
        <v>516</v>
      </c>
      <c r="H320" s="525">
        <v>1</v>
      </c>
      <c r="I320" s="526"/>
      <c r="J320" s="527" t="str">
        <f t="shared" si="6"/>
        <v>INCLUDED</v>
      </c>
    </row>
    <row r="321" spans="1:10">
      <c r="A321" s="699">
        <v>61</v>
      </c>
      <c r="B321" s="525">
        <v>7000018858</v>
      </c>
      <c r="C321" s="525">
        <v>780</v>
      </c>
      <c r="D321" s="525" t="s">
        <v>676</v>
      </c>
      <c r="E321" s="525">
        <v>1000026336</v>
      </c>
      <c r="F321" s="521" t="s">
        <v>701</v>
      </c>
      <c r="G321" s="525" t="s">
        <v>516</v>
      </c>
      <c r="H321" s="525">
        <v>2</v>
      </c>
      <c r="I321" s="526"/>
      <c r="J321" s="527" t="str">
        <f t="shared" si="6"/>
        <v>INCLUDED</v>
      </c>
    </row>
    <row r="322" spans="1:10">
      <c r="A322" s="699">
        <v>62</v>
      </c>
      <c r="B322" s="525">
        <v>7000018858</v>
      </c>
      <c r="C322" s="525">
        <v>790</v>
      </c>
      <c r="D322" s="525" t="s">
        <v>676</v>
      </c>
      <c r="E322" s="525">
        <v>1000050082</v>
      </c>
      <c r="F322" s="521" t="s">
        <v>702</v>
      </c>
      <c r="G322" s="525" t="s">
        <v>516</v>
      </c>
      <c r="H322" s="525">
        <v>2</v>
      </c>
      <c r="I322" s="526"/>
      <c r="J322" s="527" t="str">
        <f t="shared" si="6"/>
        <v>INCLUDED</v>
      </c>
    </row>
    <row r="323" spans="1:10">
      <c r="A323" s="699">
        <v>63</v>
      </c>
      <c r="B323" s="525">
        <v>7000018858</v>
      </c>
      <c r="C323" s="525">
        <v>800</v>
      </c>
      <c r="D323" s="525" t="s">
        <v>676</v>
      </c>
      <c r="E323" s="525">
        <v>1000026296</v>
      </c>
      <c r="F323" s="521" t="s">
        <v>703</v>
      </c>
      <c r="G323" s="525" t="s">
        <v>516</v>
      </c>
      <c r="H323" s="525">
        <v>1</v>
      </c>
      <c r="I323" s="526"/>
      <c r="J323" s="527" t="str">
        <f t="shared" si="6"/>
        <v>INCLUDED</v>
      </c>
    </row>
    <row r="324" spans="1:10">
      <c r="A324" s="699">
        <v>64</v>
      </c>
      <c r="B324" s="525">
        <v>7000018858</v>
      </c>
      <c r="C324" s="525">
        <v>810</v>
      </c>
      <c r="D324" s="525" t="s">
        <v>676</v>
      </c>
      <c r="E324" s="525">
        <v>1000026374</v>
      </c>
      <c r="F324" s="521" t="s">
        <v>704</v>
      </c>
      <c r="G324" s="525" t="s">
        <v>516</v>
      </c>
      <c r="H324" s="525">
        <v>2</v>
      </c>
      <c r="I324" s="526"/>
      <c r="J324" s="527" t="str">
        <f t="shared" si="6"/>
        <v>INCLUDED</v>
      </c>
    </row>
    <row r="325" spans="1:10">
      <c r="A325" s="699">
        <v>65</v>
      </c>
      <c r="B325" s="525">
        <v>7000018858</v>
      </c>
      <c r="C325" s="525">
        <v>820</v>
      </c>
      <c r="D325" s="525" t="s">
        <v>676</v>
      </c>
      <c r="E325" s="525">
        <v>1000027684</v>
      </c>
      <c r="F325" s="521" t="s">
        <v>705</v>
      </c>
      <c r="G325" s="525" t="s">
        <v>516</v>
      </c>
      <c r="H325" s="525">
        <v>10</v>
      </c>
      <c r="I325" s="526"/>
      <c r="J325" s="527" t="str">
        <f t="shared" si="6"/>
        <v>INCLUDED</v>
      </c>
    </row>
    <row r="326" spans="1:10">
      <c r="A326" s="699">
        <v>66</v>
      </c>
      <c r="B326" s="525">
        <v>7000018858</v>
      </c>
      <c r="C326" s="525">
        <v>830</v>
      </c>
      <c r="D326" s="525" t="s">
        <v>676</v>
      </c>
      <c r="E326" s="525">
        <v>1000021642</v>
      </c>
      <c r="F326" s="521" t="s">
        <v>706</v>
      </c>
      <c r="G326" s="525" t="s">
        <v>516</v>
      </c>
      <c r="H326" s="525">
        <v>1</v>
      </c>
      <c r="I326" s="526"/>
      <c r="J326" s="527" t="str">
        <f t="shared" si="6"/>
        <v>INCLUDED</v>
      </c>
    </row>
    <row r="327" spans="1:10">
      <c r="A327" s="699">
        <v>67</v>
      </c>
      <c r="B327" s="525">
        <v>7000018858</v>
      </c>
      <c r="C327" s="525">
        <v>840</v>
      </c>
      <c r="D327" s="525" t="s">
        <v>676</v>
      </c>
      <c r="E327" s="525">
        <v>1000050084</v>
      </c>
      <c r="F327" s="521" t="s">
        <v>707</v>
      </c>
      <c r="G327" s="525" t="s">
        <v>516</v>
      </c>
      <c r="H327" s="525">
        <v>4</v>
      </c>
      <c r="I327" s="526"/>
      <c r="J327" s="527" t="str">
        <f t="shared" si="6"/>
        <v>INCLUDED</v>
      </c>
    </row>
    <row r="328" spans="1:10">
      <c r="A328" s="699">
        <v>68</v>
      </c>
      <c r="B328" s="525">
        <v>7000018858</v>
      </c>
      <c r="C328" s="525">
        <v>850</v>
      </c>
      <c r="D328" s="525" t="s">
        <v>676</v>
      </c>
      <c r="E328" s="525">
        <v>1000026401</v>
      </c>
      <c r="F328" s="521" t="s">
        <v>708</v>
      </c>
      <c r="G328" s="525" t="s">
        <v>516</v>
      </c>
      <c r="H328" s="525">
        <v>1</v>
      </c>
      <c r="I328" s="526"/>
      <c r="J328" s="527" t="str">
        <f t="shared" si="6"/>
        <v>INCLUDED</v>
      </c>
    </row>
    <row r="329" spans="1:10">
      <c r="A329" s="699">
        <v>69</v>
      </c>
      <c r="B329" s="525">
        <v>7000018858</v>
      </c>
      <c r="C329" s="525">
        <v>860</v>
      </c>
      <c r="D329" s="525" t="s">
        <v>676</v>
      </c>
      <c r="E329" s="525">
        <v>1000050081</v>
      </c>
      <c r="F329" s="521" t="s">
        <v>709</v>
      </c>
      <c r="G329" s="525" t="s">
        <v>710</v>
      </c>
      <c r="H329" s="525">
        <v>1</v>
      </c>
      <c r="I329" s="526"/>
      <c r="J329" s="527" t="str">
        <f t="shared" si="6"/>
        <v>INCLUDED</v>
      </c>
    </row>
    <row r="330" spans="1:10">
      <c r="A330" s="699">
        <v>70</v>
      </c>
      <c r="B330" s="525">
        <v>7000018858</v>
      </c>
      <c r="C330" s="525">
        <v>880</v>
      </c>
      <c r="D330" s="525" t="s">
        <v>677</v>
      </c>
      <c r="E330" s="525">
        <v>1000028004</v>
      </c>
      <c r="F330" s="521" t="s">
        <v>700</v>
      </c>
      <c r="G330" s="525" t="s">
        <v>516</v>
      </c>
      <c r="H330" s="525">
        <v>1</v>
      </c>
      <c r="I330" s="526"/>
      <c r="J330" s="527" t="str">
        <f t="shared" si="5"/>
        <v>INCLUDED</v>
      </c>
    </row>
    <row r="331" spans="1:10">
      <c r="A331" s="699">
        <v>71</v>
      </c>
      <c r="B331" s="525">
        <v>7000018858</v>
      </c>
      <c r="C331" s="525">
        <v>890</v>
      </c>
      <c r="D331" s="525" t="s">
        <v>677</v>
      </c>
      <c r="E331" s="525">
        <v>1000026336</v>
      </c>
      <c r="F331" s="521" t="s">
        <v>701</v>
      </c>
      <c r="G331" s="525" t="s">
        <v>516</v>
      </c>
      <c r="H331" s="525">
        <v>1</v>
      </c>
      <c r="I331" s="526"/>
      <c r="J331" s="527" t="str">
        <f t="shared" si="5"/>
        <v>INCLUDED</v>
      </c>
    </row>
    <row r="332" spans="1:10">
      <c r="A332" s="699">
        <v>72</v>
      </c>
      <c r="B332" s="525">
        <v>7000018858</v>
      </c>
      <c r="C332" s="525">
        <v>900</v>
      </c>
      <c r="D332" s="525" t="s">
        <v>677</v>
      </c>
      <c r="E332" s="525">
        <v>1000050082</v>
      </c>
      <c r="F332" s="521" t="s">
        <v>702</v>
      </c>
      <c r="G332" s="525" t="s">
        <v>516</v>
      </c>
      <c r="H332" s="525">
        <v>1</v>
      </c>
      <c r="I332" s="526"/>
      <c r="J332" s="527" t="str">
        <f t="shared" si="5"/>
        <v>INCLUDED</v>
      </c>
    </row>
    <row r="333" spans="1:10">
      <c r="A333" s="699">
        <v>73</v>
      </c>
      <c r="B333" s="525">
        <v>7000018858</v>
      </c>
      <c r="C333" s="525">
        <v>910</v>
      </c>
      <c r="D333" s="525" t="s">
        <v>677</v>
      </c>
      <c r="E333" s="525">
        <v>1000026296</v>
      </c>
      <c r="F333" s="521" t="s">
        <v>703</v>
      </c>
      <c r="G333" s="525" t="s">
        <v>516</v>
      </c>
      <c r="H333" s="525">
        <v>1</v>
      </c>
      <c r="I333" s="526"/>
      <c r="J333" s="527" t="str">
        <f t="shared" si="5"/>
        <v>INCLUDED</v>
      </c>
    </row>
    <row r="334" spans="1:10">
      <c r="A334" s="699">
        <v>74</v>
      </c>
      <c r="B334" s="525">
        <v>7000018858</v>
      </c>
      <c r="C334" s="525">
        <v>920</v>
      </c>
      <c r="D334" s="525" t="s">
        <v>677</v>
      </c>
      <c r="E334" s="525">
        <v>1000026374</v>
      </c>
      <c r="F334" s="521" t="s">
        <v>704</v>
      </c>
      <c r="G334" s="525" t="s">
        <v>516</v>
      </c>
      <c r="H334" s="525">
        <v>1</v>
      </c>
      <c r="I334" s="526"/>
      <c r="J334" s="527" t="str">
        <f t="shared" si="5"/>
        <v>INCLUDED</v>
      </c>
    </row>
    <row r="335" spans="1:10">
      <c r="A335" s="699">
        <v>75</v>
      </c>
      <c r="B335" s="525">
        <v>7000018858</v>
      </c>
      <c r="C335" s="525">
        <v>930</v>
      </c>
      <c r="D335" s="525" t="s">
        <v>677</v>
      </c>
      <c r="E335" s="525">
        <v>1000027684</v>
      </c>
      <c r="F335" s="521" t="s">
        <v>705</v>
      </c>
      <c r="G335" s="525" t="s">
        <v>516</v>
      </c>
      <c r="H335" s="525">
        <v>1</v>
      </c>
      <c r="I335" s="526"/>
      <c r="J335" s="527" t="str">
        <f t="shared" si="5"/>
        <v>INCLUDED</v>
      </c>
    </row>
    <row r="336" spans="1:10">
      <c r="A336" s="699">
        <v>76</v>
      </c>
      <c r="B336" s="525">
        <v>7000018858</v>
      </c>
      <c r="C336" s="525">
        <v>940</v>
      </c>
      <c r="D336" s="525" t="s">
        <v>677</v>
      </c>
      <c r="E336" s="525">
        <v>1000050084</v>
      </c>
      <c r="F336" s="521" t="s">
        <v>707</v>
      </c>
      <c r="G336" s="525" t="s">
        <v>516</v>
      </c>
      <c r="H336" s="525">
        <v>1</v>
      </c>
      <c r="I336" s="526"/>
      <c r="J336" s="527" t="str">
        <f t="shared" si="5"/>
        <v>INCLUDED</v>
      </c>
    </row>
    <row r="337" spans="1:28" s="719" customFormat="1" ht="34.5" customHeight="1">
      <c r="A337" s="716" t="s">
        <v>489</v>
      </c>
      <c r="B337" s="840" t="str">
        <f>'Sch-1'!B337:D337</f>
        <v xml:space="preserve">Extn. of 400/220kV Bhinmal (PG) S/S </v>
      </c>
      <c r="C337" s="841"/>
      <c r="D337" s="842"/>
      <c r="E337" s="723"/>
      <c r="F337" s="723"/>
      <c r="G337" s="723"/>
      <c r="H337" s="723"/>
      <c r="I337" s="723"/>
      <c r="J337" s="723"/>
      <c r="K337" s="717"/>
      <c r="L337" s="717"/>
      <c r="M337" s="717"/>
      <c r="N337" s="717"/>
      <c r="O337" s="717"/>
      <c r="P337" s="717"/>
      <c r="Q337" s="717"/>
      <c r="R337" s="718"/>
      <c r="S337" s="718"/>
      <c r="T337" s="718"/>
      <c r="U337" s="718"/>
      <c r="V337" s="718"/>
      <c r="W337" s="718"/>
      <c r="X337" s="718"/>
      <c r="Y337" s="718"/>
      <c r="Z337" s="718"/>
      <c r="AA337" s="718"/>
      <c r="AB337" s="718"/>
    </row>
    <row r="338" spans="1:28">
      <c r="A338" s="699">
        <v>1</v>
      </c>
      <c r="B338" s="525">
        <v>7000018859</v>
      </c>
      <c r="C338" s="525">
        <v>370</v>
      </c>
      <c r="D338" s="525" t="s">
        <v>711</v>
      </c>
      <c r="E338" s="525">
        <v>1000004501</v>
      </c>
      <c r="F338" s="521" t="s">
        <v>515</v>
      </c>
      <c r="G338" s="525" t="s">
        <v>516</v>
      </c>
      <c r="H338" s="525">
        <v>1</v>
      </c>
      <c r="I338" s="526"/>
      <c r="J338" s="527" t="str">
        <f t="shared" si="2"/>
        <v>INCLUDED</v>
      </c>
    </row>
    <row r="339" spans="1:28">
      <c r="A339" s="699">
        <v>2</v>
      </c>
      <c r="B339" s="525">
        <v>7000018859</v>
      </c>
      <c r="C339" s="525">
        <v>380</v>
      </c>
      <c r="D339" s="525" t="s">
        <v>711</v>
      </c>
      <c r="E339" s="525">
        <v>1000004498</v>
      </c>
      <c r="F339" s="521" t="s">
        <v>517</v>
      </c>
      <c r="G339" s="525" t="s">
        <v>516</v>
      </c>
      <c r="H339" s="525">
        <v>2</v>
      </c>
      <c r="I339" s="526"/>
      <c r="J339" s="527" t="str">
        <f t="shared" si="2"/>
        <v>INCLUDED</v>
      </c>
    </row>
    <row r="340" spans="1:28">
      <c r="A340" s="699">
        <v>3</v>
      </c>
      <c r="B340" s="525">
        <v>7000018859</v>
      </c>
      <c r="C340" s="525">
        <v>390</v>
      </c>
      <c r="D340" s="525" t="s">
        <v>711</v>
      </c>
      <c r="E340" s="525">
        <v>1000020419</v>
      </c>
      <c r="F340" s="521" t="s">
        <v>518</v>
      </c>
      <c r="G340" s="525" t="s">
        <v>516</v>
      </c>
      <c r="H340" s="525">
        <v>3</v>
      </c>
      <c r="I340" s="526"/>
      <c r="J340" s="527" t="str">
        <f t="shared" si="2"/>
        <v>INCLUDED</v>
      </c>
    </row>
    <row r="341" spans="1:28">
      <c r="A341" s="699">
        <v>4</v>
      </c>
      <c r="B341" s="525">
        <v>7000018859</v>
      </c>
      <c r="C341" s="525">
        <v>400</v>
      </c>
      <c r="D341" s="525" t="s">
        <v>711</v>
      </c>
      <c r="E341" s="525">
        <v>1000004401</v>
      </c>
      <c r="F341" s="521" t="s">
        <v>522</v>
      </c>
      <c r="G341" s="525" t="s">
        <v>516</v>
      </c>
      <c r="H341" s="525">
        <v>3</v>
      </c>
      <c r="I341" s="526"/>
      <c r="J341" s="527" t="str">
        <f t="shared" si="2"/>
        <v>INCLUDED</v>
      </c>
    </row>
    <row r="342" spans="1:28">
      <c r="A342" s="699">
        <v>5</v>
      </c>
      <c r="B342" s="525">
        <v>7000018859</v>
      </c>
      <c r="C342" s="525">
        <v>410</v>
      </c>
      <c r="D342" s="525" t="s">
        <v>711</v>
      </c>
      <c r="E342" s="525">
        <v>1000004463</v>
      </c>
      <c r="F342" s="521" t="s">
        <v>523</v>
      </c>
      <c r="G342" s="525" t="s">
        <v>516</v>
      </c>
      <c r="H342" s="525">
        <v>3</v>
      </c>
      <c r="I342" s="526"/>
      <c r="J342" s="527" t="str">
        <f t="shared" si="2"/>
        <v>INCLUDED</v>
      </c>
    </row>
    <row r="343" spans="1:28">
      <c r="A343" s="699">
        <v>6</v>
      </c>
      <c r="B343" s="525">
        <v>7000018859</v>
      </c>
      <c r="C343" s="525">
        <v>420</v>
      </c>
      <c r="D343" s="525" t="s">
        <v>712</v>
      </c>
      <c r="E343" s="525">
        <v>1000001683</v>
      </c>
      <c r="F343" s="521" t="s">
        <v>727</v>
      </c>
      <c r="G343" s="525" t="s">
        <v>516</v>
      </c>
      <c r="H343" s="525">
        <v>1</v>
      </c>
      <c r="I343" s="526"/>
      <c r="J343" s="527" t="str">
        <f t="shared" si="2"/>
        <v>INCLUDED</v>
      </c>
    </row>
    <row r="344" spans="1:28">
      <c r="A344" s="699">
        <v>7</v>
      </c>
      <c r="B344" s="525">
        <v>7000018859</v>
      </c>
      <c r="C344" s="525">
        <v>430</v>
      </c>
      <c r="D344" s="525" t="s">
        <v>712</v>
      </c>
      <c r="E344" s="525">
        <v>1000001684</v>
      </c>
      <c r="F344" s="521" t="s">
        <v>728</v>
      </c>
      <c r="G344" s="525" t="s">
        <v>516</v>
      </c>
      <c r="H344" s="525">
        <v>3</v>
      </c>
      <c r="I344" s="526"/>
      <c r="J344" s="527" t="str">
        <f t="shared" si="2"/>
        <v>INCLUDED</v>
      </c>
    </row>
    <row r="345" spans="1:28">
      <c r="A345" s="699">
        <v>8</v>
      </c>
      <c r="B345" s="525">
        <v>7000018859</v>
      </c>
      <c r="C345" s="525">
        <v>440</v>
      </c>
      <c r="D345" s="525" t="s">
        <v>712</v>
      </c>
      <c r="E345" s="525">
        <v>1000001689</v>
      </c>
      <c r="F345" s="521" t="s">
        <v>729</v>
      </c>
      <c r="G345" s="525" t="s">
        <v>516</v>
      </c>
      <c r="H345" s="525">
        <v>1</v>
      </c>
      <c r="I345" s="526"/>
      <c r="J345" s="527" t="str">
        <f t="shared" si="2"/>
        <v>INCLUDED</v>
      </c>
    </row>
    <row r="346" spans="1:28">
      <c r="A346" s="699">
        <v>9</v>
      </c>
      <c r="B346" s="525">
        <v>7000018859</v>
      </c>
      <c r="C346" s="525">
        <v>450</v>
      </c>
      <c r="D346" s="525" t="s">
        <v>712</v>
      </c>
      <c r="E346" s="525">
        <v>1000001688</v>
      </c>
      <c r="F346" s="521" t="s">
        <v>730</v>
      </c>
      <c r="G346" s="525" t="s">
        <v>516</v>
      </c>
      <c r="H346" s="525">
        <v>1</v>
      </c>
      <c r="I346" s="526"/>
      <c r="J346" s="527" t="str">
        <f t="shared" si="2"/>
        <v>INCLUDED</v>
      </c>
    </row>
    <row r="347" spans="1:28">
      <c r="A347" s="699">
        <v>10</v>
      </c>
      <c r="B347" s="525">
        <v>7000018859</v>
      </c>
      <c r="C347" s="525">
        <v>460</v>
      </c>
      <c r="D347" s="525" t="s">
        <v>712</v>
      </c>
      <c r="E347" s="525">
        <v>1000020417</v>
      </c>
      <c r="F347" s="521" t="s">
        <v>625</v>
      </c>
      <c r="G347" s="525" t="s">
        <v>516</v>
      </c>
      <c r="H347" s="525">
        <v>3</v>
      </c>
      <c r="I347" s="526"/>
      <c r="J347" s="527" t="str">
        <f t="shared" si="2"/>
        <v>INCLUDED</v>
      </c>
    </row>
    <row r="348" spans="1:28">
      <c r="A348" s="699">
        <v>11</v>
      </c>
      <c r="B348" s="525">
        <v>7000018859</v>
      </c>
      <c r="C348" s="525">
        <v>470</v>
      </c>
      <c r="D348" s="525" t="s">
        <v>712</v>
      </c>
      <c r="E348" s="525">
        <v>1000001695</v>
      </c>
      <c r="F348" s="521" t="s">
        <v>626</v>
      </c>
      <c r="G348" s="525" t="s">
        <v>516</v>
      </c>
      <c r="H348" s="525">
        <v>13</v>
      </c>
      <c r="I348" s="526"/>
      <c r="J348" s="527" t="str">
        <f t="shared" si="2"/>
        <v>INCLUDED</v>
      </c>
    </row>
    <row r="349" spans="1:28">
      <c r="A349" s="699">
        <v>12</v>
      </c>
      <c r="B349" s="525">
        <v>7000018859</v>
      </c>
      <c r="C349" s="525">
        <v>480</v>
      </c>
      <c r="D349" s="525" t="s">
        <v>712</v>
      </c>
      <c r="E349" s="525">
        <v>1000032777</v>
      </c>
      <c r="F349" s="521" t="s">
        <v>731</v>
      </c>
      <c r="G349" s="525" t="s">
        <v>516</v>
      </c>
      <c r="H349" s="525">
        <v>2</v>
      </c>
      <c r="I349" s="526"/>
      <c r="J349" s="527" t="str">
        <f t="shared" si="2"/>
        <v>INCLUDED</v>
      </c>
    </row>
    <row r="350" spans="1:28">
      <c r="A350" s="699">
        <v>13</v>
      </c>
      <c r="B350" s="525">
        <v>7000018859</v>
      </c>
      <c r="C350" s="525">
        <v>10</v>
      </c>
      <c r="D350" s="525" t="s">
        <v>501</v>
      </c>
      <c r="E350" s="525">
        <v>1000032055</v>
      </c>
      <c r="F350" s="521" t="s">
        <v>545</v>
      </c>
      <c r="G350" s="525" t="s">
        <v>528</v>
      </c>
      <c r="H350" s="525">
        <v>1</v>
      </c>
      <c r="I350" s="526"/>
      <c r="J350" s="527" t="str">
        <f t="shared" si="2"/>
        <v>INCLUDED</v>
      </c>
    </row>
    <row r="351" spans="1:28" ht="31.5">
      <c r="A351" s="699">
        <v>14</v>
      </c>
      <c r="B351" s="525">
        <v>7000018859</v>
      </c>
      <c r="C351" s="525">
        <v>20</v>
      </c>
      <c r="D351" s="525" t="s">
        <v>713</v>
      </c>
      <c r="E351" s="525">
        <v>1000011264</v>
      </c>
      <c r="F351" s="521" t="s">
        <v>732</v>
      </c>
      <c r="G351" s="525" t="s">
        <v>559</v>
      </c>
      <c r="H351" s="525">
        <v>1</v>
      </c>
      <c r="I351" s="526"/>
      <c r="J351" s="527" t="str">
        <f t="shared" si="2"/>
        <v>INCLUDED</v>
      </c>
    </row>
    <row r="352" spans="1:28" ht="31.5">
      <c r="A352" s="699">
        <v>15</v>
      </c>
      <c r="B352" s="525">
        <v>7000018859</v>
      </c>
      <c r="C352" s="525">
        <v>30</v>
      </c>
      <c r="D352" s="525" t="s">
        <v>713</v>
      </c>
      <c r="E352" s="525">
        <v>1000055980</v>
      </c>
      <c r="F352" s="521" t="s">
        <v>733</v>
      </c>
      <c r="G352" s="525" t="s">
        <v>516</v>
      </c>
      <c r="H352" s="525">
        <v>6</v>
      </c>
      <c r="I352" s="526"/>
      <c r="J352" s="527" t="str">
        <f t="shared" si="2"/>
        <v>INCLUDED</v>
      </c>
    </row>
    <row r="353" spans="1:10" ht="31.5">
      <c r="A353" s="699">
        <v>16</v>
      </c>
      <c r="B353" s="525">
        <v>7000018859</v>
      </c>
      <c r="C353" s="525">
        <v>40</v>
      </c>
      <c r="D353" s="525" t="s">
        <v>713</v>
      </c>
      <c r="E353" s="525">
        <v>1000055983</v>
      </c>
      <c r="F353" s="521" t="s">
        <v>630</v>
      </c>
      <c r="G353" s="525" t="s">
        <v>516</v>
      </c>
      <c r="H353" s="525">
        <v>6</v>
      </c>
      <c r="I353" s="526"/>
      <c r="J353" s="527" t="str">
        <f t="shared" si="2"/>
        <v>INCLUDED</v>
      </c>
    </row>
    <row r="354" spans="1:10" ht="31.5">
      <c r="A354" s="699">
        <v>17</v>
      </c>
      <c r="B354" s="525">
        <v>7000018859</v>
      </c>
      <c r="C354" s="525">
        <v>50</v>
      </c>
      <c r="D354" s="525" t="s">
        <v>713</v>
      </c>
      <c r="E354" s="525">
        <v>1000055975</v>
      </c>
      <c r="F354" s="521" t="s">
        <v>629</v>
      </c>
      <c r="G354" s="525" t="s">
        <v>516</v>
      </c>
      <c r="H354" s="525">
        <v>3</v>
      </c>
      <c r="I354" s="526"/>
      <c r="J354" s="527" t="str">
        <f t="shared" si="2"/>
        <v>INCLUDED</v>
      </c>
    </row>
    <row r="355" spans="1:10">
      <c r="A355" s="699">
        <v>18</v>
      </c>
      <c r="B355" s="525">
        <v>7000018859</v>
      </c>
      <c r="C355" s="525">
        <v>60</v>
      </c>
      <c r="D355" s="525" t="s">
        <v>713</v>
      </c>
      <c r="E355" s="525">
        <v>1000011327</v>
      </c>
      <c r="F355" s="521" t="s">
        <v>734</v>
      </c>
      <c r="G355" s="525" t="s">
        <v>559</v>
      </c>
      <c r="H355" s="525">
        <v>1</v>
      </c>
      <c r="I355" s="526"/>
      <c r="J355" s="527" t="str">
        <f t="shared" si="2"/>
        <v>INCLUDED</v>
      </c>
    </row>
    <row r="356" spans="1:10" ht="31.5">
      <c r="A356" s="699">
        <v>19</v>
      </c>
      <c r="B356" s="525">
        <v>7000018859</v>
      </c>
      <c r="C356" s="525">
        <v>70</v>
      </c>
      <c r="D356" s="525" t="s">
        <v>713</v>
      </c>
      <c r="E356" s="525">
        <v>1000055987</v>
      </c>
      <c r="F356" s="521" t="s">
        <v>664</v>
      </c>
      <c r="G356" s="525" t="s">
        <v>516</v>
      </c>
      <c r="H356" s="525">
        <v>3</v>
      </c>
      <c r="I356" s="526"/>
      <c r="J356" s="527" t="str">
        <f t="shared" si="2"/>
        <v>INCLUDED</v>
      </c>
    </row>
    <row r="357" spans="1:10" ht="31.5">
      <c r="A357" s="699">
        <v>20</v>
      </c>
      <c r="B357" s="525">
        <v>7000018859</v>
      </c>
      <c r="C357" s="525">
        <v>80</v>
      </c>
      <c r="D357" s="525" t="s">
        <v>714</v>
      </c>
      <c r="E357" s="525">
        <v>1000020192</v>
      </c>
      <c r="F357" s="521" t="s">
        <v>539</v>
      </c>
      <c r="G357" s="525" t="s">
        <v>516</v>
      </c>
      <c r="H357" s="525">
        <v>3</v>
      </c>
      <c r="I357" s="526"/>
      <c r="J357" s="527" t="str">
        <f t="shared" si="2"/>
        <v>INCLUDED</v>
      </c>
    </row>
    <row r="358" spans="1:10" ht="47.25">
      <c r="A358" s="699">
        <v>21</v>
      </c>
      <c r="B358" s="525">
        <v>7000018859</v>
      </c>
      <c r="C358" s="525">
        <v>90</v>
      </c>
      <c r="D358" s="525" t="s">
        <v>714</v>
      </c>
      <c r="E358" s="525">
        <v>1000020194</v>
      </c>
      <c r="F358" s="521" t="s">
        <v>541</v>
      </c>
      <c r="G358" s="525" t="s">
        <v>516</v>
      </c>
      <c r="H358" s="525">
        <v>2</v>
      </c>
      <c r="I358" s="526"/>
      <c r="J358" s="527" t="str">
        <f t="shared" si="2"/>
        <v>INCLUDED</v>
      </c>
    </row>
    <row r="359" spans="1:10" ht="31.5">
      <c r="A359" s="699">
        <v>22</v>
      </c>
      <c r="B359" s="525">
        <v>7000018859</v>
      </c>
      <c r="C359" s="525">
        <v>100</v>
      </c>
      <c r="D359" s="525" t="s">
        <v>714</v>
      </c>
      <c r="E359" s="525">
        <v>1000020195</v>
      </c>
      <c r="F359" s="521" t="s">
        <v>542</v>
      </c>
      <c r="G359" s="525" t="s">
        <v>516</v>
      </c>
      <c r="H359" s="525">
        <v>3</v>
      </c>
      <c r="I359" s="526"/>
      <c r="J359" s="527" t="str">
        <f t="shared" si="2"/>
        <v>INCLUDED</v>
      </c>
    </row>
    <row r="360" spans="1:10">
      <c r="A360" s="699">
        <v>23</v>
      </c>
      <c r="B360" s="525">
        <v>7000018859</v>
      </c>
      <c r="C360" s="525">
        <v>110</v>
      </c>
      <c r="D360" s="525" t="s">
        <v>714</v>
      </c>
      <c r="E360" s="525">
        <v>1000017567</v>
      </c>
      <c r="F360" s="521" t="s">
        <v>543</v>
      </c>
      <c r="G360" s="525" t="s">
        <v>516</v>
      </c>
      <c r="H360" s="525">
        <v>3</v>
      </c>
      <c r="I360" s="526"/>
      <c r="J360" s="527" t="str">
        <f t="shared" si="2"/>
        <v>INCLUDED</v>
      </c>
    </row>
    <row r="361" spans="1:10" ht="31.5">
      <c r="A361" s="699">
        <v>24</v>
      </c>
      <c r="B361" s="525">
        <v>7000018859</v>
      </c>
      <c r="C361" s="525">
        <v>120</v>
      </c>
      <c r="D361" s="525" t="s">
        <v>714</v>
      </c>
      <c r="E361" s="525">
        <v>1000020187</v>
      </c>
      <c r="F361" s="521" t="s">
        <v>639</v>
      </c>
      <c r="G361" s="525" t="s">
        <v>516</v>
      </c>
      <c r="H361" s="525">
        <v>3</v>
      </c>
      <c r="I361" s="526"/>
      <c r="J361" s="527" t="str">
        <f t="shared" si="2"/>
        <v>INCLUDED</v>
      </c>
    </row>
    <row r="362" spans="1:10" ht="31.5">
      <c r="A362" s="699">
        <v>25</v>
      </c>
      <c r="B362" s="525">
        <v>7000018859</v>
      </c>
      <c r="C362" s="525">
        <v>130</v>
      </c>
      <c r="D362" s="525" t="s">
        <v>714</v>
      </c>
      <c r="E362" s="525">
        <v>1000020189</v>
      </c>
      <c r="F362" s="521" t="s">
        <v>641</v>
      </c>
      <c r="G362" s="525" t="s">
        <v>516</v>
      </c>
      <c r="H362" s="525">
        <v>4</v>
      </c>
      <c r="I362" s="526"/>
      <c r="J362" s="527" t="str">
        <f t="shared" si="2"/>
        <v>INCLUDED</v>
      </c>
    </row>
    <row r="363" spans="1:10" ht="31.5">
      <c r="A363" s="699">
        <v>26</v>
      </c>
      <c r="B363" s="525">
        <v>7000018859</v>
      </c>
      <c r="C363" s="525">
        <v>140</v>
      </c>
      <c r="D363" s="525" t="s">
        <v>714</v>
      </c>
      <c r="E363" s="525">
        <v>1000020190</v>
      </c>
      <c r="F363" s="521" t="s">
        <v>642</v>
      </c>
      <c r="G363" s="525" t="s">
        <v>516</v>
      </c>
      <c r="H363" s="525">
        <v>3</v>
      </c>
      <c r="I363" s="526"/>
      <c r="J363" s="527" t="str">
        <f t="shared" si="2"/>
        <v>INCLUDED</v>
      </c>
    </row>
    <row r="364" spans="1:10">
      <c r="A364" s="699">
        <v>27</v>
      </c>
      <c r="B364" s="525">
        <v>7000018859</v>
      </c>
      <c r="C364" s="525">
        <v>150</v>
      </c>
      <c r="D364" s="525" t="s">
        <v>714</v>
      </c>
      <c r="E364" s="525">
        <v>1000017562</v>
      </c>
      <c r="F364" s="521" t="s">
        <v>638</v>
      </c>
      <c r="G364" s="525" t="s">
        <v>516</v>
      </c>
      <c r="H364" s="525">
        <v>10</v>
      </c>
      <c r="I364" s="526"/>
      <c r="J364" s="527" t="str">
        <f t="shared" si="2"/>
        <v>INCLUDED</v>
      </c>
    </row>
    <row r="365" spans="1:10" ht="31.5">
      <c r="A365" s="699">
        <v>28</v>
      </c>
      <c r="B365" s="525">
        <v>7000018859</v>
      </c>
      <c r="C365" s="525">
        <v>160</v>
      </c>
      <c r="D365" s="525" t="s">
        <v>714</v>
      </c>
      <c r="E365" s="525">
        <v>1000017565</v>
      </c>
      <c r="F365" s="521" t="s">
        <v>637</v>
      </c>
      <c r="G365" s="525" t="s">
        <v>516</v>
      </c>
      <c r="H365" s="525">
        <v>3</v>
      </c>
      <c r="I365" s="526"/>
      <c r="J365" s="527" t="str">
        <f t="shared" si="2"/>
        <v>INCLUDED</v>
      </c>
    </row>
    <row r="366" spans="1:10" ht="31.5">
      <c r="A366" s="699">
        <v>29</v>
      </c>
      <c r="B366" s="525">
        <v>7000018859</v>
      </c>
      <c r="C366" s="525">
        <v>170</v>
      </c>
      <c r="D366" s="525" t="s">
        <v>507</v>
      </c>
      <c r="E366" s="525">
        <v>1000002163</v>
      </c>
      <c r="F366" s="521" t="s">
        <v>735</v>
      </c>
      <c r="G366" s="525" t="s">
        <v>516</v>
      </c>
      <c r="H366" s="525">
        <v>1</v>
      </c>
      <c r="I366" s="526"/>
      <c r="J366" s="527" t="str">
        <f t="shared" si="2"/>
        <v>INCLUDED</v>
      </c>
    </row>
    <row r="367" spans="1:10" ht="31.5">
      <c r="A367" s="699">
        <v>30</v>
      </c>
      <c r="B367" s="525">
        <v>7000018859</v>
      </c>
      <c r="C367" s="525">
        <v>180</v>
      </c>
      <c r="D367" s="525" t="s">
        <v>507</v>
      </c>
      <c r="E367" s="525">
        <v>1000004274</v>
      </c>
      <c r="F367" s="521" t="s">
        <v>736</v>
      </c>
      <c r="G367" s="525" t="s">
        <v>516</v>
      </c>
      <c r="H367" s="525">
        <v>1</v>
      </c>
      <c r="I367" s="526"/>
      <c r="J367" s="527" t="str">
        <f t="shared" si="2"/>
        <v>INCLUDED</v>
      </c>
    </row>
    <row r="368" spans="1:10" ht="31.5">
      <c r="A368" s="699">
        <v>31</v>
      </c>
      <c r="B368" s="525">
        <v>7000018859</v>
      </c>
      <c r="C368" s="525">
        <v>190</v>
      </c>
      <c r="D368" s="525" t="s">
        <v>507</v>
      </c>
      <c r="E368" s="525">
        <v>1000028349</v>
      </c>
      <c r="F368" s="521" t="s">
        <v>737</v>
      </c>
      <c r="G368" s="525" t="s">
        <v>559</v>
      </c>
      <c r="H368" s="525">
        <v>1</v>
      </c>
      <c r="I368" s="526"/>
      <c r="J368" s="527" t="str">
        <f t="shared" si="2"/>
        <v>INCLUDED</v>
      </c>
    </row>
    <row r="369" spans="1:10" ht="31.5">
      <c r="A369" s="699">
        <v>32</v>
      </c>
      <c r="B369" s="525">
        <v>7000018859</v>
      </c>
      <c r="C369" s="525">
        <v>200</v>
      </c>
      <c r="D369" s="525" t="s">
        <v>715</v>
      </c>
      <c r="E369" s="525">
        <v>1000001168</v>
      </c>
      <c r="F369" s="521" t="s">
        <v>738</v>
      </c>
      <c r="G369" s="525" t="s">
        <v>516</v>
      </c>
      <c r="H369" s="525">
        <v>1</v>
      </c>
      <c r="I369" s="526"/>
      <c r="J369" s="527" t="str">
        <f t="shared" si="2"/>
        <v>INCLUDED</v>
      </c>
    </row>
    <row r="370" spans="1:10" ht="31.5">
      <c r="A370" s="699">
        <v>33</v>
      </c>
      <c r="B370" s="525">
        <v>7000018859</v>
      </c>
      <c r="C370" s="525">
        <v>210</v>
      </c>
      <c r="D370" s="525" t="s">
        <v>715</v>
      </c>
      <c r="E370" s="525">
        <v>1000001167</v>
      </c>
      <c r="F370" s="521" t="s">
        <v>739</v>
      </c>
      <c r="G370" s="525" t="s">
        <v>559</v>
      </c>
      <c r="H370" s="525">
        <v>1</v>
      </c>
      <c r="I370" s="526"/>
      <c r="J370" s="527" t="str">
        <f t="shared" si="2"/>
        <v>INCLUDED</v>
      </c>
    </row>
    <row r="371" spans="1:10">
      <c r="A371" s="699">
        <v>34</v>
      </c>
      <c r="B371" s="525">
        <v>7000018859</v>
      </c>
      <c r="C371" s="525">
        <v>220</v>
      </c>
      <c r="D371" s="525" t="s">
        <v>716</v>
      </c>
      <c r="E371" s="525">
        <v>1000001333</v>
      </c>
      <c r="F371" s="521" t="s">
        <v>740</v>
      </c>
      <c r="G371" s="525" t="s">
        <v>516</v>
      </c>
      <c r="H371" s="525">
        <v>1</v>
      </c>
      <c r="I371" s="526"/>
      <c r="J371" s="527" t="str">
        <f t="shared" si="2"/>
        <v>INCLUDED</v>
      </c>
    </row>
    <row r="372" spans="1:10">
      <c r="A372" s="699">
        <v>35</v>
      </c>
      <c r="B372" s="525">
        <v>7000018859</v>
      </c>
      <c r="C372" s="525">
        <v>230</v>
      </c>
      <c r="D372" s="525" t="s">
        <v>717</v>
      </c>
      <c r="E372" s="525">
        <v>1000014547</v>
      </c>
      <c r="F372" s="521" t="s">
        <v>548</v>
      </c>
      <c r="G372" s="525" t="s">
        <v>516</v>
      </c>
      <c r="H372" s="525">
        <v>1</v>
      </c>
      <c r="I372" s="526"/>
      <c r="J372" s="527" t="str">
        <f t="shared" si="2"/>
        <v>INCLUDED</v>
      </c>
    </row>
    <row r="373" spans="1:10">
      <c r="A373" s="699">
        <v>36</v>
      </c>
      <c r="B373" s="525">
        <v>7000018859</v>
      </c>
      <c r="C373" s="525">
        <v>240</v>
      </c>
      <c r="D373" s="525" t="s">
        <v>717</v>
      </c>
      <c r="E373" s="525">
        <v>1000020262</v>
      </c>
      <c r="F373" s="521" t="s">
        <v>549</v>
      </c>
      <c r="G373" s="525" t="s">
        <v>516</v>
      </c>
      <c r="H373" s="525">
        <v>1</v>
      </c>
      <c r="I373" s="526"/>
      <c r="J373" s="527" t="str">
        <f t="shared" si="2"/>
        <v>INCLUDED</v>
      </c>
    </row>
    <row r="374" spans="1:10">
      <c r="A374" s="699">
        <v>37</v>
      </c>
      <c r="B374" s="525">
        <v>7000018859</v>
      </c>
      <c r="C374" s="525">
        <v>250</v>
      </c>
      <c r="D374" s="525" t="s">
        <v>717</v>
      </c>
      <c r="E374" s="525">
        <v>1000038039</v>
      </c>
      <c r="F374" s="521" t="s">
        <v>550</v>
      </c>
      <c r="G374" s="525" t="s">
        <v>516</v>
      </c>
      <c r="H374" s="525">
        <v>2</v>
      </c>
      <c r="I374" s="526"/>
      <c r="J374" s="527" t="str">
        <f t="shared" si="2"/>
        <v>INCLUDED</v>
      </c>
    </row>
    <row r="375" spans="1:10">
      <c r="A375" s="699">
        <v>38</v>
      </c>
      <c r="B375" s="525">
        <v>7000018859</v>
      </c>
      <c r="C375" s="525">
        <v>260</v>
      </c>
      <c r="D375" s="525" t="s">
        <v>717</v>
      </c>
      <c r="E375" s="525">
        <v>1000038325</v>
      </c>
      <c r="F375" s="521" t="s">
        <v>551</v>
      </c>
      <c r="G375" s="525" t="s">
        <v>516</v>
      </c>
      <c r="H375" s="525">
        <v>3</v>
      </c>
      <c r="I375" s="526"/>
      <c r="J375" s="527" t="str">
        <f t="shared" si="2"/>
        <v>INCLUDED</v>
      </c>
    </row>
    <row r="376" spans="1:10">
      <c r="A376" s="699">
        <v>39</v>
      </c>
      <c r="B376" s="525">
        <v>7000018859</v>
      </c>
      <c r="C376" s="525">
        <v>270</v>
      </c>
      <c r="D376" s="525" t="s">
        <v>717</v>
      </c>
      <c r="E376" s="525">
        <v>1000004952</v>
      </c>
      <c r="F376" s="521" t="s">
        <v>741</v>
      </c>
      <c r="G376" s="525" t="s">
        <v>516</v>
      </c>
      <c r="H376" s="525">
        <v>1</v>
      </c>
      <c r="I376" s="526"/>
      <c r="J376" s="527" t="str">
        <f t="shared" si="2"/>
        <v>INCLUDED</v>
      </c>
    </row>
    <row r="377" spans="1:10">
      <c r="A377" s="699">
        <v>40</v>
      </c>
      <c r="B377" s="525">
        <v>7000018859</v>
      </c>
      <c r="C377" s="525">
        <v>280</v>
      </c>
      <c r="D377" s="525" t="s">
        <v>717</v>
      </c>
      <c r="E377" s="525">
        <v>1000001894</v>
      </c>
      <c r="F377" s="521" t="s">
        <v>742</v>
      </c>
      <c r="G377" s="525" t="s">
        <v>516</v>
      </c>
      <c r="H377" s="525">
        <v>1</v>
      </c>
      <c r="I377" s="526"/>
      <c r="J377" s="527" t="str">
        <f t="shared" si="2"/>
        <v>INCLUDED</v>
      </c>
    </row>
    <row r="378" spans="1:10">
      <c r="A378" s="699">
        <v>41</v>
      </c>
      <c r="B378" s="525">
        <v>7000018859</v>
      </c>
      <c r="C378" s="525">
        <v>520</v>
      </c>
      <c r="D378" s="525" t="s">
        <v>718</v>
      </c>
      <c r="E378" s="525">
        <v>1000031951</v>
      </c>
      <c r="F378" s="521" t="s">
        <v>743</v>
      </c>
      <c r="G378" s="525" t="s">
        <v>528</v>
      </c>
      <c r="H378" s="525">
        <v>0.5</v>
      </c>
      <c r="I378" s="526"/>
      <c r="J378" s="527" t="str">
        <f t="shared" si="2"/>
        <v>INCLUDED</v>
      </c>
    </row>
    <row r="379" spans="1:10">
      <c r="A379" s="699">
        <v>42</v>
      </c>
      <c r="B379" s="525">
        <v>7000018859</v>
      </c>
      <c r="C379" s="525">
        <v>530</v>
      </c>
      <c r="D379" s="525" t="s">
        <v>718</v>
      </c>
      <c r="E379" s="525">
        <v>1000031953</v>
      </c>
      <c r="F379" s="521" t="s">
        <v>527</v>
      </c>
      <c r="G379" s="525" t="s">
        <v>528</v>
      </c>
      <c r="H379" s="525">
        <v>0.5</v>
      </c>
      <c r="I379" s="526"/>
      <c r="J379" s="527" t="str">
        <f t="shared" si="2"/>
        <v>INCLUDED</v>
      </c>
    </row>
    <row r="380" spans="1:10">
      <c r="A380" s="699">
        <v>43</v>
      </c>
      <c r="B380" s="525">
        <v>7000018859</v>
      </c>
      <c r="C380" s="525">
        <v>540</v>
      </c>
      <c r="D380" s="525" t="s">
        <v>718</v>
      </c>
      <c r="E380" s="525">
        <v>1000031976</v>
      </c>
      <c r="F380" s="521" t="s">
        <v>529</v>
      </c>
      <c r="G380" s="525" t="s">
        <v>528</v>
      </c>
      <c r="H380" s="525">
        <v>1</v>
      </c>
      <c r="I380" s="526"/>
      <c r="J380" s="527" t="str">
        <f t="shared" si="2"/>
        <v>INCLUDED</v>
      </c>
    </row>
    <row r="381" spans="1:10">
      <c r="A381" s="699">
        <v>44</v>
      </c>
      <c r="B381" s="525">
        <v>7000018859</v>
      </c>
      <c r="C381" s="525">
        <v>550</v>
      </c>
      <c r="D381" s="525" t="s">
        <v>718</v>
      </c>
      <c r="E381" s="525">
        <v>1000031943</v>
      </c>
      <c r="F381" s="521" t="s">
        <v>530</v>
      </c>
      <c r="G381" s="525" t="s">
        <v>528</v>
      </c>
      <c r="H381" s="525">
        <v>1.5</v>
      </c>
      <c r="I381" s="526"/>
      <c r="J381" s="527" t="str">
        <f t="shared" si="2"/>
        <v>INCLUDED</v>
      </c>
    </row>
    <row r="382" spans="1:10">
      <c r="A382" s="699">
        <v>45</v>
      </c>
      <c r="B382" s="525">
        <v>7000018859</v>
      </c>
      <c r="C382" s="525">
        <v>560</v>
      </c>
      <c r="D382" s="525" t="s">
        <v>718</v>
      </c>
      <c r="E382" s="525">
        <v>1000031985</v>
      </c>
      <c r="F382" s="521" t="s">
        <v>531</v>
      </c>
      <c r="G382" s="525" t="s">
        <v>528</v>
      </c>
      <c r="H382" s="525">
        <v>1</v>
      </c>
      <c r="I382" s="526"/>
      <c r="J382" s="527" t="str">
        <f t="shared" si="2"/>
        <v>INCLUDED</v>
      </c>
    </row>
    <row r="383" spans="1:10">
      <c r="A383" s="699">
        <v>46</v>
      </c>
      <c r="B383" s="525">
        <v>7000018859</v>
      </c>
      <c r="C383" s="525">
        <v>570</v>
      </c>
      <c r="D383" s="525" t="s">
        <v>718</v>
      </c>
      <c r="E383" s="525">
        <v>1000031964</v>
      </c>
      <c r="F383" s="521" t="s">
        <v>532</v>
      </c>
      <c r="G383" s="525" t="s">
        <v>528</v>
      </c>
      <c r="H383" s="525">
        <v>5</v>
      </c>
      <c r="I383" s="526"/>
      <c r="J383" s="527" t="str">
        <f t="shared" si="2"/>
        <v>INCLUDED</v>
      </c>
    </row>
    <row r="384" spans="1:10">
      <c r="A384" s="699">
        <v>47</v>
      </c>
      <c r="B384" s="525">
        <v>7000018859</v>
      </c>
      <c r="C384" s="525">
        <v>580</v>
      </c>
      <c r="D384" s="525" t="s">
        <v>718</v>
      </c>
      <c r="E384" s="525">
        <v>1000031987</v>
      </c>
      <c r="F384" s="521" t="s">
        <v>533</v>
      </c>
      <c r="G384" s="525" t="s">
        <v>528</v>
      </c>
      <c r="H384" s="525">
        <v>5</v>
      </c>
      <c r="I384" s="526"/>
      <c r="J384" s="527" t="str">
        <f t="shared" si="2"/>
        <v>INCLUDED</v>
      </c>
    </row>
    <row r="385" spans="1:10">
      <c r="A385" s="699">
        <v>48</v>
      </c>
      <c r="B385" s="525">
        <v>7000018859</v>
      </c>
      <c r="C385" s="525">
        <v>590</v>
      </c>
      <c r="D385" s="525" t="s">
        <v>718</v>
      </c>
      <c r="E385" s="525">
        <v>1000031993</v>
      </c>
      <c r="F385" s="521" t="s">
        <v>534</v>
      </c>
      <c r="G385" s="525" t="s">
        <v>528</v>
      </c>
      <c r="H385" s="525">
        <v>1.5</v>
      </c>
      <c r="I385" s="526"/>
      <c r="J385" s="527" t="str">
        <f t="shared" si="2"/>
        <v>INCLUDED</v>
      </c>
    </row>
    <row r="386" spans="1:10">
      <c r="A386" s="699">
        <v>49</v>
      </c>
      <c r="B386" s="525">
        <v>7000018859</v>
      </c>
      <c r="C386" s="525">
        <v>600</v>
      </c>
      <c r="D386" s="525" t="s">
        <v>718</v>
      </c>
      <c r="E386" s="525">
        <v>1000031887</v>
      </c>
      <c r="F386" s="521" t="s">
        <v>535</v>
      </c>
      <c r="G386" s="525" t="s">
        <v>528</v>
      </c>
      <c r="H386" s="525">
        <v>0.5</v>
      </c>
      <c r="I386" s="526"/>
      <c r="J386" s="527" t="str">
        <f t="shared" si="2"/>
        <v>INCLUDED</v>
      </c>
    </row>
    <row r="387" spans="1:10">
      <c r="A387" s="699">
        <v>50</v>
      </c>
      <c r="B387" s="525">
        <v>7000018859</v>
      </c>
      <c r="C387" s="525">
        <v>610</v>
      </c>
      <c r="D387" s="525" t="s">
        <v>718</v>
      </c>
      <c r="E387" s="525">
        <v>1000031904</v>
      </c>
      <c r="F387" s="521" t="s">
        <v>536</v>
      </c>
      <c r="G387" s="525" t="s">
        <v>528</v>
      </c>
      <c r="H387" s="525">
        <v>1</v>
      </c>
      <c r="I387" s="526"/>
      <c r="J387" s="527" t="str">
        <f t="shared" si="2"/>
        <v>INCLUDED</v>
      </c>
    </row>
    <row r="388" spans="1:10">
      <c r="A388" s="699">
        <v>51</v>
      </c>
      <c r="B388" s="525">
        <v>7000018859</v>
      </c>
      <c r="C388" s="525">
        <v>620</v>
      </c>
      <c r="D388" s="525" t="s">
        <v>718</v>
      </c>
      <c r="E388" s="525">
        <v>1000056264</v>
      </c>
      <c r="F388" s="521" t="s">
        <v>537</v>
      </c>
      <c r="G388" s="525" t="s">
        <v>528</v>
      </c>
      <c r="H388" s="525">
        <v>1</v>
      </c>
      <c r="I388" s="526"/>
      <c r="J388" s="527" t="str">
        <f t="shared" si="2"/>
        <v>INCLUDED</v>
      </c>
    </row>
    <row r="389" spans="1:10">
      <c r="A389" s="699">
        <v>52</v>
      </c>
      <c r="B389" s="525">
        <v>7000018859</v>
      </c>
      <c r="C389" s="525">
        <v>630</v>
      </c>
      <c r="D389" s="525" t="s">
        <v>718</v>
      </c>
      <c r="E389" s="525">
        <v>1000056265</v>
      </c>
      <c r="F389" s="521" t="s">
        <v>538</v>
      </c>
      <c r="G389" s="525" t="s">
        <v>528</v>
      </c>
      <c r="H389" s="525">
        <v>1</v>
      </c>
      <c r="I389" s="526"/>
      <c r="J389" s="527" t="str">
        <f t="shared" si="2"/>
        <v>INCLUDED</v>
      </c>
    </row>
    <row r="390" spans="1:10">
      <c r="A390" s="699">
        <v>53</v>
      </c>
      <c r="B390" s="525">
        <v>7000018859</v>
      </c>
      <c r="C390" s="525">
        <v>640</v>
      </c>
      <c r="D390" s="525" t="s">
        <v>718</v>
      </c>
      <c r="E390" s="525">
        <v>1000032050</v>
      </c>
      <c r="F390" s="521" t="s">
        <v>636</v>
      </c>
      <c r="G390" s="525" t="s">
        <v>528</v>
      </c>
      <c r="H390" s="525">
        <v>0.5</v>
      </c>
      <c r="I390" s="526"/>
      <c r="J390" s="527" t="str">
        <f t="shared" si="2"/>
        <v>INCLUDED</v>
      </c>
    </row>
    <row r="391" spans="1:10" ht="31.5">
      <c r="A391" s="699">
        <v>54</v>
      </c>
      <c r="B391" s="525">
        <v>7000018859</v>
      </c>
      <c r="C391" s="525">
        <v>490</v>
      </c>
      <c r="D391" s="525" t="s">
        <v>505</v>
      </c>
      <c r="E391" s="525">
        <v>1000019918</v>
      </c>
      <c r="F391" s="521" t="s">
        <v>553</v>
      </c>
      <c r="G391" s="525" t="s">
        <v>547</v>
      </c>
      <c r="H391" s="525">
        <v>1</v>
      </c>
      <c r="I391" s="526"/>
      <c r="J391" s="527" t="str">
        <f t="shared" si="2"/>
        <v>INCLUDED</v>
      </c>
    </row>
    <row r="392" spans="1:10" ht="31.5">
      <c r="A392" s="699">
        <v>55</v>
      </c>
      <c r="B392" s="525">
        <v>7000018859</v>
      </c>
      <c r="C392" s="525">
        <v>500</v>
      </c>
      <c r="D392" s="525" t="s">
        <v>502</v>
      </c>
      <c r="E392" s="525">
        <v>1000019919</v>
      </c>
      <c r="F392" s="521" t="s">
        <v>546</v>
      </c>
      <c r="G392" s="525" t="s">
        <v>547</v>
      </c>
      <c r="H392" s="525">
        <v>1</v>
      </c>
      <c r="I392" s="526"/>
      <c r="J392" s="527" t="str">
        <f t="shared" si="2"/>
        <v>INCLUDED</v>
      </c>
    </row>
    <row r="393" spans="1:10" ht="31.5">
      <c r="A393" s="699">
        <v>56</v>
      </c>
      <c r="B393" s="525">
        <v>7000018859</v>
      </c>
      <c r="C393" s="525">
        <v>510</v>
      </c>
      <c r="D393" s="525" t="s">
        <v>504</v>
      </c>
      <c r="E393" s="525">
        <v>1000024186</v>
      </c>
      <c r="F393" s="521" t="s">
        <v>552</v>
      </c>
      <c r="G393" s="525" t="s">
        <v>547</v>
      </c>
      <c r="H393" s="525">
        <v>1</v>
      </c>
      <c r="I393" s="526"/>
      <c r="J393" s="527" t="str">
        <f t="shared" si="2"/>
        <v>INCLUDED</v>
      </c>
    </row>
    <row r="394" spans="1:10" ht="31.5">
      <c r="A394" s="699">
        <v>57</v>
      </c>
      <c r="B394" s="525">
        <v>7000018859</v>
      </c>
      <c r="C394" s="525">
        <v>670</v>
      </c>
      <c r="D394" s="525" t="s">
        <v>719</v>
      </c>
      <c r="E394" s="525">
        <v>1000025935</v>
      </c>
      <c r="F394" s="521" t="s">
        <v>644</v>
      </c>
      <c r="G394" s="525" t="s">
        <v>559</v>
      </c>
      <c r="H394" s="525">
        <v>1</v>
      </c>
      <c r="I394" s="526"/>
      <c r="J394" s="527" t="str">
        <f t="shared" si="2"/>
        <v>INCLUDED</v>
      </c>
    </row>
    <row r="395" spans="1:10" ht="31.5">
      <c r="A395" s="699">
        <v>58</v>
      </c>
      <c r="B395" s="525">
        <v>7000018859</v>
      </c>
      <c r="C395" s="525">
        <v>680</v>
      </c>
      <c r="D395" s="525" t="s">
        <v>720</v>
      </c>
      <c r="E395" s="525">
        <v>1000025936</v>
      </c>
      <c r="F395" s="521" t="s">
        <v>645</v>
      </c>
      <c r="G395" s="525" t="s">
        <v>559</v>
      </c>
      <c r="H395" s="525">
        <v>1</v>
      </c>
      <c r="I395" s="526"/>
      <c r="J395" s="527" t="str">
        <f t="shared" si="2"/>
        <v>INCLUDED</v>
      </c>
    </row>
    <row r="396" spans="1:10" ht="31.5">
      <c r="A396" s="699">
        <v>59</v>
      </c>
      <c r="B396" s="525">
        <v>7000018859</v>
      </c>
      <c r="C396" s="525">
        <v>690</v>
      </c>
      <c r="D396" s="525" t="s">
        <v>721</v>
      </c>
      <c r="E396" s="525">
        <v>1000025933</v>
      </c>
      <c r="F396" s="521" t="s">
        <v>646</v>
      </c>
      <c r="G396" s="525" t="s">
        <v>559</v>
      </c>
      <c r="H396" s="525">
        <v>1</v>
      </c>
      <c r="I396" s="526"/>
      <c r="J396" s="527" t="str">
        <f t="shared" si="2"/>
        <v>INCLUDED</v>
      </c>
    </row>
    <row r="397" spans="1:10" ht="31.5">
      <c r="A397" s="699">
        <v>60</v>
      </c>
      <c r="B397" s="525">
        <v>7000018859</v>
      </c>
      <c r="C397" s="525">
        <v>700</v>
      </c>
      <c r="D397" s="525" t="s">
        <v>722</v>
      </c>
      <c r="E397" s="525">
        <v>1000025930</v>
      </c>
      <c r="F397" s="521" t="s">
        <v>648</v>
      </c>
      <c r="G397" s="525" t="s">
        <v>559</v>
      </c>
      <c r="H397" s="525">
        <v>1</v>
      </c>
      <c r="I397" s="526"/>
      <c r="J397" s="527" t="str">
        <f t="shared" si="2"/>
        <v>INCLUDED</v>
      </c>
    </row>
    <row r="398" spans="1:10" ht="31.5">
      <c r="A398" s="699">
        <v>61</v>
      </c>
      <c r="B398" s="525">
        <v>7000018859</v>
      </c>
      <c r="C398" s="525">
        <v>710</v>
      </c>
      <c r="D398" s="525" t="s">
        <v>506</v>
      </c>
      <c r="E398" s="525">
        <v>1000019912</v>
      </c>
      <c r="F398" s="521" t="s">
        <v>554</v>
      </c>
      <c r="G398" s="525" t="s">
        <v>547</v>
      </c>
      <c r="H398" s="525">
        <v>1</v>
      </c>
      <c r="I398" s="526"/>
      <c r="J398" s="527" t="str">
        <f t="shared" si="2"/>
        <v>INCLUDED</v>
      </c>
    </row>
    <row r="399" spans="1:10" ht="31.5">
      <c r="A399" s="699">
        <v>62</v>
      </c>
      <c r="B399" s="525">
        <v>7000018859</v>
      </c>
      <c r="C399" s="525">
        <v>720</v>
      </c>
      <c r="D399" s="525" t="s">
        <v>506</v>
      </c>
      <c r="E399" s="525">
        <v>1000019927</v>
      </c>
      <c r="F399" s="521" t="s">
        <v>555</v>
      </c>
      <c r="G399" s="525" t="s">
        <v>547</v>
      </c>
      <c r="H399" s="525">
        <v>1</v>
      </c>
      <c r="I399" s="526"/>
      <c r="J399" s="527" t="str">
        <f t="shared" si="2"/>
        <v>INCLUDED</v>
      </c>
    </row>
    <row r="400" spans="1:10" ht="47.25">
      <c r="A400" s="699">
        <v>63</v>
      </c>
      <c r="B400" s="525">
        <v>7000018859</v>
      </c>
      <c r="C400" s="525">
        <v>730</v>
      </c>
      <c r="D400" s="525" t="s">
        <v>723</v>
      </c>
      <c r="E400" s="525">
        <v>1000010577</v>
      </c>
      <c r="F400" s="521" t="s">
        <v>744</v>
      </c>
      <c r="G400" s="525" t="s">
        <v>559</v>
      </c>
      <c r="H400" s="525">
        <v>1</v>
      </c>
      <c r="I400" s="526"/>
      <c r="J400" s="527" t="str">
        <f t="shared" si="2"/>
        <v>INCLUDED</v>
      </c>
    </row>
    <row r="401" spans="1:11" ht="31.5">
      <c r="A401" s="699">
        <v>64</v>
      </c>
      <c r="B401" s="525">
        <v>7000018859</v>
      </c>
      <c r="C401" s="525">
        <v>770</v>
      </c>
      <c r="D401" s="525" t="s">
        <v>513</v>
      </c>
      <c r="E401" s="525">
        <v>1000012366</v>
      </c>
      <c r="F401" s="521" t="s">
        <v>579</v>
      </c>
      <c r="G401" s="525" t="s">
        <v>516</v>
      </c>
      <c r="H401" s="525">
        <v>256</v>
      </c>
      <c r="I401" s="526"/>
      <c r="J401" s="527" t="str">
        <f t="shared" si="2"/>
        <v>INCLUDED</v>
      </c>
    </row>
    <row r="402" spans="1:11" ht="31.5">
      <c r="A402" s="699">
        <v>65</v>
      </c>
      <c r="B402" s="525">
        <v>7000018859</v>
      </c>
      <c r="C402" s="525">
        <v>790</v>
      </c>
      <c r="D402" s="525" t="s">
        <v>724</v>
      </c>
      <c r="E402" s="525">
        <v>1000025941</v>
      </c>
      <c r="F402" s="521" t="s">
        <v>562</v>
      </c>
      <c r="G402" s="525" t="s">
        <v>559</v>
      </c>
      <c r="H402" s="525">
        <v>1</v>
      </c>
      <c r="I402" s="526"/>
      <c r="J402" s="527" t="str">
        <f t="shared" si="2"/>
        <v>INCLUDED</v>
      </c>
    </row>
    <row r="403" spans="1:11" ht="47.25">
      <c r="A403" s="699">
        <v>66</v>
      </c>
      <c r="B403" s="525">
        <v>7000018859</v>
      </c>
      <c r="C403" s="525">
        <v>800</v>
      </c>
      <c r="D403" s="525" t="s">
        <v>725</v>
      </c>
      <c r="E403" s="525">
        <v>1000055456</v>
      </c>
      <c r="F403" s="521" t="s">
        <v>745</v>
      </c>
      <c r="G403" s="525" t="s">
        <v>559</v>
      </c>
      <c r="H403" s="525">
        <v>1</v>
      </c>
      <c r="I403" s="526"/>
      <c r="J403" s="527" t="str">
        <f t="shared" si="2"/>
        <v>INCLUDED</v>
      </c>
    </row>
    <row r="404" spans="1:11">
      <c r="A404" s="699">
        <v>67</v>
      </c>
      <c r="B404" s="525">
        <v>7000018859</v>
      </c>
      <c r="C404" s="525">
        <v>810</v>
      </c>
      <c r="D404" s="525" t="s">
        <v>726</v>
      </c>
      <c r="E404" s="525">
        <v>1000030932</v>
      </c>
      <c r="F404" s="521" t="s">
        <v>746</v>
      </c>
      <c r="G404" s="525" t="s">
        <v>516</v>
      </c>
      <c r="H404" s="525">
        <v>3</v>
      </c>
      <c r="I404" s="526"/>
      <c r="J404" s="527" t="str">
        <f t="shared" si="2"/>
        <v>INCLUDED</v>
      </c>
    </row>
    <row r="405" spans="1:11">
      <c r="A405" s="699">
        <v>68</v>
      </c>
      <c r="B405" s="525">
        <v>7000018859</v>
      </c>
      <c r="C405" s="525">
        <v>820</v>
      </c>
      <c r="D405" s="525" t="s">
        <v>726</v>
      </c>
      <c r="E405" s="525">
        <v>1000030923</v>
      </c>
      <c r="F405" s="521" t="s">
        <v>747</v>
      </c>
      <c r="G405" s="525" t="s">
        <v>516</v>
      </c>
      <c r="H405" s="525">
        <v>3</v>
      </c>
      <c r="I405" s="526"/>
      <c r="J405" s="527" t="str">
        <f t="shared" si="2"/>
        <v>INCLUDED</v>
      </c>
    </row>
    <row r="406" spans="1:11">
      <c r="A406" s="699">
        <v>69</v>
      </c>
      <c r="B406" s="525">
        <v>7000018859</v>
      </c>
      <c r="C406" s="525">
        <v>830</v>
      </c>
      <c r="D406" s="525" t="s">
        <v>726</v>
      </c>
      <c r="E406" s="525">
        <v>1000030935</v>
      </c>
      <c r="F406" s="521" t="s">
        <v>748</v>
      </c>
      <c r="G406" s="525" t="s">
        <v>516</v>
      </c>
      <c r="H406" s="525">
        <v>3</v>
      </c>
      <c r="I406" s="526"/>
      <c r="J406" s="527" t="str">
        <f t="shared" si="2"/>
        <v>INCLUDED</v>
      </c>
    </row>
    <row r="407" spans="1:11">
      <c r="A407" s="699">
        <v>70</v>
      </c>
      <c r="B407" s="525">
        <v>7000018859</v>
      </c>
      <c r="C407" s="525">
        <v>840</v>
      </c>
      <c r="D407" s="525" t="s">
        <v>726</v>
      </c>
      <c r="E407" s="525">
        <v>1000002071</v>
      </c>
      <c r="F407" s="521" t="s">
        <v>749</v>
      </c>
      <c r="G407" s="525" t="s">
        <v>516</v>
      </c>
      <c r="H407" s="525">
        <v>1</v>
      </c>
      <c r="I407" s="526"/>
      <c r="J407" s="527" t="str">
        <f t="shared" si="2"/>
        <v>INCLUDED</v>
      </c>
    </row>
    <row r="408" spans="1:11">
      <c r="A408" s="699">
        <v>71</v>
      </c>
      <c r="B408" s="525">
        <v>7000018859</v>
      </c>
      <c r="C408" s="525">
        <v>850</v>
      </c>
      <c r="D408" s="525" t="s">
        <v>726</v>
      </c>
      <c r="E408" s="525">
        <v>1000013981</v>
      </c>
      <c r="F408" s="521" t="s">
        <v>750</v>
      </c>
      <c r="G408" s="525" t="s">
        <v>559</v>
      </c>
      <c r="H408" s="525">
        <v>1</v>
      </c>
      <c r="I408" s="526"/>
      <c r="J408" s="527" t="str">
        <f t="shared" si="2"/>
        <v>INCLUDED</v>
      </c>
    </row>
    <row r="409" spans="1:11" ht="22.5" customHeight="1">
      <c r="A409" s="832"/>
      <c r="B409" s="833"/>
      <c r="C409" s="833"/>
      <c r="D409" s="833"/>
      <c r="E409" s="833"/>
      <c r="F409" s="833"/>
      <c r="G409" s="833"/>
      <c r="H409" s="833"/>
      <c r="I409" s="833"/>
      <c r="J409" s="834"/>
    </row>
    <row r="410" spans="1:11" ht="33" customHeight="1">
      <c r="A410" s="423"/>
      <c r="B410" s="836" t="s">
        <v>480</v>
      </c>
      <c r="C410" s="837"/>
      <c r="D410" s="837"/>
      <c r="E410" s="837"/>
      <c r="F410" s="837"/>
      <c r="G410" s="837"/>
      <c r="H410" s="838"/>
      <c r="I410" s="462"/>
      <c r="J410" s="704">
        <f>SUM(J18:J408)</f>
        <v>0</v>
      </c>
      <c r="K410" s="463"/>
    </row>
    <row r="411" spans="1:11" ht="57.75" customHeight="1">
      <c r="A411" s="422"/>
      <c r="B411" s="827" t="s">
        <v>338</v>
      </c>
      <c r="C411" s="827"/>
      <c r="D411" s="827"/>
      <c r="E411" s="827"/>
      <c r="F411" s="827"/>
      <c r="G411" s="827"/>
      <c r="H411" s="827"/>
      <c r="I411" s="827"/>
      <c r="J411" s="827"/>
      <c r="K411" s="463"/>
    </row>
    <row r="412" spans="1:11" ht="24.75" customHeight="1">
      <c r="B412" s="409"/>
      <c r="C412" s="409"/>
      <c r="D412" s="409"/>
      <c r="E412" s="409"/>
      <c r="F412" s="409"/>
      <c r="G412" s="409"/>
      <c r="H412" s="346"/>
      <c r="I412" s="409"/>
      <c r="J412" s="346"/>
      <c r="K412" s="463"/>
    </row>
    <row r="413" spans="1:11" s="464" customFormat="1" ht="16.5">
      <c r="A413" s="522"/>
      <c r="B413" s="529" t="s">
        <v>307</v>
      </c>
      <c r="C413" s="822" t="str">
        <f>'Sch-1'!C415:D415</f>
        <v xml:space="preserve">  </v>
      </c>
      <c r="D413" s="817"/>
      <c r="E413" s="522"/>
      <c r="F413" s="522"/>
      <c r="G413" s="839" t="s">
        <v>309</v>
      </c>
      <c r="H413" s="839"/>
      <c r="I413" s="820" t="str">
        <f>'Sch-1'!K415</f>
        <v/>
      </c>
      <c r="J413" s="820"/>
    </row>
    <row r="414" spans="1:11" s="464" customFormat="1" ht="16.5">
      <c r="A414" s="522"/>
      <c r="B414" s="529" t="s">
        <v>308</v>
      </c>
      <c r="C414" s="817" t="str">
        <f>'Sch-1'!C416:D416</f>
        <v/>
      </c>
      <c r="D414" s="817"/>
      <c r="E414" s="522"/>
      <c r="F414" s="522"/>
      <c r="G414" s="839" t="s">
        <v>124</v>
      </c>
      <c r="H414" s="839"/>
      <c r="I414" s="820" t="str">
        <f>'Sch-1'!K416</f>
        <v/>
      </c>
      <c r="J414" s="820"/>
    </row>
    <row r="415" spans="1:11" ht="16.5">
      <c r="B415" s="530"/>
      <c r="C415" s="531"/>
      <c r="D415" s="346"/>
      <c r="E415" s="532"/>
      <c r="F415" s="533"/>
      <c r="G415" s="346"/>
      <c r="H415" s="524"/>
      <c r="I415" s="534"/>
      <c r="J415" s="524"/>
      <c r="K415" s="463"/>
    </row>
    <row r="416" spans="1:11" ht="16.5">
      <c r="B416" s="535"/>
      <c r="C416" s="536"/>
      <c r="D416" s="535"/>
      <c r="E416" s="532"/>
      <c r="F416" s="533"/>
      <c r="G416" s="535"/>
      <c r="H416" s="524"/>
      <c r="I416" s="534"/>
      <c r="J416" s="524"/>
      <c r="K416" s="463"/>
    </row>
  </sheetData>
  <sheetProtection password="CBD2" sheet="1" formatColumns="0" formatRows="0" selectLockedCells="1"/>
  <customSheetViews>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
      <headerFooter>
        <oddHeader>&amp;RSchedule-2Page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2"/>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3"/>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4"/>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7"/>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8"/>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9"/>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10"/>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11"/>
      <headerFooter>
        <oddHeader>&amp;RSchedule-2Page &amp;P of &amp;N</oddHeader>
      </headerFooter>
    </customSheetView>
  </customSheetViews>
  <mergeCells count="27">
    <mergeCell ref="A13:J13"/>
    <mergeCell ref="B410:H410"/>
    <mergeCell ref="G414:H414"/>
    <mergeCell ref="G413:H413"/>
    <mergeCell ref="I414:J414"/>
    <mergeCell ref="B17:D17"/>
    <mergeCell ref="B86:D86"/>
    <mergeCell ref="B149:D149"/>
    <mergeCell ref="B213:D213"/>
    <mergeCell ref="B260:D260"/>
    <mergeCell ref="B337:D337"/>
    <mergeCell ref="N3:O3"/>
    <mergeCell ref="A4:J4"/>
    <mergeCell ref="A3:J3"/>
    <mergeCell ref="C414:D414"/>
    <mergeCell ref="B411:J411"/>
    <mergeCell ref="C413:D413"/>
    <mergeCell ref="I413:J413"/>
    <mergeCell ref="A6:B6"/>
    <mergeCell ref="I14:J14"/>
    <mergeCell ref="A7:F7"/>
    <mergeCell ref="A8:G8"/>
    <mergeCell ref="C10:E10"/>
    <mergeCell ref="C9:E9"/>
    <mergeCell ref="A409:J409"/>
    <mergeCell ref="C12:E12"/>
    <mergeCell ref="C11:E11"/>
  </mergeCells>
  <dataValidations count="2">
    <dataValidation type="decimal" operator="greaterThan" allowBlank="1" showInputMessage="1" showErrorMessage="1" error="Enter only Numeric value greater than zero or leave the cell blank !" sqref="I64993:I64994" xr:uid="{00000000-0002-0000-0500-000000000000}">
      <formula1>0</formula1>
    </dataValidation>
    <dataValidation type="decimal" operator="greaterThanOrEqual" allowBlank="1" showInputMessage="1" showErrorMessage="1" sqref="I338:I408 I18:I85 I87:I148 I150:I212 I214:I259 I261:I336" xr:uid="{00000000-0002-0000-0500-000001000000}">
      <formula1>0</formula1>
    </dataValidation>
  </dataValidations>
  <printOptions horizontalCentered="1"/>
  <pageMargins left="0.45" right="0.45" top="0.75" bottom="0.5" header="0.3" footer="0.3"/>
  <pageSetup paperSize="9" scale="55" fitToHeight="0" orientation="landscape" r:id="rId12"/>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79"/>
  <sheetViews>
    <sheetView view="pageBreakPreview" zoomScale="85" zoomScaleNormal="80" zoomScaleSheetLayoutView="85" workbookViewId="0">
      <selection activeCell="I18" sqref="I18"/>
    </sheetView>
  </sheetViews>
  <sheetFormatPr defaultColWidth="38.5703125" defaultRowHeight="15.75"/>
  <cols>
    <col min="1" max="1" width="5.5703125" style="20" customWidth="1"/>
    <col min="2" max="2" width="12.85546875" style="20" bestFit="1" customWidth="1"/>
    <col min="3" max="3" width="9.7109375" style="20" customWidth="1"/>
    <col min="4" max="4" width="9.140625" style="20" customWidth="1"/>
    <col min="5" max="5" width="9.28515625" style="20" customWidth="1"/>
    <col min="6" max="6" width="26.42578125" style="404" customWidth="1"/>
    <col min="7" max="7" width="18.5703125" style="404" customWidth="1"/>
    <col min="8" max="8" width="13.85546875" style="404" customWidth="1"/>
    <col min="9" max="9" width="15.7109375" style="404" customWidth="1"/>
    <col min="10" max="10" width="13.85546875" style="404" customWidth="1"/>
    <col min="11" max="11" width="17" style="404" customWidth="1"/>
    <col min="12" max="12" width="108.42578125" style="9" customWidth="1"/>
    <col min="13" max="13" width="8.7109375" style="10" customWidth="1"/>
    <col min="14" max="14" width="10.5703125" style="449"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0" hidden="1" customWidth="1"/>
    <col min="21" max="21" width="16.85546875" style="8" hidden="1" customWidth="1"/>
    <col min="22" max="22" width="14.5703125" style="7" hidden="1" customWidth="1"/>
    <col min="23" max="28" width="9.140625" style="7" hidden="1" customWidth="1"/>
    <col min="29"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5002002356/SUB-STATION(INCLUDIN/DOM/A04-CC CS -5</v>
      </c>
      <c r="B1" s="18"/>
      <c r="C1" s="18"/>
      <c r="D1" s="18"/>
      <c r="E1" s="18"/>
      <c r="F1" s="402"/>
      <c r="G1" s="402"/>
      <c r="H1" s="402"/>
      <c r="I1" s="402"/>
      <c r="J1" s="402"/>
      <c r="K1" s="402"/>
      <c r="L1" s="386"/>
      <c r="M1" s="6"/>
      <c r="N1" s="6"/>
      <c r="O1" s="1"/>
      <c r="P1" s="2" t="s">
        <v>17</v>
      </c>
    </row>
    <row r="2" spans="1:31">
      <c r="A2" s="19"/>
      <c r="B2" s="19"/>
      <c r="C2" s="19"/>
      <c r="D2" s="19"/>
      <c r="E2" s="19"/>
      <c r="F2" s="403"/>
      <c r="G2" s="403"/>
      <c r="H2" s="403"/>
      <c r="I2" s="403"/>
      <c r="J2" s="403"/>
      <c r="K2" s="403"/>
      <c r="L2" s="380"/>
      <c r="M2" s="4"/>
      <c r="N2" s="4"/>
      <c r="O2" s="3"/>
      <c r="P2" s="3"/>
    </row>
    <row r="3" spans="1:31" ht="80.25" customHeight="1">
      <c r="A3" s="826"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26"/>
      <c r="C3" s="826"/>
      <c r="D3" s="826"/>
      <c r="E3" s="826"/>
      <c r="F3" s="826"/>
      <c r="G3" s="826"/>
      <c r="H3" s="826"/>
      <c r="I3" s="826"/>
      <c r="J3" s="826"/>
      <c r="K3" s="826"/>
      <c r="L3" s="826"/>
      <c r="M3" s="826"/>
      <c r="N3" s="826"/>
      <c r="O3" s="826"/>
      <c r="P3" s="826"/>
    </row>
    <row r="4" spans="1:31" ht="16.5">
      <c r="A4" s="848" t="s">
        <v>19</v>
      </c>
      <c r="B4" s="848"/>
      <c r="C4" s="848"/>
      <c r="D4" s="848"/>
      <c r="E4" s="848"/>
      <c r="F4" s="848"/>
      <c r="G4" s="848"/>
      <c r="H4" s="848"/>
      <c r="I4" s="848"/>
      <c r="J4" s="848"/>
      <c r="K4" s="848"/>
      <c r="L4" s="848"/>
      <c r="M4" s="848"/>
      <c r="N4" s="848"/>
      <c r="O4" s="848"/>
      <c r="P4" s="848"/>
    </row>
    <row r="6" spans="1:31" ht="21.75" customHeight="1">
      <c r="A6" s="808" t="s">
        <v>339</v>
      </c>
      <c r="B6" s="808"/>
      <c r="C6" s="4"/>
      <c r="D6" s="346"/>
      <c r="E6" s="4"/>
      <c r="F6" s="4"/>
      <c r="G6" s="4"/>
      <c r="H6" s="4"/>
      <c r="I6" s="4"/>
    </row>
    <row r="7" spans="1:31" ht="21" customHeight="1">
      <c r="A7" s="829">
        <f>'Sch-1'!A7</f>
        <v>0</v>
      </c>
      <c r="B7" s="829"/>
      <c r="C7" s="829"/>
      <c r="D7" s="829"/>
      <c r="E7" s="829"/>
      <c r="F7" s="829"/>
      <c r="G7" s="829"/>
      <c r="H7" s="829"/>
      <c r="I7" s="829"/>
      <c r="J7" s="405"/>
      <c r="K7" s="405"/>
      <c r="L7" s="387"/>
      <c r="M7" s="11" t="s">
        <v>1</v>
      </c>
      <c r="N7" s="450"/>
      <c r="O7" s="8"/>
      <c r="P7" s="3"/>
    </row>
    <row r="8" spans="1:31" ht="22.5" customHeight="1">
      <c r="A8" s="809" t="str">
        <f>"Bidder’s Name and Address  (" &amp; MID('Names of Bidder'!A9,9, 20) &amp; ") :"</f>
        <v>Bidder’s Name and Address  (Sole Bidder) :</v>
      </c>
      <c r="B8" s="809"/>
      <c r="C8" s="809"/>
      <c r="D8" s="809"/>
      <c r="E8" s="809"/>
      <c r="F8" s="809"/>
      <c r="G8" s="809"/>
      <c r="H8" s="528"/>
      <c r="I8" s="528"/>
      <c r="J8" s="505"/>
      <c r="K8" s="505"/>
      <c r="L8" s="505"/>
      <c r="M8" s="12" t="str">
        <f>'Sch-1'!K8</f>
        <v>Contract Services</v>
      </c>
      <c r="N8" s="505"/>
      <c r="O8" s="8"/>
      <c r="P8" s="3"/>
    </row>
    <row r="9" spans="1:31" ht="24.75" customHeight="1">
      <c r="A9" s="451" t="s">
        <v>12</v>
      </c>
      <c r="B9" s="400"/>
      <c r="C9" s="831" t="str">
        <f>IF('Names of Bidder'!C9=0, "", 'Names of Bidder'!C9)</f>
        <v/>
      </c>
      <c r="D9" s="831"/>
      <c r="E9" s="831"/>
      <c r="F9" s="831"/>
      <c r="G9" s="831"/>
      <c r="H9" s="434"/>
      <c r="I9" s="401"/>
      <c r="J9" s="388"/>
      <c r="K9" s="388"/>
      <c r="L9" s="388"/>
      <c r="M9" s="12" t="str">
        <f>'Sch-1'!K9</f>
        <v>Power Grid Corporation of India Ltd.,</v>
      </c>
      <c r="N9" s="440"/>
      <c r="O9" s="8"/>
      <c r="P9" s="3"/>
    </row>
    <row r="10" spans="1:31" ht="21" customHeight="1">
      <c r="A10" s="451" t="s">
        <v>11</v>
      </c>
      <c r="B10" s="400"/>
      <c r="C10" s="830" t="str">
        <f>IF('Names of Bidder'!C10=0, "", 'Names of Bidder'!C10)</f>
        <v/>
      </c>
      <c r="D10" s="830"/>
      <c r="E10" s="830"/>
      <c r="F10" s="830"/>
      <c r="G10" s="830"/>
      <c r="H10" s="434"/>
      <c r="I10" s="401"/>
      <c r="J10" s="388"/>
      <c r="K10" s="388"/>
      <c r="L10" s="388"/>
      <c r="M10" s="12" t="str">
        <f>'Sch-1'!K10</f>
        <v>"Saudamini", Plot No.-2</v>
      </c>
      <c r="N10" s="440"/>
      <c r="O10" s="8"/>
      <c r="P10" s="3"/>
    </row>
    <row r="11" spans="1:31" ht="20.25" customHeight="1">
      <c r="A11" s="401"/>
      <c r="B11" s="401"/>
      <c r="C11" s="830" t="str">
        <f>IF('Names of Bidder'!C11=0, "", 'Names of Bidder'!C11)</f>
        <v/>
      </c>
      <c r="D11" s="830"/>
      <c r="E11" s="830"/>
      <c r="F11" s="830"/>
      <c r="G11" s="830"/>
      <c r="H11" s="434"/>
      <c r="I11" s="401"/>
      <c r="J11" s="388"/>
      <c r="K11" s="388"/>
      <c r="L11" s="388"/>
      <c r="M11" s="12" t="str">
        <f>'Sch-1'!K11</f>
        <v xml:space="preserve">Sector-29, </v>
      </c>
      <c r="N11" s="440"/>
      <c r="O11" s="8"/>
      <c r="P11" s="3"/>
    </row>
    <row r="12" spans="1:31" ht="21" customHeight="1">
      <c r="A12" s="401"/>
      <c r="B12" s="401"/>
      <c r="C12" s="830" t="str">
        <f>IF('Names of Bidder'!C12=0, "", 'Names of Bidder'!C12)</f>
        <v/>
      </c>
      <c r="D12" s="830"/>
      <c r="E12" s="830"/>
      <c r="F12" s="830"/>
      <c r="G12" s="830"/>
      <c r="H12" s="434"/>
      <c r="I12" s="401"/>
      <c r="J12" s="388"/>
      <c r="K12" s="388"/>
      <c r="L12" s="388"/>
      <c r="M12" s="12" t="str">
        <f>'Sch-1'!K12</f>
        <v>Gurgaon (Haryana) - 122001</v>
      </c>
      <c r="N12" s="440"/>
      <c r="O12" s="8"/>
      <c r="P12" s="3"/>
    </row>
    <row r="13" spans="1:31">
      <c r="A13" s="21"/>
      <c r="B13" s="21"/>
      <c r="C13" s="21"/>
      <c r="D13" s="21"/>
      <c r="E13" s="21"/>
      <c r="F13" s="406"/>
      <c r="G13" s="406"/>
      <c r="H13" s="406"/>
      <c r="I13" s="406"/>
      <c r="J13" s="406"/>
      <c r="K13" s="406"/>
      <c r="L13" s="388"/>
      <c r="M13" s="256"/>
      <c r="N13" s="434"/>
      <c r="O13" s="12"/>
      <c r="P13" s="3"/>
    </row>
    <row r="14" spans="1:31" ht="24.75" customHeight="1" thickBot="1">
      <c r="A14" s="711" t="s">
        <v>21</v>
      </c>
      <c r="B14" s="711"/>
      <c r="C14" s="711"/>
      <c r="D14" s="711"/>
      <c r="E14" s="711"/>
      <c r="F14" s="711"/>
      <c r="G14" s="711"/>
      <c r="H14" s="711"/>
      <c r="I14" s="711"/>
      <c r="J14" s="711"/>
      <c r="K14" s="711"/>
      <c r="L14" s="711"/>
      <c r="M14" s="711"/>
      <c r="N14" s="711"/>
      <c r="O14" s="828" t="s">
        <v>344</v>
      </c>
      <c r="P14" s="828"/>
    </row>
    <row r="15" spans="1:31" s="425" customFormat="1" ht="125.25" customHeight="1">
      <c r="A15" s="469" t="s">
        <v>7</v>
      </c>
      <c r="B15" s="470" t="s">
        <v>260</v>
      </c>
      <c r="C15" s="470" t="s">
        <v>272</v>
      </c>
      <c r="D15" s="470" t="s">
        <v>271</v>
      </c>
      <c r="E15" s="470" t="s">
        <v>273</v>
      </c>
      <c r="F15" s="470" t="s">
        <v>274</v>
      </c>
      <c r="G15" s="469" t="s">
        <v>25</v>
      </c>
      <c r="H15" s="471" t="s">
        <v>311</v>
      </c>
      <c r="I15" s="472" t="s">
        <v>466</v>
      </c>
      <c r="J15" s="472" t="s">
        <v>301</v>
      </c>
      <c r="K15" s="472" t="s">
        <v>465</v>
      </c>
      <c r="L15" s="473" t="s">
        <v>15</v>
      </c>
      <c r="M15" s="474" t="s">
        <v>9</v>
      </c>
      <c r="N15" s="474" t="s">
        <v>16</v>
      </c>
      <c r="O15" s="473" t="s">
        <v>23</v>
      </c>
      <c r="P15" s="473" t="s">
        <v>24</v>
      </c>
      <c r="Q15" s="424"/>
      <c r="R15" s="607" t="s">
        <v>334</v>
      </c>
      <c r="S15" s="610" t="s">
        <v>335</v>
      </c>
      <c r="T15" s="607" t="s">
        <v>332</v>
      </c>
      <c r="U15" s="607" t="s">
        <v>333</v>
      </c>
      <c r="V15" s="424"/>
      <c r="W15" s="424"/>
      <c r="X15" s="424"/>
      <c r="Y15" s="424"/>
      <c r="Z15" s="424"/>
      <c r="AA15" s="424"/>
      <c r="AB15" s="424"/>
      <c r="AC15" s="424"/>
      <c r="AD15" s="424"/>
      <c r="AE15" s="424"/>
    </row>
    <row r="16" spans="1:31" s="425" customFormat="1" ht="16.5">
      <c r="A16" s="16">
        <v>1</v>
      </c>
      <c r="B16" s="16">
        <v>2</v>
      </c>
      <c r="C16" s="16">
        <v>3</v>
      </c>
      <c r="D16" s="16">
        <v>4</v>
      </c>
      <c r="E16" s="16">
        <v>5</v>
      </c>
      <c r="F16" s="385">
        <v>6</v>
      </c>
      <c r="G16" s="385">
        <v>7</v>
      </c>
      <c r="H16" s="471">
        <v>8</v>
      </c>
      <c r="I16" s="471">
        <v>9</v>
      </c>
      <c r="J16" s="471">
        <v>10</v>
      </c>
      <c r="K16" s="471">
        <v>11</v>
      </c>
      <c r="L16" s="385">
        <v>12</v>
      </c>
      <c r="M16" s="16">
        <v>13</v>
      </c>
      <c r="N16" s="16">
        <v>14</v>
      </c>
      <c r="O16" s="16">
        <v>15</v>
      </c>
      <c r="P16" s="16" t="s">
        <v>312</v>
      </c>
      <c r="Q16" s="424"/>
      <c r="V16" s="424"/>
      <c r="W16" s="424"/>
      <c r="X16" s="424"/>
      <c r="Y16" s="424"/>
      <c r="Z16" s="424"/>
      <c r="AA16" s="424"/>
      <c r="AB16" s="424"/>
      <c r="AC16" s="424"/>
      <c r="AD16" s="424"/>
      <c r="AE16" s="424"/>
    </row>
    <row r="17" spans="1:31" s="425" customFormat="1" ht="34.5" customHeight="1">
      <c r="A17" s="721" t="str">
        <f>'Sch-1'!A17</f>
        <v>I</v>
      </c>
      <c r="B17" s="855" t="s">
        <v>486</v>
      </c>
      <c r="C17" s="856"/>
      <c r="D17" s="856"/>
      <c r="E17" s="856"/>
      <c r="F17" s="857"/>
      <c r="G17" s="724"/>
      <c r="H17" s="724"/>
      <c r="I17" s="724"/>
      <c r="J17" s="724"/>
      <c r="K17" s="724"/>
      <c r="L17" s="724"/>
      <c r="M17" s="724"/>
      <c r="N17" s="724"/>
      <c r="O17" s="724"/>
      <c r="P17" s="724"/>
      <c r="Q17" s="424"/>
      <c r="V17" s="424"/>
      <c r="W17" s="424"/>
      <c r="X17" s="424"/>
      <c r="Y17" s="424"/>
      <c r="Z17" s="424"/>
      <c r="AA17" s="424"/>
      <c r="AB17" s="424"/>
      <c r="AC17" s="424"/>
      <c r="AD17" s="424"/>
      <c r="AE17" s="424"/>
    </row>
    <row r="18" spans="1:31" ht="31.5">
      <c r="A18" s="705">
        <v>1</v>
      </c>
      <c r="B18" s="714">
        <v>7000018857</v>
      </c>
      <c r="C18" s="714">
        <v>430</v>
      </c>
      <c r="D18" s="714">
        <v>1350</v>
      </c>
      <c r="E18" s="714">
        <v>10</v>
      </c>
      <c r="F18" s="714" t="s">
        <v>608</v>
      </c>
      <c r="G18" s="714">
        <v>100000435</v>
      </c>
      <c r="H18" s="714">
        <v>998736</v>
      </c>
      <c r="I18" s="541"/>
      <c r="J18" s="540">
        <v>18</v>
      </c>
      <c r="K18" s="539"/>
      <c r="L18" s="538" t="s">
        <v>619</v>
      </c>
      <c r="M18" s="538" t="s">
        <v>516</v>
      </c>
      <c r="N18" s="538">
        <v>1</v>
      </c>
      <c r="O18" s="526"/>
      <c r="P18" s="537" t="str">
        <f t="shared" ref="P18:P39" si="0">IF(O18=0, "INCLUDED", IF(ISERROR(N18*O18), O18, N18*O18))</f>
        <v>INCLUDED</v>
      </c>
      <c r="Q18" s="503">
        <f t="shared" ref="Q18:Q39" si="1">IF(P18="Included",0,P18)</f>
        <v>0</v>
      </c>
      <c r="R18" s="441">
        <f>IF( K18="",J18*(IF(P18="Included",0,P18))/100,K18*(IF(P18="Included",0,P18)))</f>
        <v>0</v>
      </c>
      <c r="S18" s="606">
        <f>Discount!$J$36</f>
        <v>0</v>
      </c>
      <c r="T18" s="441">
        <f>S18*Q18</f>
        <v>0</v>
      </c>
      <c r="U18" s="442">
        <f>IF(K18="",J18*T18/100,K18*T18)</f>
        <v>0</v>
      </c>
      <c r="V18" s="710">
        <f>O18*N18</f>
        <v>0</v>
      </c>
      <c r="W18" s="258"/>
      <c r="X18" s="258"/>
      <c r="Y18" s="258"/>
      <c r="Z18" s="258"/>
      <c r="AA18" s="258"/>
    </row>
    <row r="19" spans="1:31" ht="31.5">
      <c r="A19" s="705">
        <v>2</v>
      </c>
      <c r="B19" s="714">
        <v>7000018857</v>
      </c>
      <c r="C19" s="714">
        <v>430</v>
      </c>
      <c r="D19" s="714">
        <v>1350</v>
      </c>
      <c r="E19" s="714">
        <v>20</v>
      </c>
      <c r="F19" s="714" t="s">
        <v>608</v>
      </c>
      <c r="G19" s="714">
        <v>100000461</v>
      </c>
      <c r="H19" s="714">
        <v>998736</v>
      </c>
      <c r="I19" s="541"/>
      <c r="J19" s="540">
        <v>18</v>
      </c>
      <c r="K19" s="539"/>
      <c r="L19" s="538" t="s">
        <v>620</v>
      </c>
      <c r="M19" s="538" t="s">
        <v>516</v>
      </c>
      <c r="N19" s="538">
        <v>1</v>
      </c>
      <c r="O19" s="526"/>
      <c r="P19" s="537" t="str">
        <f t="shared" si="0"/>
        <v>INCLUDED</v>
      </c>
      <c r="Q19" s="503">
        <f t="shared" si="1"/>
        <v>0</v>
      </c>
      <c r="R19" s="441">
        <f t="shared" ref="R19:R38" si="2">IF( K19="",J19*(IF(P19="Included",0,P19))/100,K19*(IF(P19="Included",0,P19)))</f>
        <v>0</v>
      </c>
      <c r="S19" s="606">
        <f>Discount!$J$36</f>
        <v>0</v>
      </c>
      <c r="T19" s="441">
        <f t="shared" ref="T19:T38" si="3">S19*Q19</f>
        <v>0</v>
      </c>
      <c r="U19" s="442">
        <f t="shared" ref="U19:U38" si="4">IF(K19="",J19*T19/100,K19*T19)</f>
        <v>0</v>
      </c>
      <c r="V19" s="710">
        <f t="shared" ref="V19:V82" si="5">O19*N19</f>
        <v>0</v>
      </c>
      <c r="W19" s="258"/>
      <c r="X19" s="258"/>
      <c r="Y19" s="258"/>
      <c r="Z19" s="258"/>
      <c r="AA19" s="258"/>
    </row>
    <row r="20" spans="1:31" ht="31.5">
      <c r="A20" s="705">
        <v>3</v>
      </c>
      <c r="B20" s="714">
        <v>7000018857</v>
      </c>
      <c r="C20" s="714">
        <v>430</v>
      </c>
      <c r="D20" s="714">
        <v>1350</v>
      </c>
      <c r="E20" s="714">
        <v>30</v>
      </c>
      <c r="F20" s="714" t="s">
        <v>608</v>
      </c>
      <c r="G20" s="714">
        <v>100000462</v>
      </c>
      <c r="H20" s="714">
        <v>998736</v>
      </c>
      <c r="I20" s="541"/>
      <c r="J20" s="540">
        <v>18</v>
      </c>
      <c r="K20" s="539"/>
      <c r="L20" s="538" t="s">
        <v>621</v>
      </c>
      <c r="M20" s="538" t="s">
        <v>516</v>
      </c>
      <c r="N20" s="538">
        <v>1</v>
      </c>
      <c r="O20" s="526"/>
      <c r="P20" s="537" t="str">
        <f t="shared" si="0"/>
        <v>INCLUDED</v>
      </c>
      <c r="Q20" s="503">
        <f t="shared" si="1"/>
        <v>0</v>
      </c>
      <c r="R20" s="441">
        <f t="shared" si="2"/>
        <v>0</v>
      </c>
      <c r="S20" s="606">
        <f>Discount!$J$36</f>
        <v>0</v>
      </c>
      <c r="T20" s="441">
        <f t="shared" si="3"/>
        <v>0</v>
      </c>
      <c r="U20" s="442">
        <f t="shared" si="4"/>
        <v>0</v>
      </c>
      <c r="V20" s="710">
        <f t="shared" si="5"/>
        <v>0</v>
      </c>
      <c r="W20" s="258"/>
      <c r="X20" s="258"/>
      <c r="Y20" s="258"/>
      <c r="Z20" s="258"/>
      <c r="AA20" s="258"/>
    </row>
    <row r="21" spans="1:31" ht="31.5">
      <c r="A21" s="705">
        <v>4</v>
      </c>
      <c r="B21" s="714">
        <v>7000018857</v>
      </c>
      <c r="C21" s="714">
        <v>430</v>
      </c>
      <c r="D21" s="714">
        <v>1350</v>
      </c>
      <c r="E21" s="714">
        <v>40</v>
      </c>
      <c r="F21" s="714" t="s">
        <v>608</v>
      </c>
      <c r="G21" s="714">
        <v>100000464</v>
      </c>
      <c r="H21" s="714">
        <v>998736</v>
      </c>
      <c r="I21" s="541"/>
      <c r="J21" s="540">
        <v>18</v>
      </c>
      <c r="K21" s="539"/>
      <c r="L21" s="538" t="s">
        <v>622</v>
      </c>
      <c r="M21" s="538" t="s">
        <v>516</v>
      </c>
      <c r="N21" s="538">
        <v>2</v>
      </c>
      <c r="O21" s="526"/>
      <c r="P21" s="537" t="str">
        <f t="shared" si="0"/>
        <v>INCLUDED</v>
      </c>
      <c r="Q21" s="503">
        <f t="shared" si="1"/>
        <v>0</v>
      </c>
      <c r="R21" s="441">
        <f t="shared" si="2"/>
        <v>0</v>
      </c>
      <c r="S21" s="606">
        <f>Discount!$J$36</f>
        <v>0</v>
      </c>
      <c r="T21" s="441">
        <f t="shared" si="3"/>
        <v>0</v>
      </c>
      <c r="U21" s="442">
        <f t="shared" si="4"/>
        <v>0</v>
      </c>
      <c r="V21" s="710">
        <f t="shared" si="5"/>
        <v>0</v>
      </c>
      <c r="W21" s="258"/>
      <c r="X21" s="258"/>
      <c r="Y21" s="258"/>
      <c r="Z21" s="258"/>
      <c r="AA21" s="258"/>
    </row>
    <row r="22" spans="1:31" ht="31.5">
      <c r="A22" s="705">
        <v>5</v>
      </c>
      <c r="B22" s="714">
        <v>7000018857</v>
      </c>
      <c r="C22" s="714">
        <v>430</v>
      </c>
      <c r="D22" s="714">
        <v>1350</v>
      </c>
      <c r="E22" s="714">
        <v>50</v>
      </c>
      <c r="F22" s="714" t="s">
        <v>608</v>
      </c>
      <c r="G22" s="714">
        <v>100000443</v>
      </c>
      <c r="H22" s="714">
        <v>998736</v>
      </c>
      <c r="I22" s="541"/>
      <c r="J22" s="540">
        <v>18</v>
      </c>
      <c r="K22" s="539"/>
      <c r="L22" s="538" t="s">
        <v>623</v>
      </c>
      <c r="M22" s="538" t="s">
        <v>516</v>
      </c>
      <c r="N22" s="538">
        <v>3</v>
      </c>
      <c r="O22" s="526"/>
      <c r="P22" s="537" t="str">
        <f t="shared" si="0"/>
        <v>INCLUDED</v>
      </c>
      <c r="Q22" s="503">
        <f t="shared" si="1"/>
        <v>0</v>
      </c>
      <c r="R22" s="441">
        <f t="shared" si="2"/>
        <v>0</v>
      </c>
      <c r="S22" s="606">
        <f>Discount!$J$36</f>
        <v>0</v>
      </c>
      <c r="T22" s="441">
        <f t="shared" si="3"/>
        <v>0</v>
      </c>
      <c r="U22" s="442">
        <f t="shared" si="4"/>
        <v>0</v>
      </c>
      <c r="V22" s="710">
        <f t="shared" si="5"/>
        <v>0</v>
      </c>
      <c r="W22" s="258"/>
      <c r="X22" s="258"/>
      <c r="Y22" s="258"/>
      <c r="Z22" s="258"/>
      <c r="AA22" s="258"/>
    </row>
    <row r="23" spans="1:31" ht="31.5">
      <c r="A23" s="705">
        <v>6</v>
      </c>
      <c r="B23" s="714">
        <v>7000018857</v>
      </c>
      <c r="C23" s="714">
        <v>430</v>
      </c>
      <c r="D23" s="714">
        <v>1350</v>
      </c>
      <c r="E23" s="714">
        <v>60</v>
      </c>
      <c r="F23" s="714" t="s">
        <v>608</v>
      </c>
      <c r="G23" s="714">
        <v>100000448</v>
      </c>
      <c r="H23" s="714">
        <v>998736</v>
      </c>
      <c r="I23" s="541"/>
      <c r="J23" s="540">
        <v>18</v>
      </c>
      <c r="K23" s="539"/>
      <c r="L23" s="538" t="s">
        <v>624</v>
      </c>
      <c r="M23" s="538" t="s">
        <v>516</v>
      </c>
      <c r="N23" s="538">
        <v>3</v>
      </c>
      <c r="O23" s="526"/>
      <c r="P23" s="537" t="str">
        <f t="shared" si="0"/>
        <v>INCLUDED</v>
      </c>
      <c r="Q23" s="503">
        <f t="shared" si="1"/>
        <v>0</v>
      </c>
      <c r="R23" s="441">
        <f t="shared" si="2"/>
        <v>0</v>
      </c>
      <c r="S23" s="606">
        <f>Discount!$J$36</f>
        <v>0</v>
      </c>
      <c r="T23" s="441">
        <f t="shared" si="3"/>
        <v>0</v>
      </c>
      <c r="U23" s="442">
        <f t="shared" si="4"/>
        <v>0</v>
      </c>
      <c r="V23" s="710">
        <f t="shared" si="5"/>
        <v>0</v>
      </c>
      <c r="W23" s="258"/>
      <c r="X23" s="258"/>
      <c r="Y23" s="258"/>
      <c r="Z23" s="258"/>
      <c r="AA23" s="258"/>
    </row>
    <row r="24" spans="1:31" ht="31.5">
      <c r="A24" s="705">
        <v>7</v>
      </c>
      <c r="B24" s="714">
        <v>7000018857</v>
      </c>
      <c r="C24" s="714">
        <v>430</v>
      </c>
      <c r="D24" s="714">
        <v>1350</v>
      </c>
      <c r="E24" s="714">
        <v>70</v>
      </c>
      <c r="F24" s="714" t="s">
        <v>608</v>
      </c>
      <c r="G24" s="714">
        <v>100000484</v>
      </c>
      <c r="H24" s="714">
        <v>998736</v>
      </c>
      <c r="I24" s="541"/>
      <c r="J24" s="540">
        <v>18</v>
      </c>
      <c r="K24" s="539"/>
      <c r="L24" s="538" t="s">
        <v>625</v>
      </c>
      <c r="M24" s="538" t="s">
        <v>516</v>
      </c>
      <c r="N24" s="538">
        <v>3</v>
      </c>
      <c r="O24" s="526"/>
      <c r="P24" s="537" t="str">
        <f t="shared" si="0"/>
        <v>INCLUDED</v>
      </c>
      <c r="Q24" s="503">
        <f t="shared" si="1"/>
        <v>0</v>
      </c>
      <c r="R24" s="441">
        <f t="shared" si="2"/>
        <v>0</v>
      </c>
      <c r="S24" s="606">
        <f>Discount!$J$36</f>
        <v>0</v>
      </c>
      <c r="T24" s="441">
        <f t="shared" si="3"/>
        <v>0</v>
      </c>
      <c r="U24" s="442">
        <f t="shared" si="4"/>
        <v>0</v>
      </c>
      <c r="V24" s="710">
        <f t="shared" si="5"/>
        <v>0</v>
      </c>
      <c r="W24" s="258"/>
      <c r="X24" s="258"/>
      <c r="Y24" s="258"/>
      <c r="Z24" s="258"/>
      <c r="AA24" s="258"/>
    </row>
    <row r="25" spans="1:31" ht="31.5">
      <c r="A25" s="705">
        <v>8</v>
      </c>
      <c r="B25" s="714">
        <v>7000018857</v>
      </c>
      <c r="C25" s="714">
        <v>430</v>
      </c>
      <c r="D25" s="714">
        <v>1350</v>
      </c>
      <c r="E25" s="714">
        <v>80</v>
      </c>
      <c r="F25" s="714" t="s">
        <v>608</v>
      </c>
      <c r="G25" s="714">
        <v>100001907</v>
      </c>
      <c r="H25" s="714">
        <v>998736</v>
      </c>
      <c r="I25" s="541"/>
      <c r="J25" s="540">
        <v>18</v>
      </c>
      <c r="K25" s="539"/>
      <c r="L25" s="538" t="s">
        <v>754</v>
      </c>
      <c r="M25" s="538" t="s">
        <v>516</v>
      </c>
      <c r="N25" s="538">
        <v>11</v>
      </c>
      <c r="O25" s="526"/>
      <c r="P25" s="537" t="str">
        <f t="shared" si="0"/>
        <v>INCLUDED</v>
      </c>
      <c r="Q25" s="503">
        <f t="shared" si="1"/>
        <v>0</v>
      </c>
      <c r="R25" s="441">
        <f t="shared" si="2"/>
        <v>0</v>
      </c>
      <c r="S25" s="606">
        <f>Discount!$J$36</f>
        <v>0</v>
      </c>
      <c r="T25" s="441">
        <f t="shared" si="3"/>
        <v>0</v>
      </c>
      <c r="U25" s="442">
        <f t="shared" si="4"/>
        <v>0</v>
      </c>
      <c r="V25" s="710">
        <f t="shared" si="5"/>
        <v>0</v>
      </c>
      <c r="W25" s="258"/>
      <c r="X25" s="258"/>
      <c r="Y25" s="258"/>
      <c r="Z25" s="258"/>
      <c r="AA25" s="258"/>
    </row>
    <row r="26" spans="1:31" ht="31.5">
      <c r="A26" s="705">
        <v>9</v>
      </c>
      <c r="B26" s="714">
        <v>7000018857</v>
      </c>
      <c r="C26" s="714">
        <v>430</v>
      </c>
      <c r="D26" s="714">
        <v>1350</v>
      </c>
      <c r="E26" s="714">
        <v>90</v>
      </c>
      <c r="F26" s="714" t="s">
        <v>608</v>
      </c>
      <c r="G26" s="714">
        <v>100000884</v>
      </c>
      <c r="H26" s="714">
        <v>998734</v>
      </c>
      <c r="I26" s="541"/>
      <c r="J26" s="540">
        <v>18</v>
      </c>
      <c r="K26" s="539"/>
      <c r="L26" s="538" t="s">
        <v>627</v>
      </c>
      <c r="M26" s="538" t="s">
        <v>516</v>
      </c>
      <c r="N26" s="538">
        <v>6</v>
      </c>
      <c r="O26" s="526"/>
      <c r="P26" s="537" t="str">
        <f t="shared" si="0"/>
        <v>INCLUDED</v>
      </c>
      <c r="Q26" s="503">
        <f t="shared" si="1"/>
        <v>0</v>
      </c>
      <c r="R26" s="441">
        <f t="shared" si="2"/>
        <v>0</v>
      </c>
      <c r="S26" s="606">
        <f>Discount!$J$36</f>
        <v>0</v>
      </c>
      <c r="T26" s="441">
        <f t="shared" si="3"/>
        <v>0</v>
      </c>
      <c r="U26" s="442">
        <f t="shared" si="4"/>
        <v>0</v>
      </c>
      <c r="V26" s="710">
        <f t="shared" si="5"/>
        <v>0</v>
      </c>
      <c r="W26" s="258"/>
      <c r="X26" s="258"/>
      <c r="Y26" s="258"/>
      <c r="Z26" s="258"/>
      <c r="AA26" s="258"/>
    </row>
    <row r="27" spans="1:31" ht="31.5">
      <c r="A27" s="705">
        <v>10</v>
      </c>
      <c r="B27" s="714">
        <v>7000018857</v>
      </c>
      <c r="C27" s="714">
        <v>440</v>
      </c>
      <c r="D27" s="714">
        <v>1430</v>
      </c>
      <c r="E27" s="714">
        <v>10</v>
      </c>
      <c r="F27" s="714" t="s">
        <v>609</v>
      </c>
      <c r="G27" s="714">
        <v>100000485</v>
      </c>
      <c r="H27" s="714">
        <v>998731</v>
      </c>
      <c r="I27" s="541"/>
      <c r="J27" s="540">
        <v>18</v>
      </c>
      <c r="K27" s="539"/>
      <c r="L27" s="538" t="s">
        <v>755</v>
      </c>
      <c r="M27" s="538" t="s">
        <v>559</v>
      </c>
      <c r="N27" s="538">
        <v>1</v>
      </c>
      <c r="O27" s="526"/>
      <c r="P27" s="537" t="str">
        <f t="shared" si="0"/>
        <v>INCLUDED</v>
      </c>
      <c r="Q27" s="503">
        <f t="shared" si="1"/>
        <v>0</v>
      </c>
      <c r="R27" s="441">
        <f t="shared" si="2"/>
        <v>0</v>
      </c>
      <c r="S27" s="606">
        <f>Discount!$J$36</f>
        <v>0</v>
      </c>
      <c r="T27" s="441">
        <f t="shared" si="3"/>
        <v>0</v>
      </c>
      <c r="U27" s="442">
        <f t="shared" si="4"/>
        <v>0</v>
      </c>
      <c r="V27" s="710">
        <f t="shared" si="5"/>
        <v>0</v>
      </c>
      <c r="W27" s="258"/>
      <c r="X27" s="258"/>
      <c r="Y27" s="258"/>
      <c r="Z27" s="258"/>
      <c r="AA27" s="258"/>
    </row>
    <row r="28" spans="1:31" ht="31.5">
      <c r="A28" s="705">
        <v>11</v>
      </c>
      <c r="B28" s="714">
        <v>7000018857</v>
      </c>
      <c r="C28" s="714">
        <v>450</v>
      </c>
      <c r="D28" s="714">
        <v>1433</v>
      </c>
      <c r="E28" s="714">
        <v>10</v>
      </c>
      <c r="F28" s="714" t="s">
        <v>610</v>
      </c>
      <c r="G28" s="714">
        <v>100017122</v>
      </c>
      <c r="H28" s="714">
        <v>998731</v>
      </c>
      <c r="I28" s="541"/>
      <c r="J28" s="540">
        <v>18</v>
      </c>
      <c r="K28" s="539"/>
      <c r="L28" s="538" t="s">
        <v>756</v>
      </c>
      <c r="M28" s="538" t="s">
        <v>516</v>
      </c>
      <c r="N28" s="538">
        <v>1</v>
      </c>
      <c r="O28" s="526"/>
      <c r="P28" s="537" t="str">
        <f t="shared" si="0"/>
        <v>INCLUDED</v>
      </c>
      <c r="Q28" s="503">
        <f t="shared" si="1"/>
        <v>0</v>
      </c>
      <c r="R28" s="441">
        <f t="shared" si="2"/>
        <v>0</v>
      </c>
      <c r="S28" s="606">
        <f>Discount!$J$36</f>
        <v>0</v>
      </c>
      <c r="T28" s="441">
        <f t="shared" si="3"/>
        <v>0</v>
      </c>
      <c r="U28" s="442">
        <f t="shared" si="4"/>
        <v>0</v>
      </c>
      <c r="V28" s="710">
        <f t="shared" si="5"/>
        <v>0</v>
      </c>
      <c r="W28" s="258"/>
      <c r="X28" s="258"/>
      <c r="Y28" s="258"/>
      <c r="Z28" s="258"/>
      <c r="AA28" s="258"/>
    </row>
    <row r="29" spans="1:31" ht="31.5">
      <c r="A29" s="705">
        <v>12</v>
      </c>
      <c r="B29" s="714">
        <v>7000018857</v>
      </c>
      <c r="C29" s="714">
        <v>450</v>
      </c>
      <c r="D29" s="714">
        <v>1433</v>
      </c>
      <c r="E29" s="714">
        <v>20</v>
      </c>
      <c r="F29" s="714" t="s">
        <v>610</v>
      </c>
      <c r="G29" s="714">
        <v>100017117</v>
      </c>
      <c r="H29" s="714">
        <v>998731</v>
      </c>
      <c r="I29" s="541"/>
      <c r="J29" s="540">
        <v>18</v>
      </c>
      <c r="K29" s="539"/>
      <c r="L29" s="538" t="s">
        <v>757</v>
      </c>
      <c r="M29" s="538" t="s">
        <v>516</v>
      </c>
      <c r="N29" s="538">
        <v>3</v>
      </c>
      <c r="O29" s="526"/>
      <c r="P29" s="537" t="str">
        <f t="shared" si="0"/>
        <v>INCLUDED</v>
      </c>
      <c r="Q29" s="503">
        <f t="shared" si="1"/>
        <v>0</v>
      </c>
      <c r="R29" s="441">
        <f t="shared" si="2"/>
        <v>0</v>
      </c>
      <c r="S29" s="606">
        <f>Discount!$J$36</f>
        <v>0</v>
      </c>
      <c r="T29" s="441">
        <f t="shared" si="3"/>
        <v>0</v>
      </c>
      <c r="U29" s="442">
        <f t="shared" si="4"/>
        <v>0</v>
      </c>
      <c r="V29" s="710">
        <f t="shared" si="5"/>
        <v>0</v>
      </c>
      <c r="W29" s="258"/>
      <c r="X29" s="258"/>
      <c r="Y29" s="258"/>
      <c r="Z29" s="258"/>
      <c r="AA29" s="258"/>
    </row>
    <row r="30" spans="1:31">
      <c r="A30" s="705">
        <v>13</v>
      </c>
      <c r="B30" s="714">
        <v>7000018857</v>
      </c>
      <c r="C30" s="714">
        <v>460</v>
      </c>
      <c r="D30" s="714">
        <v>1451</v>
      </c>
      <c r="E30" s="714">
        <v>10</v>
      </c>
      <c r="F30" s="714" t="s">
        <v>611</v>
      </c>
      <c r="G30" s="714">
        <v>100003103</v>
      </c>
      <c r="H30" s="714">
        <v>998731</v>
      </c>
      <c r="I30" s="541"/>
      <c r="J30" s="540">
        <v>18</v>
      </c>
      <c r="K30" s="539"/>
      <c r="L30" s="538" t="s">
        <v>758</v>
      </c>
      <c r="M30" s="538" t="s">
        <v>528</v>
      </c>
      <c r="N30" s="538">
        <v>1</v>
      </c>
      <c r="O30" s="526"/>
      <c r="P30" s="537" t="str">
        <f t="shared" si="0"/>
        <v>INCLUDED</v>
      </c>
      <c r="Q30" s="503">
        <f t="shared" si="1"/>
        <v>0</v>
      </c>
      <c r="R30" s="441">
        <f t="shared" si="2"/>
        <v>0</v>
      </c>
      <c r="S30" s="606">
        <f>Discount!$J$36</f>
        <v>0</v>
      </c>
      <c r="T30" s="441">
        <f t="shared" si="3"/>
        <v>0</v>
      </c>
      <c r="U30" s="442">
        <f t="shared" si="4"/>
        <v>0</v>
      </c>
      <c r="V30" s="710">
        <f t="shared" si="5"/>
        <v>0</v>
      </c>
      <c r="W30" s="258"/>
      <c r="X30" s="258"/>
      <c r="Y30" s="258"/>
      <c r="Z30" s="258"/>
      <c r="AA30" s="258"/>
    </row>
    <row r="31" spans="1:31">
      <c r="A31" s="705">
        <v>14</v>
      </c>
      <c r="B31" s="714">
        <v>7000018857</v>
      </c>
      <c r="C31" s="714">
        <v>470</v>
      </c>
      <c r="D31" s="714">
        <v>1513</v>
      </c>
      <c r="E31" s="714">
        <v>10</v>
      </c>
      <c r="F31" s="714" t="s">
        <v>612</v>
      </c>
      <c r="G31" s="714">
        <v>100000808</v>
      </c>
      <c r="H31" s="714">
        <v>998736</v>
      </c>
      <c r="I31" s="541"/>
      <c r="J31" s="540">
        <v>18</v>
      </c>
      <c r="K31" s="539"/>
      <c r="L31" s="538" t="s">
        <v>633</v>
      </c>
      <c r="M31" s="538" t="s">
        <v>559</v>
      </c>
      <c r="N31" s="538">
        <v>1</v>
      </c>
      <c r="O31" s="526"/>
      <c r="P31" s="537" t="str">
        <f t="shared" si="0"/>
        <v>INCLUDED</v>
      </c>
      <c r="Q31" s="503">
        <f t="shared" si="1"/>
        <v>0</v>
      </c>
      <c r="R31" s="441">
        <f t="shared" si="2"/>
        <v>0</v>
      </c>
      <c r="S31" s="606">
        <f>Discount!$J$36</f>
        <v>0</v>
      </c>
      <c r="T31" s="441">
        <f t="shared" si="3"/>
        <v>0</v>
      </c>
      <c r="U31" s="442">
        <f t="shared" si="4"/>
        <v>0</v>
      </c>
      <c r="V31" s="710">
        <f t="shared" si="5"/>
        <v>0</v>
      </c>
      <c r="W31" s="258"/>
      <c r="X31" s="258"/>
      <c r="Y31" s="258"/>
      <c r="Z31" s="258"/>
      <c r="AA31" s="258"/>
    </row>
    <row r="32" spans="1:31">
      <c r="A32" s="705">
        <v>15</v>
      </c>
      <c r="B32" s="714">
        <v>7000018857</v>
      </c>
      <c r="C32" s="714">
        <v>470</v>
      </c>
      <c r="D32" s="714">
        <v>1513</v>
      </c>
      <c r="E32" s="714">
        <v>20</v>
      </c>
      <c r="F32" s="714" t="s">
        <v>612</v>
      </c>
      <c r="G32" s="714">
        <v>100000802</v>
      </c>
      <c r="H32" s="714">
        <v>998736</v>
      </c>
      <c r="I32" s="541"/>
      <c r="J32" s="540">
        <v>18</v>
      </c>
      <c r="K32" s="539"/>
      <c r="L32" s="538" t="s">
        <v>632</v>
      </c>
      <c r="M32" s="538" t="s">
        <v>516</v>
      </c>
      <c r="N32" s="538">
        <v>1</v>
      </c>
      <c r="O32" s="526"/>
      <c r="P32" s="537" t="str">
        <f t="shared" si="0"/>
        <v>INCLUDED</v>
      </c>
      <c r="Q32" s="503">
        <f t="shared" si="1"/>
        <v>0</v>
      </c>
      <c r="R32" s="441">
        <f t="shared" si="2"/>
        <v>0</v>
      </c>
      <c r="S32" s="606">
        <f>Discount!$J$36</f>
        <v>0</v>
      </c>
      <c r="T32" s="441">
        <f t="shared" si="3"/>
        <v>0</v>
      </c>
      <c r="U32" s="442">
        <f t="shared" si="4"/>
        <v>0</v>
      </c>
      <c r="V32" s="710">
        <f t="shared" si="5"/>
        <v>0</v>
      </c>
      <c r="W32" s="258"/>
      <c r="X32" s="258"/>
      <c r="Y32" s="258"/>
      <c r="Z32" s="258"/>
      <c r="AA32" s="258"/>
    </row>
    <row r="33" spans="1:27" ht="31.5">
      <c r="A33" s="705">
        <v>16</v>
      </c>
      <c r="B33" s="714">
        <v>7000018857</v>
      </c>
      <c r="C33" s="714">
        <v>470</v>
      </c>
      <c r="D33" s="714">
        <v>1513</v>
      </c>
      <c r="E33" s="714">
        <v>40</v>
      </c>
      <c r="F33" s="714" t="s">
        <v>612</v>
      </c>
      <c r="G33" s="714">
        <v>100003228</v>
      </c>
      <c r="H33" s="714">
        <v>998736</v>
      </c>
      <c r="I33" s="541"/>
      <c r="J33" s="540">
        <v>18</v>
      </c>
      <c r="K33" s="539"/>
      <c r="L33" s="538" t="s">
        <v>759</v>
      </c>
      <c r="M33" s="538" t="s">
        <v>516</v>
      </c>
      <c r="N33" s="538">
        <v>1</v>
      </c>
      <c r="O33" s="526"/>
      <c r="P33" s="537" t="str">
        <f t="shared" si="0"/>
        <v>INCLUDED</v>
      </c>
      <c r="Q33" s="503">
        <f t="shared" si="1"/>
        <v>0</v>
      </c>
      <c r="R33" s="441">
        <f t="shared" si="2"/>
        <v>0</v>
      </c>
      <c r="S33" s="606">
        <f>Discount!$J$36</f>
        <v>0</v>
      </c>
      <c r="T33" s="441">
        <f t="shared" si="3"/>
        <v>0</v>
      </c>
      <c r="U33" s="442">
        <f t="shared" si="4"/>
        <v>0</v>
      </c>
      <c r="V33" s="710">
        <f t="shared" si="5"/>
        <v>0</v>
      </c>
      <c r="W33" s="258"/>
      <c r="X33" s="258"/>
      <c r="Y33" s="258"/>
      <c r="Z33" s="258"/>
      <c r="AA33" s="258"/>
    </row>
    <row r="34" spans="1:27">
      <c r="A34" s="705">
        <v>17</v>
      </c>
      <c r="B34" s="714">
        <v>7000018857</v>
      </c>
      <c r="C34" s="714">
        <v>470</v>
      </c>
      <c r="D34" s="714">
        <v>1513</v>
      </c>
      <c r="E34" s="714">
        <v>50</v>
      </c>
      <c r="F34" s="714" t="s">
        <v>612</v>
      </c>
      <c r="G34" s="714">
        <v>100000800</v>
      </c>
      <c r="H34" s="714">
        <v>998736</v>
      </c>
      <c r="I34" s="541"/>
      <c r="J34" s="540">
        <v>18</v>
      </c>
      <c r="K34" s="539"/>
      <c r="L34" s="538" t="s">
        <v>634</v>
      </c>
      <c r="M34" s="538" t="s">
        <v>516</v>
      </c>
      <c r="N34" s="538">
        <v>1</v>
      </c>
      <c r="O34" s="526"/>
      <c r="P34" s="537" t="str">
        <f t="shared" si="0"/>
        <v>INCLUDED</v>
      </c>
      <c r="Q34" s="503">
        <f t="shared" si="1"/>
        <v>0</v>
      </c>
      <c r="R34" s="441">
        <f t="shared" si="2"/>
        <v>0</v>
      </c>
      <c r="S34" s="606">
        <f>Discount!$J$36</f>
        <v>0</v>
      </c>
      <c r="T34" s="441">
        <f t="shared" si="3"/>
        <v>0</v>
      </c>
      <c r="U34" s="442">
        <f t="shared" si="4"/>
        <v>0</v>
      </c>
      <c r="V34" s="710">
        <f t="shared" si="5"/>
        <v>0</v>
      </c>
      <c r="W34" s="258"/>
      <c r="X34" s="258"/>
      <c r="Y34" s="258"/>
      <c r="Z34" s="258"/>
      <c r="AA34" s="258"/>
    </row>
    <row r="35" spans="1:27">
      <c r="A35" s="705">
        <v>18</v>
      </c>
      <c r="B35" s="714">
        <v>7000018857</v>
      </c>
      <c r="C35" s="714">
        <v>470</v>
      </c>
      <c r="D35" s="714">
        <v>1513</v>
      </c>
      <c r="E35" s="714">
        <v>60</v>
      </c>
      <c r="F35" s="714" t="s">
        <v>612</v>
      </c>
      <c r="G35" s="714">
        <v>100000804</v>
      </c>
      <c r="H35" s="714">
        <v>998736</v>
      </c>
      <c r="I35" s="541"/>
      <c r="J35" s="540">
        <v>18</v>
      </c>
      <c r="K35" s="539"/>
      <c r="L35" s="538" t="s">
        <v>931</v>
      </c>
      <c r="M35" s="538" t="s">
        <v>516</v>
      </c>
      <c r="N35" s="538">
        <v>1</v>
      </c>
      <c r="O35" s="526"/>
      <c r="P35" s="537" t="str">
        <f t="shared" si="0"/>
        <v>INCLUDED</v>
      </c>
      <c r="Q35" s="503">
        <f t="shared" si="1"/>
        <v>0</v>
      </c>
      <c r="R35" s="441">
        <f t="shared" si="2"/>
        <v>0</v>
      </c>
      <c r="S35" s="606">
        <f>Discount!$J$36</f>
        <v>0</v>
      </c>
      <c r="T35" s="441">
        <f t="shared" si="3"/>
        <v>0</v>
      </c>
      <c r="U35" s="442">
        <f t="shared" si="4"/>
        <v>0</v>
      </c>
      <c r="V35" s="710">
        <f t="shared" si="5"/>
        <v>0</v>
      </c>
      <c r="W35" s="258"/>
      <c r="X35" s="258"/>
      <c r="Y35" s="258"/>
      <c r="Z35" s="258"/>
      <c r="AA35" s="258"/>
    </row>
    <row r="36" spans="1:27">
      <c r="A36" s="705">
        <v>19</v>
      </c>
      <c r="B36" s="714">
        <v>7000018857</v>
      </c>
      <c r="C36" s="714">
        <v>480</v>
      </c>
      <c r="D36" s="714">
        <v>1530</v>
      </c>
      <c r="E36" s="714">
        <v>10</v>
      </c>
      <c r="F36" s="714" t="s">
        <v>613</v>
      </c>
      <c r="G36" s="714">
        <v>100000878</v>
      </c>
      <c r="H36" s="714">
        <v>998734</v>
      </c>
      <c r="I36" s="541"/>
      <c r="J36" s="540">
        <v>18</v>
      </c>
      <c r="K36" s="539"/>
      <c r="L36" s="538" t="s">
        <v>635</v>
      </c>
      <c r="M36" s="538" t="s">
        <v>516</v>
      </c>
      <c r="N36" s="538">
        <v>2</v>
      </c>
      <c r="O36" s="526"/>
      <c r="P36" s="537" t="str">
        <f t="shared" si="0"/>
        <v>INCLUDED</v>
      </c>
      <c r="Q36" s="503">
        <f t="shared" si="1"/>
        <v>0</v>
      </c>
      <c r="R36" s="441">
        <f t="shared" si="2"/>
        <v>0</v>
      </c>
      <c r="S36" s="606">
        <f>Discount!$J$36</f>
        <v>0</v>
      </c>
      <c r="T36" s="441">
        <f t="shared" si="3"/>
        <v>0</v>
      </c>
      <c r="U36" s="442">
        <f t="shared" si="4"/>
        <v>0</v>
      </c>
      <c r="V36" s="710">
        <f t="shared" si="5"/>
        <v>0</v>
      </c>
      <c r="W36" s="258"/>
      <c r="X36" s="258"/>
      <c r="Y36" s="258"/>
      <c r="Z36" s="258"/>
      <c r="AA36" s="258"/>
    </row>
    <row r="37" spans="1:27" ht="31.5">
      <c r="A37" s="705">
        <v>20</v>
      </c>
      <c r="B37" s="714">
        <v>7000018857</v>
      </c>
      <c r="C37" s="714">
        <v>490</v>
      </c>
      <c r="D37" s="714">
        <v>1590</v>
      </c>
      <c r="E37" s="714">
        <v>10</v>
      </c>
      <c r="F37" s="714" t="s">
        <v>585</v>
      </c>
      <c r="G37" s="714">
        <v>100002182</v>
      </c>
      <c r="H37" s="714">
        <v>998736</v>
      </c>
      <c r="I37" s="541"/>
      <c r="J37" s="540">
        <v>18</v>
      </c>
      <c r="K37" s="539"/>
      <c r="L37" s="538" t="s">
        <v>760</v>
      </c>
      <c r="M37" s="538" t="s">
        <v>547</v>
      </c>
      <c r="N37" s="538">
        <v>1</v>
      </c>
      <c r="O37" s="526"/>
      <c r="P37" s="537" t="str">
        <f t="shared" si="0"/>
        <v>INCLUDED</v>
      </c>
      <c r="Q37" s="503">
        <f t="shared" si="1"/>
        <v>0</v>
      </c>
      <c r="R37" s="441">
        <f t="shared" si="2"/>
        <v>0</v>
      </c>
      <c r="S37" s="606">
        <f>Discount!$J$36</f>
        <v>0</v>
      </c>
      <c r="T37" s="441">
        <f t="shared" si="3"/>
        <v>0</v>
      </c>
      <c r="U37" s="442">
        <f t="shared" si="4"/>
        <v>0</v>
      </c>
      <c r="V37" s="710">
        <f t="shared" si="5"/>
        <v>0</v>
      </c>
      <c r="W37" s="258"/>
      <c r="X37" s="258"/>
      <c r="Y37" s="258"/>
      <c r="Z37" s="258"/>
      <c r="AA37" s="258"/>
    </row>
    <row r="38" spans="1:27" ht="31.5">
      <c r="A38" s="705">
        <v>21</v>
      </c>
      <c r="B38" s="714">
        <v>7000018857</v>
      </c>
      <c r="C38" s="714">
        <v>490</v>
      </c>
      <c r="D38" s="714">
        <v>1590</v>
      </c>
      <c r="E38" s="714">
        <v>20</v>
      </c>
      <c r="F38" s="714" t="s">
        <v>585</v>
      </c>
      <c r="G38" s="714">
        <v>100002181</v>
      </c>
      <c r="H38" s="714">
        <v>998736</v>
      </c>
      <c r="I38" s="541"/>
      <c r="J38" s="540">
        <v>18</v>
      </c>
      <c r="K38" s="539"/>
      <c r="L38" s="538" t="s">
        <v>761</v>
      </c>
      <c r="M38" s="538" t="s">
        <v>547</v>
      </c>
      <c r="N38" s="538">
        <v>1</v>
      </c>
      <c r="O38" s="526"/>
      <c r="P38" s="537" t="str">
        <f t="shared" si="0"/>
        <v>INCLUDED</v>
      </c>
      <c r="Q38" s="503">
        <f t="shared" si="1"/>
        <v>0</v>
      </c>
      <c r="R38" s="441">
        <f t="shared" si="2"/>
        <v>0</v>
      </c>
      <c r="S38" s="606">
        <f>Discount!$J$36</f>
        <v>0</v>
      </c>
      <c r="T38" s="441">
        <f t="shared" si="3"/>
        <v>0</v>
      </c>
      <c r="U38" s="442">
        <f t="shared" si="4"/>
        <v>0</v>
      </c>
      <c r="V38" s="710">
        <f t="shared" si="5"/>
        <v>0</v>
      </c>
      <c r="W38" s="258"/>
      <c r="X38" s="258"/>
      <c r="Y38" s="258"/>
      <c r="Z38" s="258"/>
      <c r="AA38" s="258"/>
    </row>
    <row r="39" spans="1:27" ht="31.5">
      <c r="A39" s="705">
        <v>22</v>
      </c>
      <c r="B39" s="714">
        <v>7000018857</v>
      </c>
      <c r="C39" s="714">
        <v>500</v>
      </c>
      <c r="D39" s="714">
        <v>1620</v>
      </c>
      <c r="E39" s="714">
        <v>10</v>
      </c>
      <c r="F39" s="714" t="s">
        <v>503</v>
      </c>
      <c r="G39" s="714">
        <v>100004926</v>
      </c>
      <c r="H39" s="714">
        <v>998731</v>
      </c>
      <c r="I39" s="541"/>
      <c r="J39" s="540">
        <v>18</v>
      </c>
      <c r="K39" s="539"/>
      <c r="L39" s="538" t="s">
        <v>762</v>
      </c>
      <c r="M39" s="538" t="s">
        <v>516</v>
      </c>
      <c r="N39" s="538">
        <v>5</v>
      </c>
      <c r="O39" s="526"/>
      <c r="P39" s="537" t="str">
        <f t="shared" si="0"/>
        <v>INCLUDED</v>
      </c>
      <c r="Q39" s="503">
        <f t="shared" si="1"/>
        <v>0</v>
      </c>
      <c r="R39" s="441">
        <f>IF( K39="",J39*(IF(P39="Included",0,P39))/100,K39*(IF(P39="Included",0,P39)))</f>
        <v>0</v>
      </c>
      <c r="S39" s="606">
        <f>Discount!$J$36</f>
        <v>0</v>
      </c>
      <c r="T39" s="441">
        <f>S39*Q39</f>
        <v>0</v>
      </c>
      <c r="U39" s="442">
        <f t="shared" ref="U39:U50" si="6">IF(K39="",J39*T39/100,K39*T39)</f>
        <v>0</v>
      </c>
      <c r="V39" s="710">
        <f t="shared" si="5"/>
        <v>0</v>
      </c>
      <c r="W39" s="258"/>
      <c r="X39" s="258"/>
      <c r="Y39" s="258"/>
      <c r="Z39" s="258"/>
      <c r="AA39" s="258"/>
    </row>
    <row r="40" spans="1:27" ht="31.5">
      <c r="A40" s="705">
        <v>23</v>
      </c>
      <c r="B40" s="714">
        <v>7000018857</v>
      </c>
      <c r="C40" s="714">
        <v>510</v>
      </c>
      <c r="D40" s="714">
        <v>1680</v>
      </c>
      <c r="E40" s="714">
        <v>70</v>
      </c>
      <c r="F40" s="714" t="s">
        <v>614</v>
      </c>
      <c r="G40" s="714">
        <v>100001226</v>
      </c>
      <c r="H40" s="714">
        <v>995455</v>
      </c>
      <c r="I40" s="541"/>
      <c r="J40" s="540">
        <v>18</v>
      </c>
      <c r="K40" s="539"/>
      <c r="L40" s="538" t="s">
        <v>763</v>
      </c>
      <c r="M40" s="538" t="s">
        <v>516</v>
      </c>
      <c r="N40" s="538">
        <v>3</v>
      </c>
      <c r="O40" s="526"/>
      <c r="P40" s="537" t="str">
        <f t="shared" ref="P40:P251" si="7">IF(O40=0, "INCLUDED", IF(ISERROR(N40*O40), O40, N40*O40))</f>
        <v>INCLUDED</v>
      </c>
      <c r="Q40" s="503">
        <f t="shared" ref="Q40:Q50" si="8">IF(P40="Included",0,P40)</f>
        <v>0</v>
      </c>
      <c r="R40" s="441">
        <f t="shared" ref="R40:R50" si="9">IF( K40="",J40*(IF(P40="Included",0,P40))/100,K40*(IF(P40="Included",0,P40)))</f>
        <v>0</v>
      </c>
      <c r="S40" s="606">
        <f>Discount!$J$36</f>
        <v>0</v>
      </c>
      <c r="T40" s="441">
        <f t="shared" ref="T40:T50" si="10">S40*Q40</f>
        <v>0</v>
      </c>
      <c r="U40" s="442">
        <f t="shared" si="6"/>
        <v>0</v>
      </c>
      <c r="V40" s="710">
        <f t="shared" si="5"/>
        <v>0</v>
      </c>
      <c r="W40" s="258"/>
      <c r="X40" s="258"/>
      <c r="Y40" s="258"/>
      <c r="Z40" s="258"/>
      <c r="AA40" s="258"/>
    </row>
    <row r="41" spans="1:27" ht="31.5">
      <c r="A41" s="705">
        <v>24</v>
      </c>
      <c r="B41" s="714">
        <v>7000018857</v>
      </c>
      <c r="C41" s="714">
        <v>510</v>
      </c>
      <c r="D41" s="714">
        <v>1680</v>
      </c>
      <c r="E41" s="714">
        <v>80</v>
      </c>
      <c r="F41" s="714" t="s">
        <v>614</v>
      </c>
      <c r="G41" s="714">
        <v>100001225</v>
      </c>
      <c r="H41" s="714">
        <v>995455</v>
      </c>
      <c r="I41" s="541"/>
      <c r="J41" s="540">
        <v>18</v>
      </c>
      <c r="K41" s="539"/>
      <c r="L41" s="538" t="s">
        <v>764</v>
      </c>
      <c r="M41" s="538" t="s">
        <v>516</v>
      </c>
      <c r="N41" s="538">
        <v>8</v>
      </c>
      <c r="O41" s="526"/>
      <c r="P41" s="537" t="str">
        <f t="shared" si="7"/>
        <v>INCLUDED</v>
      </c>
      <c r="Q41" s="503">
        <f t="shared" si="8"/>
        <v>0</v>
      </c>
      <c r="R41" s="441">
        <f t="shared" si="9"/>
        <v>0</v>
      </c>
      <c r="S41" s="606">
        <f>Discount!$J$36</f>
        <v>0</v>
      </c>
      <c r="T41" s="441">
        <f t="shared" si="10"/>
        <v>0</v>
      </c>
      <c r="U41" s="442">
        <f t="shared" si="6"/>
        <v>0</v>
      </c>
      <c r="V41" s="710">
        <f t="shared" si="5"/>
        <v>0</v>
      </c>
      <c r="W41" s="258"/>
      <c r="X41" s="258"/>
      <c r="Y41" s="258"/>
      <c r="Z41" s="258"/>
      <c r="AA41" s="258"/>
    </row>
    <row r="42" spans="1:27" ht="31.5">
      <c r="A42" s="705">
        <v>25</v>
      </c>
      <c r="B42" s="714">
        <v>7000018857</v>
      </c>
      <c r="C42" s="714">
        <v>510</v>
      </c>
      <c r="D42" s="714">
        <v>1680</v>
      </c>
      <c r="E42" s="714">
        <v>90</v>
      </c>
      <c r="F42" s="714" t="s">
        <v>614</v>
      </c>
      <c r="G42" s="714">
        <v>100001220</v>
      </c>
      <c r="H42" s="714">
        <v>995455</v>
      </c>
      <c r="I42" s="541"/>
      <c r="J42" s="540">
        <v>18</v>
      </c>
      <c r="K42" s="539"/>
      <c r="L42" s="538" t="s">
        <v>765</v>
      </c>
      <c r="M42" s="538" t="s">
        <v>516</v>
      </c>
      <c r="N42" s="538">
        <v>3</v>
      </c>
      <c r="O42" s="526"/>
      <c r="P42" s="537" t="str">
        <f t="shared" si="7"/>
        <v>INCLUDED</v>
      </c>
      <c r="Q42" s="503">
        <f t="shared" si="8"/>
        <v>0</v>
      </c>
      <c r="R42" s="441">
        <f t="shared" si="9"/>
        <v>0</v>
      </c>
      <c r="S42" s="606">
        <f>Discount!$J$36</f>
        <v>0</v>
      </c>
      <c r="T42" s="441">
        <f t="shared" si="10"/>
        <v>0</v>
      </c>
      <c r="U42" s="442">
        <f t="shared" si="6"/>
        <v>0</v>
      </c>
      <c r="V42" s="710">
        <f t="shared" si="5"/>
        <v>0</v>
      </c>
      <c r="W42" s="258"/>
      <c r="X42" s="258"/>
      <c r="Y42" s="258"/>
      <c r="Z42" s="258"/>
      <c r="AA42" s="258"/>
    </row>
    <row r="43" spans="1:27" ht="31.5">
      <c r="A43" s="705">
        <v>26</v>
      </c>
      <c r="B43" s="714">
        <v>7000018857</v>
      </c>
      <c r="C43" s="714">
        <v>510</v>
      </c>
      <c r="D43" s="714">
        <v>1680</v>
      </c>
      <c r="E43" s="714">
        <v>100</v>
      </c>
      <c r="F43" s="714" t="s">
        <v>614</v>
      </c>
      <c r="G43" s="714">
        <v>100001221</v>
      </c>
      <c r="H43" s="714">
        <v>995455</v>
      </c>
      <c r="I43" s="541"/>
      <c r="J43" s="540">
        <v>18</v>
      </c>
      <c r="K43" s="539"/>
      <c r="L43" s="538" t="s">
        <v>766</v>
      </c>
      <c r="M43" s="538" t="s">
        <v>516</v>
      </c>
      <c r="N43" s="538">
        <v>3</v>
      </c>
      <c r="O43" s="526"/>
      <c r="P43" s="537" t="str">
        <f t="shared" si="7"/>
        <v>INCLUDED</v>
      </c>
      <c r="Q43" s="503">
        <f t="shared" si="8"/>
        <v>0</v>
      </c>
      <c r="R43" s="441">
        <f t="shared" si="9"/>
        <v>0</v>
      </c>
      <c r="S43" s="606">
        <f>Discount!$J$36</f>
        <v>0</v>
      </c>
      <c r="T43" s="441">
        <f t="shared" si="10"/>
        <v>0</v>
      </c>
      <c r="U43" s="442">
        <f t="shared" si="6"/>
        <v>0</v>
      </c>
      <c r="V43" s="710">
        <f t="shared" si="5"/>
        <v>0</v>
      </c>
      <c r="W43" s="258"/>
      <c r="X43" s="258"/>
      <c r="Y43" s="258"/>
      <c r="Z43" s="258"/>
      <c r="AA43" s="258"/>
    </row>
    <row r="44" spans="1:27" ht="31.5">
      <c r="A44" s="705">
        <v>27</v>
      </c>
      <c r="B44" s="714">
        <v>7000018857</v>
      </c>
      <c r="C44" s="714">
        <v>510</v>
      </c>
      <c r="D44" s="714">
        <v>1680</v>
      </c>
      <c r="E44" s="714">
        <v>110</v>
      </c>
      <c r="F44" s="714" t="s">
        <v>614</v>
      </c>
      <c r="G44" s="714">
        <v>100001222</v>
      </c>
      <c r="H44" s="714">
        <v>995455</v>
      </c>
      <c r="I44" s="541"/>
      <c r="J44" s="540">
        <v>18</v>
      </c>
      <c r="K44" s="539"/>
      <c r="L44" s="538" t="s">
        <v>767</v>
      </c>
      <c r="M44" s="538" t="s">
        <v>516</v>
      </c>
      <c r="N44" s="538">
        <v>4</v>
      </c>
      <c r="O44" s="526"/>
      <c r="P44" s="537" t="str">
        <f t="shared" si="7"/>
        <v>INCLUDED</v>
      </c>
      <c r="Q44" s="503">
        <f t="shared" si="8"/>
        <v>0</v>
      </c>
      <c r="R44" s="441">
        <f t="shared" si="9"/>
        <v>0</v>
      </c>
      <c r="S44" s="606">
        <f>Discount!$J$36</f>
        <v>0</v>
      </c>
      <c r="T44" s="441">
        <f t="shared" si="10"/>
        <v>0</v>
      </c>
      <c r="U44" s="442">
        <f t="shared" si="6"/>
        <v>0</v>
      </c>
      <c r="V44" s="710">
        <f t="shared" si="5"/>
        <v>0</v>
      </c>
      <c r="W44" s="258"/>
      <c r="X44" s="258"/>
      <c r="Y44" s="258"/>
      <c r="Z44" s="258"/>
      <c r="AA44" s="258"/>
    </row>
    <row r="45" spans="1:27" ht="31.5">
      <c r="A45" s="705">
        <v>28</v>
      </c>
      <c r="B45" s="714">
        <v>7000018857</v>
      </c>
      <c r="C45" s="714">
        <v>510</v>
      </c>
      <c r="D45" s="714">
        <v>1680</v>
      </c>
      <c r="E45" s="714">
        <v>120</v>
      </c>
      <c r="F45" s="714" t="s">
        <v>614</v>
      </c>
      <c r="G45" s="714">
        <v>100001224</v>
      </c>
      <c r="H45" s="714">
        <v>995455</v>
      </c>
      <c r="I45" s="541"/>
      <c r="J45" s="540">
        <v>18</v>
      </c>
      <c r="K45" s="539"/>
      <c r="L45" s="538" t="s">
        <v>768</v>
      </c>
      <c r="M45" s="538" t="s">
        <v>516</v>
      </c>
      <c r="N45" s="538">
        <v>3</v>
      </c>
      <c r="O45" s="526"/>
      <c r="P45" s="537" t="str">
        <f t="shared" si="7"/>
        <v>INCLUDED</v>
      </c>
      <c r="Q45" s="503">
        <f t="shared" si="8"/>
        <v>0</v>
      </c>
      <c r="R45" s="441">
        <f t="shared" si="9"/>
        <v>0</v>
      </c>
      <c r="S45" s="606">
        <f>Discount!$J$36</f>
        <v>0</v>
      </c>
      <c r="T45" s="441">
        <f t="shared" si="10"/>
        <v>0</v>
      </c>
      <c r="U45" s="442">
        <f t="shared" si="6"/>
        <v>0</v>
      </c>
      <c r="V45" s="710">
        <f t="shared" si="5"/>
        <v>0</v>
      </c>
      <c r="W45" s="258"/>
      <c r="X45" s="258"/>
      <c r="Y45" s="258"/>
      <c r="Z45" s="258"/>
      <c r="AA45" s="258"/>
    </row>
    <row r="46" spans="1:27" ht="31.5">
      <c r="A46" s="705">
        <v>29</v>
      </c>
      <c r="B46" s="714">
        <v>7000018857</v>
      </c>
      <c r="C46" s="714">
        <v>510</v>
      </c>
      <c r="D46" s="714">
        <v>1680</v>
      </c>
      <c r="E46" s="714">
        <v>130</v>
      </c>
      <c r="F46" s="714" t="s">
        <v>614</v>
      </c>
      <c r="G46" s="714">
        <v>100003521</v>
      </c>
      <c r="H46" s="714">
        <v>995455</v>
      </c>
      <c r="I46" s="541"/>
      <c r="J46" s="540">
        <v>18</v>
      </c>
      <c r="K46" s="539"/>
      <c r="L46" s="538" t="s">
        <v>769</v>
      </c>
      <c r="M46" s="538" t="s">
        <v>559</v>
      </c>
      <c r="N46" s="538">
        <v>6</v>
      </c>
      <c r="O46" s="526"/>
      <c r="P46" s="537" t="str">
        <f t="shared" si="7"/>
        <v>INCLUDED</v>
      </c>
      <c r="Q46" s="503">
        <f t="shared" si="8"/>
        <v>0</v>
      </c>
      <c r="R46" s="441">
        <f t="shared" si="9"/>
        <v>0</v>
      </c>
      <c r="S46" s="606">
        <f>Discount!$J$36</f>
        <v>0</v>
      </c>
      <c r="T46" s="441">
        <f t="shared" si="10"/>
        <v>0</v>
      </c>
      <c r="U46" s="442">
        <f t="shared" si="6"/>
        <v>0</v>
      </c>
      <c r="V46" s="710">
        <f t="shared" si="5"/>
        <v>0</v>
      </c>
      <c r="W46" s="258"/>
      <c r="X46" s="258"/>
      <c r="Y46" s="258"/>
      <c r="Z46" s="258"/>
      <c r="AA46" s="258"/>
    </row>
    <row r="47" spans="1:27" ht="47.25">
      <c r="A47" s="705">
        <v>30</v>
      </c>
      <c r="B47" s="714">
        <v>7000018857</v>
      </c>
      <c r="C47" s="714">
        <v>520</v>
      </c>
      <c r="D47" s="714">
        <v>1690</v>
      </c>
      <c r="E47" s="714">
        <v>10</v>
      </c>
      <c r="F47" s="714" t="s">
        <v>751</v>
      </c>
      <c r="G47" s="714">
        <v>100004518</v>
      </c>
      <c r="H47" s="714">
        <v>995433</v>
      </c>
      <c r="I47" s="541"/>
      <c r="J47" s="540">
        <v>18</v>
      </c>
      <c r="K47" s="539"/>
      <c r="L47" s="538" t="s">
        <v>770</v>
      </c>
      <c r="M47" s="538" t="s">
        <v>771</v>
      </c>
      <c r="N47" s="538">
        <v>403</v>
      </c>
      <c r="O47" s="526"/>
      <c r="P47" s="537" t="str">
        <f t="shared" si="7"/>
        <v>INCLUDED</v>
      </c>
      <c r="Q47" s="503">
        <f t="shared" si="8"/>
        <v>0</v>
      </c>
      <c r="R47" s="441">
        <f t="shared" si="9"/>
        <v>0</v>
      </c>
      <c r="S47" s="606">
        <f>Discount!$J$36</f>
        <v>0</v>
      </c>
      <c r="T47" s="441">
        <f t="shared" si="10"/>
        <v>0</v>
      </c>
      <c r="U47" s="442">
        <f t="shared" si="6"/>
        <v>0</v>
      </c>
      <c r="V47" s="710">
        <f t="shared" si="5"/>
        <v>0</v>
      </c>
      <c r="W47" s="258"/>
      <c r="X47" s="258"/>
      <c r="Y47" s="258"/>
      <c r="Z47" s="258"/>
      <c r="AA47" s="258"/>
    </row>
    <row r="48" spans="1:27">
      <c r="A48" s="705">
        <v>31</v>
      </c>
      <c r="B48" s="714">
        <v>7000018857</v>
      </c>
      <c r="C48" s="714">
        <v>520</v>
      </c>
      <c r="D48" s="714">
        <v>1690</v>
      </c>
      <c r="E48" s="714">
        <v>20</v>
      </c>
      <c r="F48" s="714" t="s">
        <v>751</v>
      </c>
      <c r="G48" s="714">
        <v>100001325</v>
      </c>
      <c r="H48" s="714">
        <v>995454</v>
      </c>
      <c r="I48" s="541"/>
      <c r="J48" s="540">
        <v>18</v>
      </c>
      <c r="K48" s="539"/>
      <c r="L48" s="538" t="s">
        <v>772</v>
      </c>
      <c r="M48" s="538" t="s">
        <v>771</v>
      </c>
      <c r="N48" s="538">
        <v>17</v>
      </c>
      <c r="O48" s="526"/>
      <c r="P48" s="537" t="str">
        <f t="shared" si="7"/>
        <v>INCLUDED</v>
      </c>
      <c r="Q48" s="503">
        <f t="shared" si="8"/>
        <v>0</v>
      </c>
      <c r="R48" s="441">
        <f t="shared" si="9"/>
        <v>0</v>
      </c>
      <c r="S48" s="606">
        <f>Discount!$J$36</f>
        <v>0</v>
      </c>
      <c r="T48" s="441">
        <f t="shared" si="10"/>
        <v>0</v>
      </c>
      <c r="U48" s="442">
        <f t="shared" si="6"/>
        <v>0</v>
      </c>
      <c r="V48" s="710">
        <f t="shared" si="5"/>
        <v>0</v>
      </c>
      <c r="W48" s="258"/>
      <c r="X48" s="258"/>
      <c r="Y48" s="258"/>
      <c r="Z48" s="258"/>
      <c r="AA48" s="258"/>
    </row>
    <row r="49" spans="1:27">
      <c r="A49" s="705">
        <v>32</v>
      </c>
      <c r="B49" s="714">
        <v>7000018857</v>
      </c>
      <c r="C49" s="714">
        <v>520</v>
      </c>
      <c r="D49" s="714">
        <v>1690</v>
      </c>
      <c r="E49" s="714">
        <v>30</v>
      </c>
      <c r="F49" s="714" t="s">
        <v>751</v>
      </c>
      <c r="G49" s="714">
        <v>100001326</v>
      </c>
      <c r="H49" s="714">
        <v>995454</v>
      </c>
      <c r="I49" s="541"/>
      <c r="J49" s="540">
        <v>18</v>
      </c>
      <c r="K49" s="539"/>
      <c r="L49" s="538" t="s">
        <v>773</v>
      </c>
      <c r="M49" s="538" t="s">
        <v>771</v>
      </c>
      <c r="N49" s="538">
        <v>4</v>
      </c>
      <c r="O49" s="526"/>
      <c r="P49" s="537" t="str">
        <f t="shared" si="7"/>
        <v>INCLUDED</v>
      </c>
      <c r="Q49" s="503">
        <f t="shared" si="8"/>
        <v>0</v>
      </c>
      <c r="R49" s="441">
        <f t="shared" si="9"/>
        <v>0</v>
      </c>
      <c r="S49" s="606">
        <f>Discount!$J$36</f>
        <v>0</v>
      </c>
      <c r="T49" s="441">
        <f t="shared" si="10"/>
        <v>0</v>
      </c>
      <c r="U49" s="442">
        <f t="shared" si="6"/>
        <v>0</v>
      </c>
      <c r="V49" s="710">
        <f t="shared" si="5"/>
        <v>0</v>
      </c>
      <c r="W49" s="258"/>
      <c r="X49" s="258"/>
      <c r="Y49" s="258"/>
      <c r="Z49" s="258"/>
      <c r="AA49" s="258"/>
    </row>
    <row r="50" spans="1:27">
      <c r="A50" s="705">
        <v>33</v>
      </c>
      <c r="B50" s="714">
        <v>7000018857</v>
      </c>
      <c r="C50" s="714">
        <v>520</v>
      </c>
      <c r="D50" s="714">
        <v>1690</v>
      </c>
      <c r="E50" s="714">
        <v>40</v>
      </c>
      <c r="F50" s="714" t="s">
        <v>751</v>
      </c>
      <c r="G50" s="714">
        <v>100001328</v>
      </c>
      <c r="H50" s="714">
        <v>995454</v>
      </c>
      <c r="I50" s="541"/>
      <c r="J50" s="540">
        <v>18</v>
      </c>
      <c r="K50" s="539"/>
      <c r="L50" s="538" t="s">
        <v>774</v>
      </c>
      <c r="M50" s="538" t="s">
        <v>771</v>
      </c>
      <c r="N50" s="538">
        <v>77</v>
      </c>
      <c r="O50" s="526"/>
      <c r="P50" s="537" t="str">
        <f t="shared" si="7"/>
        <v>INCLUDED</v>
      </c>
      <c r="Q50" s="503">
        <f t="shared" si="8"/>
        <v>0</v>
      </c>
      <c r="R50" s="441">
        <f t="shared" si="9"/>
        <v>0</v>
      </c>
      <c r="S50" s="606">
        <f>Discount!$J$36</f>
        <v>0</v>
      </c>
      <c r="T50" s="441">
        <f t="shared" si="10"/>
        <v>0</v>
      </c>
      <c r="U50" s="442">
        <f t="shared" si="6"/>
        <v>0</v>
      </c>
      <c r="V50" s="710">
        <f t="shared" si="5"/>
        <v>0</v>
      </c>
      <c r="W50" s="258"/>
      <c r="X50" s="258"/>
      <c r="Y50" s="258"/>
      <c r="Z50" s="258"/>
      <c r="AA50" s="258"/>
    </row>
    <row r="51" spans="1:27" ht="31.5">
      <c r="A51" s="705">
        <v>34</v>
      </c>
      <c r="B51" s="714">
        <v>7000018857</v>
      </c>
      <c r="C51" s="714">
        <v>520</v>
      </c>
      <c r="D51" s="714">
        <v>1690</v>
      </c>
      <c r="E51" s="714">
        <v>50</v>
      </c>
      <c r="F51" s="714" t="s">
        <v>751</v>
      </c>
      <c r="G51" s="714">
        <v>100001754</v>
      </c>
      <c r="H51" s="714">
        <v>995454</v>
      </c>
      <c r="I51" s="541"/>
      <c r="J51" s="540">
        <v>18</v>
      </c>
      <c r="K51" s="539"/>
      <c r="L51" s="538" t="s">
        <v>775</v>
      </c>
      <c r="M51" s="538" t="s">
        <v>771</v>
      </c>
      <c r="N51" s="538">
        <v>76</v>
      </c>
      <c r="O51" s="526"/>
      <c r="P51" s="537" t="str">
        <f t="shared" si="7"/>
        <v>INCLUDED</v>
      </c>
      <c r="Q51" s="503">
        <f t="shared" ref="Q51:Q76" si="11">IF(P51="Included",0,P51)</f>
        <v>0</v>
      </c>
      <c r="R51" s="441">
        <f t="shared" ref="R51:R76" si="12">IF( K51="",J51*(IF(P51="Included",0,P51))/100,K51*(IF(P51="Included",0,P51)))</f>
        <v>0</v>
      </c>
      <c r="S51" s="606">
        <f>Discount!$J$36</f>
        <v>0</v>
      </c>
      <c r="T51" s="441">
        <f t="shared" ref="T51:T76" si="13">S51*Q51</f>
        <v>0</v>
      </c>
      <c r="U51" s="442">
        <f t="shared" ref="U51:U76" si="14">IF(K51="",J51*T51/100,K51*T51)</f>
        <v>0</v>
      </c>
      <c r="V51" s="710">
        <f t="shared" si="5"/>
        <v>0</v>
      </c>
      <c r="W51" s="258"/>
      <c r="X51" s="258"/>
      <c r="Y51" s="258"/>
      <c r="Z51" s="258"/>
      <c r="AA51" s="258"/>
    </row>
    <row r="52" spans="1:27">
      <c r="A52" s="705">
        <v>35</v>
      </c>
      <c r="B52" s="714">
        <v>7000018857</v>
      </c>
      <c r="C52" s="714">
        <v>520</v>
      </c>
      <c r="D52" s="714">
        <v>1690</v>
      </c>
      <c r="E52" s="714">
        <v>60</v>
      </c>
      <c r="F52" s="714" t="s">
        <v>751</v>
      </c>
      <c r="G52" s="714">
        <v>100001329</v>
      </c>
      <c r="H52" s="714">
        <v>995454</v>
      </c>
      <c r="I52" s="541"/>
      <c r="J52" s="540">
        <v>18</v>
      </c>
      <c r="K52" s="539"/>
      <c r="L52" s="538" t="s">
        <v>776</v>
      </c>
      <c r="M52" s="538" t="s">
        <v>687</v>
      </c>
      <c r="N52" s="538">
        <v>5</v>
      </c>
      <c r="O52" s="526"/>
      <c r="P52" s="537" t="str">
        <f t="shared" si="7"/>
        <v>INCLUDED</v>
      </c>
      <c r="Q52" s="503">
        <f t="shared" si="11"/>
        <v>0</v>
      </c>
      <c r="R52" s="441">
        <f>IF( K52="",J52*(IF(P52="Included",0,P52))/100,K52*(IF(P52="Included",0,P52)))</f>
        <v>0</v>
      </c>
      <c r="S52" s="606">
        <f>Discount!$J$36</f>
        <v>0</v>
      </c>
      <c r="T52" s="441">
        <f>S52*Q52</f>
        <v>0</v>
      </c>
      <c r="U52" s="442">
        <f>IF(K52="",J52*T52/100,K52*T52)</f>
        <v>0</v>
      </c>
      <c r="V52" s="710">
        <f>O52*N52</f>
        <v>0</v>
      </c>
      <c r="W52" s="258"/>
      <c r="X52" s="258"/>
      <c r="Y52" s="258"/>
      <c r="Z52" s="258"/>
      <c r="AA52" s="258"/>
    </row>
    <row r="53" spans="1:27" ht="31.5">
      <c r="A53" s="705">
        <v>36</v>
      </c>
      <c r="B53" s="714">
        <v>7000018857</v>
      </c>
      <c r="C53" s="714">
        <v>520</v>
      </c>
      <c r="D53" s="714">
        <v>1690</v>
      </c>
      <c r="E53" s="714">
        <v>70</v>
      </c>
      <c r="F53" s="714" t="s">
        <v>751</v>
      </c>
      <c r="G53" s="714">
        <v>100001331</v>
      </c>
      <c r="H53" s="714">
        <v>995455</v>
      </c>
      <c r="I53" s="541"/>
      <c r="J53" s="540">
        <v>18</v>
      </c>
      <c r="K53" s="539"/>
      <c r="L53" s="538" t="s">
        <v>777</v>
      </c>
      <c r="M53" s="538" t="s">
        <v>687</v>
      </c>
      <c r="N53" s="538">
        <v>4</v>
      </c>
      <c r="O53" s="526"/>
      <c r="P53" s="537" t="str">
        <f t="shared" si="7"/>
        <v>INCLUDED</v>
      </c>
      <c r="Q53" s="503">
        <f t="shared" si="11"/>
        <v>0</v>
      </c>
      <c r="R53" s="441">
        <f t="shared" ref="R53:R71" si="15">IF( K53="",J53*(IF(P53="Included",0,P53))/100,K53*(IF(P53="Included",0,P53)))</f>
        <v>0</v>
      </c>
      <c r="S53" s="606">
        <f>Discount!$J$36</f>
        <v>0</v>
      </c>
      <c r="T53" s="441">
        <f t="shared" ref="T53:T71" si="16">S53*Q53</f>
        <v>0</v>
      </c>
      <c r="U53" s="442">
        <f t="shared" ref="U53:U71" si="17">IF(K53="",J53*T53/100,K53*T53)</f>
        <v>0</v>
      </c>
      <c r="V53" s="710">
        <f t="shared" ref="V53:V71" si="18">O53*N53</f>
        <v>0</v>
      </c>
      <c r="W53" s="258"/>
      <c r="X53" s="258"/>
      <c r="Y53" s="258"/>
      <c r="Z53" s="258"/>
      <c r="AA53" s="258"/>
    </row>
    <row r="54" spans="1:27">
      <c r="A54" s="705">
        <v>37</v>
      </c>
      <c r="B54" s="714">
        <v>7000018857</v>
      </c>
      <c r="C54" s="714">
        <v>520</v>
      </c>
      <c r="D54" s="714">
        <v>1690</v>
      </c>
      <c r="E54" s="714">
        <v>80</v>
      </c>
      <c r="F54" s="714" t="s">
        <v>751</v>
      </c>
      <c r="G54" s="714">
        <v>100001714</v>
      </c>
      <c r="H54" s="714">
        <v>995428</v>
      </c>
      <c r="I54" s="541"/>
      <c r="J54" s="540">
        <v>18</v>
      </c>
      <c r="K54" s="539"/>
      <c r="L54" s="538" t="s">
        <v>778</v>
      </c>
      <c r="M54" s="538" t="s">
        <v>779</v>
      </c>
      <c r="N54" s="538">
        <v>400</v>
      </c>
      <c r="O54" s="526"/>
      <c r="P54" s="537" t="str">
        <f t="shared" si="7"/>
        <v>INCLUDED</v>
      </c>
      <c r="Q54" s="503">
        <f t="shared" si="11"/>
        <v>0</v>
      </c>
      <c r="R54" s="441">
        <f t="shared" si="15"/>
        <v>0</v>
      </c>
      <c r="S54" s="606">
        <f>Discount!$J$36</f>
        <v>0</v>
      </c>
      <c r="T54" s="441">
        <f t="shared" si="16"/>
        <v>0</v>
      </c>
      <c r="U54" s="442">
        <f t="shared" si="17"/>
        <v>0</v>
      </c>
      <c r="V54" s="710">
        <f t="shared" si="18"/>
        <v>0</v>
      </c>
      <c r="W54" s="258"/>
      <c r="X54" s="258"/>
      <c r="Y54" s="258"/>
      <c r="Z54" s="258"/>
      <c r="AA54" s="258"/>
    </row>
    <row r="55" spans="1:27">
      <c r="A55" s="705">
        <v>38</v>
      </c>
      <c r="B55" s="714">
        <v>7000018857</v>
      </c>
      <c r="C55" s="714">
        <v>520</v>
      </c>
      <c r="D55" s="714">
        <v>1690</v>
      </c>
      <c r="E55" s="714">
        <v>90</v>
      </c>
      <c r="F55" s="714" t="s">
        <v>751</v>
      </c>
      <c r="G55" s="714">
        <v>100001713</v>
      </c>
      <c r="H55" s="714">
        <v>995424</v>
      </c>
      <c r="I55" s="541"/>
      <c r="J55" s="540">
        <v>18</v>
      </c>
      <c r="K55" s="539"/>
      <c r="L55" s="538" t="s">
        <v>780</v>
      </c>
      <c r="M55" s="538" t="s">
        <v>779</v>
      </c>
      <c r="N55" s="538">
        <v>400</v>
      </c>
      <c r="O55" s="526"/>
      <c r="P55" s="537" t="str">
        <f t="shared" si="7"/>
        <v>INCLUDED</v>
      </c>
      <c r="Q55" s="503">
        <f t="shared" si="11"/>
        <v>0</v>
      </c>
      <c r="R55" s="441">
        <f t="shared" si="15"/>
        <v>0</v>
      </c>
      <c r="S55" s="606">
        <f>Discount!$J$36</f>
        <v>0</v>
      </c>
      <c r="T55" s="441">
        <f t="shared" si="16"/>
        <v>0</v>
      </c>
      <c r="U55" s="442">
        <f t="shared" si="17"/>
        <v>0</v>
      </c>
      <c r="V55" s="710">
        <f t="shared" si="18"/>
        <v>0</v>
      </c>
      <c r="W55" s="258"/>
      <c r="X55" s="258"/>
      <c r="Y55" s="258"/>
      <c r="Z55" s="258"/>
      <c r="AA55" s="258"/>
    </row>
    <row r="56" spans="1:27" ht="31.5">
      <c r="A56" s="705">
        <v>39</v>
      </c>
      <c r="B56" s="714">
        <v>7000018857</v>
      </c>
      <c r="C56" s="714">
        <v>520</v>
      </c>
      <c r="D56" s="714">
        <v>1690</v>
      </c>
      <c r="E56" s="714">
        <v>100</v>
      </c>
      <c r="F56" s="714" t="s">
        <v>751</v>
      </c>
      <c r="G56" s="714">
        <v>100001712</v>
      </c>
      <c r="H56" s="714">
        <v>995428</v>
      </c>
      <c r="I56" s="541"/>
      <c r="J56" s="540">
        <v>18</v>
      </c>
      <c r="K56" s="539"/>
      <c r="L56" s="538" t="s">
        <v>781</v>
      </c>
      <c r="M56" s="538" t="s">
        <v>779</v>
      </c>
      <c r="N56" s="538">
        <v>1200</v>
      </c>
      <c r="O56" s="526"/>
      <c r="P56" s="537" t="str">
        <f t="shared" si="7"/>
        <v>INCLUDED</v>
      </c>
      <c r="Q56" s="503">
        <f t="shared" si="11"/>
        <v>0</v>
      </c>
      <c r="R56" s="441">
        <f t="shared" si="15"/>
        <v>0</v>
      </c>
      <c r="S56" s="606">
        <f>Discount!$J$36</f>
        <v>0</v>
      </c>
      <c r="T56" s="441">
        <f t="shared" si="16"/>
        <v>0</v>
      </c>
      <c r="U56" s="442">
        <f t="shared" si="17"/>
        <v>0</v>
      </c>
      <c r="V56" s="710">
        <f t="shared" si="18"/>
        <v>0</v>
      </c>
      <c r="W56" s="258"/>
      <c r="X56" s="258"/>
      <c r="Y56" s="258"/>
      <c r="Z56" s="258"/>
      <c r="AA56" s="258"/>
    </row>
    <row r="57" spans="1:27" ht="31.5">
      <c r="A57" s="705">
        <v>40</v>
      </c>
      <c r="B57" s="714">
        <v>7000018857</v>
      </c>
      <c r="C57" s="714">
        <v>520</v>
      </c>
      <c r="D57" s="714">
        <v>1690</v>
      </c>
      <c r="E57" s="714">
        <v>110</v>
      </c>
      <c r="F57" s="714" t="s">
        <v>751</v>
      </c>
      <c r="G57" s="714">
        <v>100001735</v>
      </c>
      <c r="H57" s="714">
        <v>995462</v>
      </c>
      <c r="I57" s="541"/>
      <c r="J57" s="540">
        <v>18</v>
      </c>
      <c r="K57" s="539"/>
      <c r="L57" s="538" t="s">
        <v>782</v>
      </c>
      <c r="M57" s="538" t="s">
        <v>525</v>
      </c>
      <c r="N57" s="538">
        <v>15</v>
      </c>
      <c r="O57" s="526"/>
      <c r="P57" s="537" t="str">
        <f t="shared" si="7"/>
        <v>INCLUDED</v>
      </c>
      <c r="Q57" s="503">
        <f t="shared" si="11"/>
        <v>0</v>
      </c>
      <c r="R57" s="441">
        <f t="shared" si="15"/>
        <v>0</v>
      </c>
      <c r="S57" s="606">
        <f>Discount!$J$36</f>
        <v>0</v>
      </c>
      <c r="T57" s="441">
        <f t="shared" si="16"/>
        <v>0</v>
      </c>
      <c r="U57" s="442">
        <f t="shared" si="17"/>
        <v>0</v>
      </c>
      <c r="V57" s="710">
        <f t="shared" si="18"/>
        <v>0</v>
      </c>
      <c r="W57" s="258"/>
      <c r="X57" s="258"/>
      <c r="Y57" s="258"/>
      <c r="Z57" s="258"/>
      <c r="AA57" s="258"/>
    </row>
    <row r="58" spans="1:27" ht="31.5">
      <c r="A58" s="705">
        <v>41</v>
      </c>
      <c r="B58" s="714">
        <v>7000018857</v>
      </c>
      <c r="C58" s="714">
        <v>520</v>
      </c>
      <c r="D58" s="714">
        <v>1690</v>
      </c>
      <c r="E58" s="714">
        <v>120</v>
      </c>
      <c r="F58" s="714" t="s">
        <v>751</v>
      </c>
      <c r="G58" s="714">
        <v>100001736</v>
      </c>
      <c r="H58" s="714">
        <v>995462</v>
      </c>
      <c r="I58" s="541"/>
      <c r="J58" s="540">
        <v>18</v>
      </c>
      <c r="K58" s="539"/>
      <c r="L58" s="538" t="s">
        <v>783</v>
      </c>
      <c r="M58" s="538" t="s">
        <v>525</v>
      </c>
      <c r="N58" s="538">
        <v>15</v>
      </c>
      <c r="O58" s="526"/>
      <c r="P58" s="537" t="str">
        <f t="shared" si="7"/>
        <v>INCLUDED</v>
      </c>
      <c r="Q58" s="503">
        <f t="shared" si="11"/>
        <v>0</v>
      </c>
      <c r="R58" s="441">
        <f t="shared" si="15"/>
        <v>0</v>
      </c>
      <c r="S58" s="606">
        <f>Discount!$J$36</f>
        <v>0</v>
      </c>
      <c r="T58" s="441">
        <f t="shared" si="16"/>
        <v>0</v>
      </c>
      <c r="U58" s="442">
        <f t="shared" si="17"/>
        <v>0</v>
      </c>
      <c r="V58" s="710">
        <f t="shared" si="18"/>
        <v>0</v>
      </c>
      <c r="W58" s="258"/>
      <c r="X58" s="258"/>
      <c r="Y58" s="258"/>
      <c r="Z58" s="258"/>
      <c r="AA58" s="258"/>
    </row>
    <row r="59" spans="1:27" ht="31.5">
      <c r="A59" s="705">
        <v>42</v>
      </c>
      <c r="B59" s="714">
        <v>7000018857</v>
      </c>
      <c r="C59" s="714">
        <v>520</v>
      </c>
      <c r="D59" s="714">
        <v>1690</v>
      </c>
      <c r="E59" s="714">
        <v>130</v>
      </c>
      <c r="F59" s="714" t="s">
        <v>751</v>
      </c>
      <c r="G59" s="714">
        <v>100001737</v>
      </c>
      <c r="H59" s="714">
        <v>995462</v>
      </c>
      <c r="I59" s="541"/>
      <c r="J59" s="540">
        <v>18</v>
      </c>
      <c r="K59" s="539"/>
      <c r="L59" s="538" t="s">
        <v>784</v>
      </c>
      <c r="M59" s="538" t="s">
        <v>525</v>
      </c>
      <c r="N59" s="538">
        <v>15</v>
      </c>
      <c r="O59" s="526"/>
      <c r="P59" s="537" t="str">
        <f t="shared" ref="P59" si="19">IF(O59=0, "INCLUDED", IF(ISERROR(N59*O59), O59, N59*O59))</f>
        <v>INCLUDED</v>
      </c>
      <c r="Q59" s="503">
        <f t="shared" ref="Q59" si="20">IF(P59="Included",0,P59)</f>
        <v>0</v>
      </c>
      <c r="R59" s="441">
        <f t="shared" ref="R59" si="21">IF( K59="",J59*(IF(P59="Included",0,P59))/100,K59*(IF(P59="Included",0,P59)))</f>
        <v>0</v>
      </c>
      <c r="S59" s="606">
        <f>Discount!$J$36</f>
        <v>0</v>
      </c>
      <c r="T59" s="441">
        <f t="shared" ref="T59" si="22">S59*Q59</f>
        <v>0</v>
      </c>
      <c r="U59" s="442">
        <f t="shared" ref="U59" si="23">IF(K59="",J59*T59/100,K59*T59)</f>
        <v>0</v>
      </c>
      <c r="V59" s="710">
        <f t="shared" ref="V59" si="24">O59*N59</f>
        <v>0</v>
      </c>
      <c r="W59" s="258"/>
      <c r="X59" s="258"/>
      <c r="Y59" s="258"/>
      <c r="Z59" s="258"/>
      <c r="AA59" s="258"/>
    </row>
    <row r="60" spans="1:27">
      <c r="A60" s="705">
        <v>43</v>
      </c>
      <c r="B60" s="714">
        <v>7000018857</v>
      </c>
      <c r="C60" s="714">
        <v>540</v>
      </c>
      <c r="D60" s="714">
        <v>1710</v>
      </c>
      <c r="E60" s="714">
        <v>10</v>
      </c>
      <c r="F60" s="714" t="s">
        <v>752</v>
      </c>
      <c r="G60" s="714">
        <v>100001674</v>
      </c>
      <c r="H60" s="714">
        <v>995455</v>
      </c>
      <c r="I60" s="541"/>
      <c r="J60" s="540">
        <v>18</v>
      </c>
      <c r="K60" s="539"/>
      <c r="L60" s="538" t="s">
        <v>785</v>
      </c>
      <c r="M60" s="538" t="s">
        <v>516</v>
      </c>
      <c r="N60" s="538">
        <v>200</v>
      </c>
      <c r="O60" s="526"/>
      <c r="P60" s="537" t="str">
        <f t="shared" si="7"/>
        <v>INCLUDED</v>
      </c>
      <c r="Q60" s="503">
        <f t="shared" si="11"/>
        <v>0</v>
      </c>
      <c r="R60" s="441">
        <f t="shared" si="15"/>
        <v>0</v>
      </c>
      <c r="S60" s="606">
        <f>Discount!$J$36</f>
        <v>0</v>
      </c>
      <c r="T60" s="441">
        <f t="shared" si="16"/>
        <v>0</v>
      </c>
      <c r="U60" s="442">
        <f t="shared" si="17"/>
        <v>0</v>
      </c>
      <c r="V60" s="710">
        <f t="shared" si="18"/>
        <v>0</v>
      </c>
      <c r="W60" s="258"/>
      <c r="X60" s="258"/>
      <c r="Y60" s="258"/>
      <c r="Z60" s="258"/>
      <c r="AA60" s="258"/>
    </row>
    <row r="61" spans="1:27" ht="63">
      <c r="A61" s="705">
        <v>44</v>
      </c>
      <c r="B61" s="714">
        <v>7000018857</v>
      </c>
      <c r="C61" s="714">
        <v>660</v>
      </c>
      <c r="D61" s="714">
        <v>1730</v>
      </c>
      <c r="E61" s="714">
        <v>10</v>
      </c>
      <c r="F61" s="714" t="s">
        <v>753</v>
      </c>
      <c r="G61" s="714">
        <v>100002812</v>
      </c>
      <c r="H61" s="714">
        <v>998734</v>
      </c>
      <c r="I61" s="541"/>
      <c r="J61" s="540">
        <v>18</v>
      </c>
      <c r="K61" s="539"/>
      <c r="L61" s="538" t="s">
        <v>786</v>
      </c>
      <c r="M61" s="538" t="s">
        <v>516</v>
      </c>
      <c r="N61" s="538">
        <v>1</v>
      </c>
      <c r="O61" s="526"/>
      <c r="P61" s="537" t="str">
        <f t="shared" si="7"/>
        <v>INCLUDED</v>
      </c>
      <c r="Q61" s="503">
        <f t="shared" si="11"/>
        <v>0</v>
      </c>
      <c r="R61" s="441">
        <f t="shared" si="15"/>
        <v>0</v>
      </c>
      <c r="S61" s="606">
        <f>Discount!$J$36</f>
        <v>0</v>
      </c>
      <c r="T61" s="441">
        <f t="shared" si="16"/>
        <v>0</v>
      </c>
      <c r="U61" s="442">
        <f t="shared" si="17"/>
        <v>0</v>
      </c>
      <c r="V61" s="710">
        <f t="shared" si="18"/>
        <v>0</v>
      </c>
      <c r="W61" s="258"/>
      <c r="X61" s="258"/>
      <c r="Y61" s="258"/>
      <c r="Z61" s="258"/>
      <c r="AA61" s="258"/>
    </row>
    <row r="62" spans="1:27" ht="31.5">
      <c r="A62" s="705">
        <v>45</v>
      </c>
      <c r="B62" s="714">
        <v>7000018857</v>
      </c>
      <c r="C62" s="714">
        <v>660</v>
      </c>
      <c r="D62" s="714">
        <v>1730</v>
      </c>
      <c r="E62" s="714">
        <v>20</v>
      </c>
      <c r="F62" s="714" t="s">
        <v>753</v>
      </c>
      <c r="G62" s="714">
        <v>170000433</v>
      </c>
      <c r="H62" s="714">
        <v>998734</v>
      </c>
      <c r="I62" s="541"/>
      <c r="J62" s="540">
        <v>18</v>
      </c>
      <c r="K62" s="539"/>
      <c r="L62" s="538" t="s">
        <v>787</v>
      </c>
      <c r="M62" s="538" t="s">
        <v>516</v>
      </c>
      <c r="N62" s="538">
        <v>4</v>
      </c>
      <c r="O62" s="526"/>
      <c r="P62" s="537" t="str">
        <f t="shared" si="7"/>
        <v>INCLUDED</v>
      </c>
      <c r="Q62" s="503">
        <f t="shared" si="11"/>
        <v>0</v>
      </c>
      <c r="R62" s="441">
        <f t="shared" si="15"/>
        <v>0</v>
      </c>
      <c r="S62" s="606">
        <f>Discount!$J$36</f>
        <v>0</v>
      </c>
      <c r="T62" s="441">
        <f t="shared" si="16"/>
        <v>0</v>
      </c>
      <c r="U62" s="442">
        <f t="shared" si="17"/>
        <v>0</v>
      </c>
      <c r="V62" s="710">
        <f t="shared" si="18"/>
        <v>0</v>
      </c>
      <c r="W62" s="258"/>
      <c r="X62" s="258"/>
      <c r="Y62" s="258"/>
      <c r="Z62" s="258"/>
      <c r="AA62" s="258"/>
    </row>
    <row r="63" spans="1:27" ht="31.5">
      <c r="A63" s="705">
        <v>46</v>
      </c>
      <c r="B63" s="714">
        <v>7000018857</v>
      </c>
      <c r="C63" s="714">
        <v>660</v>
      </c>
      <c r="D63" s="714">
        <v>1730</v>
      </c>
      <c r="E63" s="714">
        <v>30</v>
      </c>
      <c r="F63" s="714" t="s">
        <v>753</v>
      </c>
      <c r="G63" s="714">
        <v>100002825</v>
      </c>
      <c r="H63" s="714">
        <v>998734</v>
      </c>
      <c r="I63" s="541"/>
      <c r="J63" s="540">
        <v>18</v>
      </c>
      <c r="K63" s="539"/>
      <c r="L63" s="538" t="s">
        <v>788</v>
      </c>
      <c r="M63" s="538" t="s">
        <v>559</v>
      </c>
      <c r="N63" s="538">
        <v>2</v>
      </c>
      <c r="O63" s="526"/>
      <c r="P63" s="537" t="str">
        <f t="shared" si="7"/>
        <v>INCLUDED</v>
      </c>
      <c r="Q63" s="503">
        <f t="shared" si="11"/>
        <v>0</v>
      </c>
      <c r="R63" s="441">
        <f t="shared" si="15"/>
        <v>0</v>
      </c>
      <c r="S63" s="606">
        <f>Discount!$J$36</f>
        <v>0</v>
      </c>
      <c r="T63" s="441">
        <f t="shared" si="16"/>
        <v>0</v>
      </c>
      <c r="U63" s="442">
        <f t="shared" si="17"/>
        <v>0</v>
      </c>
      <c r="V63" s="710">
        <f t="shared" si="18"/>
        <v>0</v>
      </c>
      <c r="W63" s="258"/>
      <c r="X63" s="258"/>
      <c r="Y63" s="258"/>
      <c r="Z63" s="258"/>
      <c r="AA63" s="258"/>
    </row>
    <row r="64" spans="1:27" ht="31.5">
      <c r="A64" s="705">
        <v>47</v>
      </c>
      <c r="B64" s="714">
        <v>7000018857</v>
      </c>
      <c r="C64" s="714">
        <v>660</v>
      </c>
      <c r="D64" s="714">
        <v>1730</v>
      </c>
      <c r="E64" s="714">
        <v>40</v>
      </c>
      <c r="F64" s="714" t="s">
        <v>753</v>
      </c>
      <c r="G64" s="714">
        <v>170000550</v>
      </c>
      <c r="H64" s="714">
        <v>998336</v>
      </c>
      <c r="I64" s="541"/>
      <c r="J64" s="540">
        <v>18</v>
      </c>
      <c r="K64" s="539"/>
      <c r="L64" s="538" t="s">
        <v>789</v>
      </c>
      <c r="M64" s="538" t="s">
        <v>516</v>
      </c>
      <c r="N64" s="538">
        <v>2</v>
      </c>
      <c r="O64" s="526"/>
      <c r="P64" s="537" t="str">
        <f t="shared" si="7"/>
        <v>INCLUDED</v>
      </c>
      <c r="Q64" s="503">
        <f t="shared" si="11"/>
        <v>0</v>
      </c>
      <c r="R64" s="441">
        <f t="shared" si="15"/>
        <v>0</v>
      </c>
      <c r="S64" s="606">
        <f>Discount!$J$36</f>
        <v>0</v>
      </c>
      <c r="T64" s="441">
        <f t="shared" si="16"/>
        <v>0</v>
      </c>
      <c r="U64" s="442">
        <f t="shared" si="17"/>
        <v>0</v>
      </c>
      <c r="V64" s="710">
        <f t="shared" si="18"/>
        <v>0</v>
      </c>
      <c r="W64" s="258"/>
      <c r="X64" s="258"/>
      <c r="Y64" s="258"/>
      <c r="Z64" s="258"/>
      <c r="AA64" s="258"/>
    </row>
    <row r="65" spans="1:31" ht="31.5">
      <c r="A65" s="705">
        <v>48</v>
      </c>
      <c r="B65" s="714">
        <v>7000018857</v>
      </c>
      <c r="C65" s="714">
        <v>660</v>
      </c>
      <c r="D65" s="714">
        <v>1730</v>
      </c>
      <c r="E65" s="714">
        <v>50</v>
      </c>
      <c r="F65" s="714" t="s">
        <v>753</v>
      </c>
      <c r="G65" s="714">
        <v>100002829</v>
      </c>
      <c r="H65" s="714">
        <v>998734</v>
      </c>
      <c r="I65" s="541"/>
      <c r="J65" s="540">
        <v>18</v>
      </c>
      <c r="K65" s="539"/>
      <c r="L65" s="538" t="s">
        <v>790</v>
      </c>
      <c r="M65" s="538" t="s">
        <v>559</v>
      </c>
      <c r="N65" s="538">
        <v>1</v>
      </c>
      <c r="O65" s="526"/>
      <c r="P65" s="537" t="str">
        <f t="shared" si="7"/>
        <v>INCLUDED</v>
      </c>
      <c r="Q65" s="503">
        <f t="shared" si="11"/>
        <v>0</v>
      </c>
      <c r="R65" s="441">
        <f t="shared" si="15"/>
        <v>0</v>
      </c>
      <c r="S65" s="606">
        <f>Discount!$J$36</f>
        <v>0</v>
      </c>
      <c r="T65" s="441">
        <f t="shared" si="16"/>
        <v>0</v>
      </c>
      <c r="U65" s="442">
        <f t="shared" si="17"/>
        <v>0</v>
      </c>
      <c r="V65" s="710">
        <f t="shared" si="18"/>
        <v>0</v>
      </c>
      <c r="W65" s="258"/>
      <c r="X65" s="258"/>
      <c r="Y65" s="258"/>
      <c r="Z65" s="258"/>
      <c r="AA65" s="258"/>
    </row>
    <row r="66" spans="1:31" ht="31.5">
      <c r="A66" s="705">
        <v>49</v>
      </c>
      <c r="B66" s="714">
        <v>7000018857</v>
      </c>
      <c r="C66" s="714">
        <v>660</v>
      </c>
      <c r="D66" s="714">
        <v>1730</v>
      </c>
      <c r="E66" s="714">
        <v>60</v>
      </c>
      <c r="F66" s="714" t="s">
        <v>753</v>
      </c>
      <c r="G66" s="714">
        <v>170000375</v>
      </c>
      <c r="H66" s="714">
        <v>998734</v>
      </c>
      <c r="I66" s="541"/>
      <c r="J66" s="540">
        <v>18</v>
      </c>
      <c r="K66" s="539"/>
      <c r="L66" s="538" t="s">
        <v>791</v>
      </c>
      <c r="M66" s="538" t="s">
        <v>516</v>
      </c>
      <c r="N66" s="538">
        <v>1</v>
      </c>
      <c r="O66" s="526"/>
      <c r="P66" s="537" t="str">
        <f t="shared" si="7"/>
        <v>INCLUDED</v>
      </c>
      <c r="Q66" s="503">
        <f t="shared" si="11"/>
        <v>0</v>
      </c>
      <c r="R66" s="441">
        <f t="shared" si="15"/>
        <v>0</v>
      </c>
      <c r="S66" s="606">
        <f>Discount!$J$36</f>
        <v>0</v>
      </c>
      <c r="T66" s="441">
        <f t="shared" si="16"/>
        <v>0</v>
      </c>
      <c r="U66" s="442">
        <f t="shared" si="17"/>
        <v>0</v>
      </c>
      <c r="V66" s="710">
        <f t="shared" si="18"/>
        <v>0</v>
      </c>
      <c r="W66" s="258"/>
      <c r="X66" s="258"/>
      <c r="Y66" s="258"/>
      <c r="Z66" s="258"/>
      <c r="AA66" s="258"/>
    </row>
    <row r="67" spans="1:31" ht="31.5">
      <c r="A67" s="705">
        <v>50</v>
      </c>
      <c r="B67" s="714">
        <v>7000018857</v>
      </c>
      <c r="C67" s="714">
        <v>660</v>
      </c>
      <c r="D67" s="714">
        <v>1730</v>
      </c>
      <c r="E67" s="714">
        <v>70</v>
      </c>
      <c r="F67" s="714" t="s">
        <v>753</v>
      </c>
      <c r="G67" s="714">
        <v>170000376</v>
      </c>
      <c r="H67" s="714">
        <v>998734</v>
      </c>
      <c r="I67" s="541"/>
      <c r="J67" s="540">
        <v>18</v>
      </c>
      <c r="K67" s="539"/>
      <c r="L67" s="538" t="s">
        <v>792</v>
      </c>
      <c r="M67" s="538" t="s">
        <v>516</v>
      </c>
      <c r="N67" s="538">
        <v>1</v>
      </c>
      <c r="O67" s="526"/>
      <c r="P67" s="537" t="str">
        <f t="shared" si="7"/>
        <v>INCLUDED</v>
      </c>
      <c r="Q67" s="503">
        <f t="shared" si="11"/>
        <v>0</v>
      </c>
      <c r="R67" s="441">
        <f t="shared" si="15"/>
        <v>0</v>
      </c>
      <c r="S67" s="606">
        <f>Discount!$J$36</f>
        <v>0</v>
      </c>
      <c r="T67" s="441">
        <f t="shared" si="16"/>
        <v>0</v>
      </c>
      <c r="U67" s="442">
        <f t="shared" si="17"/>
        <v>0</v>
      </c>
      <c r="V67" s="710">
        <f t="shared" si="18"/>
        <v>0</v>
      </c>
      <c r="W67" s="258"/>
      <c r="X67" s="258"/>
      <c r="Y67" s="258"/>
      <c r="Z67" s="258"/>
      <c r="AA67" s="258"/>
    </row>
    <row r="68" spans="1:31" ht="31.5">
      <c r="A68" s="705">
        <v>51</v>
      </c>
      <c r="B68" s="714">
        <v>7000018857</v>
      </c>
      <c r="C68" s="714">
        <v>660</v>
      </c>
      <c r="D68" s="714">
        <v>1730</v>
      </c>
      <c r="E68" s="714">
        <v>80</v>
      </c>
      <c r="F68" s="714" t="s">
        <v>753</v>
      </c>
      <c r="G68" s="714">
        <v>170000377</v>
      </c>
      <c r="H68" s="714">
        <v>998734</v>
      </c>
      <c r="I68" s="541"/>
      <c r="J68" s="540">
        <v>18</v>
      </c>
      <c r="K68" s="539"/>
      <c r="L68" s="538" t="s">
        <v>793</v>
      </c>
      <c r="M68" s="538" t="s">
        <v>516</v>
      </c>
      <c r="N68" s="538">
        <v>1</v>
      </c>
      <c r="O68" s="526"/>
      <c r="P68" s="537" t="str">
        <f t="shared" si="7"/>
        <v>INCLUDED</v>
      </c>
      <c r="Q68" s="503">
        <f t="shared" si="11"/>
        <v>0</v>
      </c>
      <c r="R68" s="441">
        <f t="shared" si="15"/>
        <v>0</v>
      </c>
      <c r="S68" s="606">
        <f>Discount!$J$36</f>
        <v>0</v>
      </c>
      <c r="T68" s="441">
        <f t="shared" si="16"/>
        <v>0</v>
      </c>
      <c r="U68" s="442">
        <f t="shared" si="17"/>
        <v>0</v>
      </c>
      <c r="V68" s="710">
        <f t="shared" si="18"/>
        <v>0</v>
      </c>
      <c r="W68" s="258"/>
      <c r="X68" s="258"/>
      <c r="Y68" s="258"/>
      <c r="Z68" s="258"/>
      <c r="AA68" s="258"/>
    </row>
    <row r="69" spans="1:31" ht="31.5">
      <c r="A69" s="705">
        <v>52</v>
      </c>
      <c r="B69" s="714">
        <v>7000018857</v>
      </c>
      <c r="C69" s="714">
        <v>660</v>
      </c>
      <c r="D69" s="714">
        <v>1730</v>
      </c>
      <c r="E69" s="714">
        <v>90</v>
      </c>
      <c r="F69" s="714" t="s">
        <v>753</v>
      </c>
      <c r="G69" s="714">
        <v>170000551</v>
      </c>
      <c r="H69" s="714">
        <v>998336</v>
      </c>
      <c r="I69" s="541"/>
      <c r="J69" s="540">
        <v>18</v>
      </c>
      <c r="K69" s="539"/>
      <c r="L69" s="538" t="s">
        <v>794</v>
      </c>
      <c r="M69" s="538" t="s">
        <v>516</v>
      </c>
      <c r="N69" s="538">
        <v>2</v>
      </c>
      <c r="O69" s="526"/>
      <c r="P69" s="537" t="str">
        <f t="shared" si="7"/>
        <v>INCLUDED</v>
      </c>
      <c r="Q69" s="503">
        <f t="shared" si="11"/>
        <v>0</v>
      </c>
      <c r="R69" s="441">
        <f t="shared" si="15"/>
        <v>0</v>
      </c>
      <c r="S69" s="606">
        <f>Discount!$J$36</f>
        <v>0</v>
      </c>
      <c r="T69" s="441">
        <f t="shared" si="16"/>
        <v>0</v>
      </c>
      <c r="U69" s="442">
        <f t="shared" si="17"/>
        <v>0</v>
      </c>
      <c r="V69" s="710">
        <f t="shared" si="18"/>
        <v>0</v>
      </c>
      <c r="W69" s="258"/>
      <c r="X69" s="258"/>
      <c r="Y69" s="258"/>
      <c r="Z69" s="258"/>
      <c r="AA69" s="258"/>
    </row>
    <row r="70" spans="1:31" ht="31.5">
      <c r="A70" s="705">
        <v>53</v>
      </c>
      <c r="B70" s="714">
        <v>7000018857</v>
      </c>
      <c r="C70" s="714">
        <v>660</v>
      </c>
      <c r="D70" s="714">
        <v>1730</v>
      </c>
      <c r="E70" s="714">
        <v>100</v>
      </c>
      <c r="F70" s="714" t="s">
        <v>753</v>
      </c>
      <c r="G70" s="714">
        <v>100002882</v>
      </c>
      <c r="H70" s="714">
        <v>998336</v>
      </c>
      <c r="I70" s="541"/>
      <c r="J70" s="540">
        <v>18</v>
      </c>
      <c r="K70" s="539"/>
      <c r="L70" s="538" t="s">
        <v>795</v>
      </c>
      <c r="M70" s="538" t="s">
        <v>528</v>
      </c>
      <c r="N70" s="538">
        <v>1</v>
      </c>
      <c r="O70" s="526"/>
      <c r="P70" s="537" t="str">
        <f t="shared" si="7"/>
        <v>INCLUDED</v>
      </c>
      <c r="Q70" s="503">
        <f t="shared" si="11"/>
        <v>0</v>
      </c>
      <c r="R70" s="441">
        <f t="shared" si="15"/>
        <v>0</v>
      </c>
      <c r="S70" s="606">
        <f>Discount!$J$36</f>
        <v>0</v>
      </c>
      <c r="T70" s="441">
        <f t="shared" si="16"/>
        <v>0</v>
      </c>
      <c r="U70" s="442">
        <f t="shared" si="17"/>
        <v>0</v>
      </c>
      <c r="V70" s="710">
        <f t="shared" si="18"/>
        <v>0</v>
      </c>
      <c r="W70" s="258"/>
      <c r="X70" s="258"/>
      <c r="Y70" s="258"/>
      <c r="Z70" s="258"/>
      <c r="AA70" s="258"/>
    </row>
    <row r="71" spans="1:31" ht="31.5">
      <c r="A71" s="705">
        <v>54</v>
      </c>
      <c r="B71" s="714">
        <v>7000018857</v>
      </c>
      <c r="C71" s="714">
        <v>660</v>
      </c>
      <c r="D71" s="714">
        <v>1730</v>
      </c>
      <c r="E71" s="714">
        <v>110</v>
      </c>
      <c r="F71" s="714" t="s">
        <v>753</v>
      </c>
      <c r="G71" s="714">
        <v>170000356</v>
      </c>
      <c r="H71" s="714">
        <v>998336</v>
      </c>
      <c r="I71" s="541"/>
      <c r="J71" s="540">
        <v>18</v>
      </c>
      <c r="K71" s="539"/>
      <c r="L71" s="538" t="s">
        <v>796</v>
      </c>
      <c r="M71" s="538" t="s">
        <v>516</v>
      </c>
      <c r="N71" s="538">
        <v>1</v>
      </c>
      <c r="O71" s="526"/>
      <c r="P71" s="537" t="str">
        <f t="shared" si="7"/>
        <v>INCLUDED</v>
      </c>
      <c r="Q71" s="503">
        <f t="shared" si="11"/>
        <v>0</v>
      </c>
      <c r="R71" s="441">
        <f t="shared" si="15"/>
        <v>0</v>
      </c>
      <c r="S71" s="606">
        <f>Discount!$J$36</f>
        <v>0</v>
      </c>
      <c r="T71" s="441">
        <f t="shared" si="16"/>
        <v>0</v>
      </c>
      <c r="U71" s="442">
        <f t="shared" si="17"/>
        <v>0</v>
      </c>
      <c r="V71" s="710">
        <f t="shared" si="18"/>
        <v>0</v>
      </c>
      <c r="W71" s="258"/>
      <c r="X71" s="258"/>
      <c r="Y71" s="258"/>
      <c r="Z71" s="258"/>
      <c r="AA71" s="258"/>
    </row>
    <row r="72" spans="1:31" s="425" customFormat="1" ht="34.5" customHeight="1">
      <c r="A72" s="721" t="s">
        <v>67</v>
      </c>
      <c r="B72" s="855" t="s">
        <v>487</v>
      </c>
      <c r="C72" s="856"/>
      <c r="D72" s="856"/>
      <c r="E72" s="856"/>
      <c r="F72" s="857"/>
      <c r="G72" s="724"/>
      <c r="H72" s="724"/>
      <c r="I72" s="724"/>
      <c r="J72" s="724"/>
      <c r="K72" s="724"/>
      <c r="L72" s="724"/>
      <c r="M72" s="724"/>
      <c r="N72" s="724"/>
      <c r="O72" s="724"/>
      <c r="P72" s="724"/>
      <c r="Q72" s="424"/>
      <c r="V72" s="424"/>
      <c r="W72" s="424"/>
      <c r="X72" s="424"/>
      <c r="Y72" s="424"/>
      <c r="Z72" s="424"/>
      <c r="AA72" s="424"/>
      <c r="AB72" s="424"/>
      <c r="AC72" s="424"/>
      <c r="AD72" s="424"/>
      <c r="AE72" s="424"/>
    </row>
    <row r="73" spans="1:31" ht="31.5">
      <c r="A73" s="705">
        <v>1</v>
      </c>
      <c r="B73" s="714">
        <v>7000018858</v>
      </c>
      <c r="C73" s="714">
        <v>1380</v>
      </c>
      <c r="D73" s="714">
        <v>1120</v>
      </c>
      <c r="E73" s="714">
        <v>10</v>
      </c>
      <c r="F73" s="714" t="s">
        <v>797</v>
      </c>
      <c r="G73" s="714">
        <v>100000059</v>
      </c>
      <c r="H73" s="714">
        <v>998736</v>
      </c>
      <c r="I73" s="541"/>
      <c r="J73" s="540">
        <v>18</v>
      </c>
      <c r="K73" s="539"/>
      <c r="L73" s="538" t="s">
        <v>801</v>
      </c>
      <c r="M73" s="538" t="s">
        <v>516</v>
      </c>
      <c r="N73" s="538">
        <v>1</v>
      </c>
      <c r="O73" s="526"/>
      <c r="P73" s="537" t="str">
        <f t="shared" si="7"/>
        <v>INCLUDED</v>
      </c>
      <c r="Q73" s="503">
        <f t="shared" si="11"/>
        <v>0</v>
      </c>
      <c r="R73" s="441">
        <f t="shared" si="12"/>
        <v>0</v>
      </c>
      <c r="S73" s="606">
        <f>Discount!$J$36</f>
        <v>0</v>
      </c>
      <c r="T73" s="441">
        <f t="shared" si="13"/>
        <v>0</v>
      </c>
      <c r="U73" s="442">
        <f t="shared" si="14"/>
        <v>0</v>
      </c>
      <c r="V73" s="710">
        <f t="shared" si="5"/>
        <v>0</v>
      </c>
      <c r="W73" s="258"/>
      <c r="X73" s="258"/>
      <c r="Y73" s="258"/>
      <c r="Z73" s="258"/>
      <c r="AA73" s="258"/>
    </row>
    <row r="74" spans="1:31" ht="31.5">
      <c r="A74" s="705">
        <v>2</v>
      </c>
      <c r="B74" s="714">
        <v>7000018858</v>
      </c>
      <c r="C74" s="714">
        <v>1380</v>
      </c>
      <c r="D74" s="714">
        <v>1120</v>
      </c>
      <c r="E74" s="714">
        <v>20</v>
      </c>
      <c r="F74" s="714" t="s">
        <v>797</v>
      </c>
      <c r="G74" s="714">
        <v>100000060</v>
      </c>
      <c r="H74" s="714">
        <v>998736</v>
      </c>
      <c r="I74" s="541"/>
      <c r="J74" s="540">
        <v>18</v>
      </c>
      <c r="K74" s="539"/>
      <c r="L74" s="538" t="s">
        <v>802</v>
      </c>
      <c r="M74" s="538" t="s">
        <v>559</v>
      </c>
      <c r="N74" s="538">
        <v>1</v>
      </c>
      <c r="O74" s="526"/>
      <c r="P74" s="537" t="str">
        <f t="shared" si="7"/>
        <v>INCLUDED</v>
      </c>
      <c r="Q74" s="503">
        <f t="shared" si="11"/>
        <v>0</v>
      </c>
      <c r="R74" s="441">
        <f t="shared" si="12"/>
        <v>0</v>
      </c>
      <c r="S74" s="606">
        <f>Discount!$J$36</f>
        <v>0</v>
      </c>
      <c r="T74" s="441">
        <f t="shared" si="13"/>
        <v>0</v>
      </c>
      <c r="U74" s="442">
        <f t="shared" si="14"/>
        <v>0</v>
      </c>
      <c r="V74" s="710">
        <f t="shared" si="5"/>
        <v>0</v>
      </c>
      <c r="W74" s="258"/>
      <c r="X74" s="258"/>
      <c r="Y74" s="258"/>
      <c r="Z74" s="258"/>
      <c r="AA74" s="258"/>
    </row>
    <row r="75" spans="1:31" ht="31.5">
      <c r="A75" s="705">
        <v>3</v>
      </c>
      <c r="B75" s="714">
        <v>7000018858</v>
      </c>
      <c r="C75" s="714">
        <v>1390</v>
      </c>
      <c r="D75" s="714">
        <v>1320</v>
      </c>
      <c r="E75" s="714">
        <v>40</v>
      </c>
      <c r="F75" s="714" t="s">
        <v>650</v>
      </c>
      <c r="G75" s="714">
        <v>100000328</v>
      </c>
      <c r="H75" s="714">
        <v>998736</v>
      </c>
      <c r="I75" s="541"/>
      <c r="J75" s="540">
        <v>18</v>
      </c>
      <c r="K75" s="539"/>
      <c r="L75" s="538" t="s">
        <v>518</v>
      </c>
      <c r="M75" s="538" t="s">
        <v>516</v>
      </c>
      <c r="N75" s="538">
        <v>3</v>
      </c>
      <c r="O75" s="526"/>
      <c r="P75" s="537" t="str">
        <f t="shared" si="7"/>
        <v>INCLUDED</v>
      </c>
      <c r="Q75" s="503">
        <f t="shared" si="11"/>
        <v>0</v>
      </c>
      <c r="R75" s="441">
        <f t="shared" si="12"/>
        <v>0</v>
      </c>
      <c r="S75" s="606">
        <f>Discount!$J$36</f>
        <v>0</v>
      </c>
      <c r="T75" s="441">
        <f t="shared" si="13"/>
        <v>0</v>
      </c>
      <c r="U75" s="442">
        <f t="shared" si="14"/>
        <v>0</v>
      </c>
      <c r="V75" s="710">
        <f t="shared" si="5"/>
        <v>0</v>
      </c>
      <c r="W75" s="258"/>
      <c r="X75" s="258"/>
      <c r="Y75" s="258"/>
      <c r="Z75" s="258"/>
      <c r="AA75" s="258"/>
    </row>
    <row r="76" spans="1:31" ht="31.5">
      <c r="A76" s="705">
        <v>4</v>
      </c>
      <c r="B76" s="714">
        <v>7000018858</v>
      </c>
      <c r="C76" s="714">
        <v>1390</v>
      </c>
      <c r="D76" s="714">
        <v>1320</v>
      </c>
      <c r="E76" s="714">
        <v>50</v>
      </c>
      <c r="F76" s="714" t="s">
        <v>650</v>
      </c>
      <c r="G76" s="714">
        <v>100005443</v>
      </c>
      <c r="H76" s="714">
        <v>998734</v>
      </c>
      <c r="I76" s="541"/>
      <c r="J76" s="540">
        <v>18</v>
      </c>
      <c r="K76" s="539"/>
      <c r="L76" s="538" t="s">
        <v>803</v>
      </c>
      <c r="M76" s="538" t="s">
        <v>516</v>
      </c>
      <c r="N76" s="538">
        <v>6</v>
      </c>
      <c r="O76" s="526"/>
      <c r="P76" s="537" t="str">
        <f t="shared" si="7"/>
        <v>INCLUDED</v>
      </c>
      <c r="Q76" s="503">
        <f t="shared" si="11"/>
        <v>0</v>
      </c>
      <c r="R76" s="441">
        <f t="shared" si="12"/>
        <v>0</v>
      </c>
      <c r="S76" s="606">
        <f>Discount!$J$36</f>
        <v>0</v>
      </c>
      <c r="T76" s="441">
        <f t="shared" si="13"/>
        <v>0</v>
      </c>
      <c r="U76" s="442">
        <f t="shared" si="14"/>
        <v>0</v>
      </c>
      <c r="V76" s="710">
        <f t="shared" si="5"/>
        <v>0</v>
      </c>
      <c r="W76" s="258"/>
      <c r="X76" s="258"/>
      <c r="Y76" s="258"/>
      <c r="Z76" s="258"/>
      <c r="AA76" s="258"/>
    </row>
    <row r="77" spans="1:31" ht="31.5">
      <c r="A77" s="705">
        <v>5</v>
      </c>
      <c r="B77" s="714">
        <v>7000018858</v>
      </c>
      <c r="C77" s="714">
        <v>1390</v>
      </c>
      <c r="D77" s="714">
        <v>1320</v>
      </c>
      <c r="E77" s="714">
        <v>60</v>
      </c>
      <c r="F77" s="714" t="s">
        <v>650</v>
      </c>
      <c r="G77" s="714">
        <v>100000267</v>
      </c>
      <c r="H77" s="714">
        <v>998736</v>
      </c>
      <c r="I77" s="541"/>
      <c r="J77" s="540">
        <v>18</v>
      </c>
      <c r="K77" s="539"/>
      <c r="L77" s="538" t="s">
        <v>804</v>
      </c>
      <c r="M77" s="538" t="s">
        <v>516</v>
      </c>
      <c r="N77" s="538">
        <v>1</v>
      </c>
      <c r="O77" s="526"/>
      <c r="P77" s="537" t="str">
        <f t="shared" si="7"/>
        <v>INCLUDED</v>
      </c>
      <c r="Q77" s="503">
        <f t="shared" ref="Q77:Q82" si="25">IF(P77="Included",0,P77)</f>
        <v>0</v>
      </c>
      <c r="R77" s="441">
        <f t="shared" ref="R77:R82" si="26">IF( K77="",J77*(IF(P77="Included",0,P77))/100,K77*(IF(P77="Included",0,P77)))</f>
        <v>0</v>
      </c>
      <c r="S77" s="606">
        <f>Discount!$J$36</f>
        <v>0</v>
      </c>
      <c r="T77" s="441">
        <f t="shared" ref="T77:T82" si="27">S77*Q77</f>
        <v>0</v>
      </c>
      <c r="U77" s="442">
        <f t="shared" ref="U77:U82" si="28">IF(K77="",J77*T77/100,K77*T77)</f>
        <v>0</v>
      </c>
      <c r="V77" s="710">
        <f t="shared" si="5"/>
        <v>0</v>
      </c>
      <c r="W77" s="258"/>
      <c r="X77" s="258"/>
      <c r="Y77" s="258"/>
      <c r="Z77" s="258"/>
      <c r="AA77" s="258"/>
    </row>
    <row r="78" spans="1:31" ht="31.5">
      <c r="A78" s="705">
        <v>6</v>
      </c>
      <c r="B78" s="714">
        <v>7000018858</v>
      </c>
      <c r="C78" s="714">
        <v>1390</v>
      </c>
      <c r="D78" s="714">
        <v>1320</v>
      </c>
      <c r="E78" s="714">
        <v>70</v>
      </c>
      <c r="F78" s="714" t="s">
        <v>650</v>
      </c>
      <c r="G78" s="714">
        <v>100000274</v>
      </c>
      <c r="H78" s="714">
        <v>998736</v>
      </c>
      <c r="I78" s="541"/>
      <c r="J78" s="540">
        <v>18</v>
      </c>
      <c r="K78" s="539"/>
      <c r="L78" s="538" t="s">
        <v>523</v>
      </c>
      <c r="M78" s="538" t="s">
        <v>516</v>
      </c>
      <c r="N78" s="538">
        <v>3</v>
      </c>
      <c r="O78" s="526"/>
      <c r="P78" s="537" t="str">
        <f t="shared" si="7"/>
        <v>INCLUDED</v>
      </c>
      <c r="Q78" s="503">
        <f t="shared" si="25"/>
        <v>0</v>
      </c>
      <c r="R78" s="441">
        <f t="shared" si="26"/>
        <v>0</v>
      </c>
      <c r="S78" s="606">
        <f>Discount!$J$36</f>
        <v>0</v>
      </c>
      <c r="T78" s="441">
        <f t="shared" si="27"/>
        <v>0</v>
      </c>
      <c r="U78" s="442">
        <f t="shared" si="28"/>
        <v>0</v>
      </c>
      <c r="V78" s="710">
        <f t="shared" si="5"/>
        <v>0</v>
      </c>
      <c r="W78" s="258"/>
      <c r="X78" s="258"/>
      <c r="Y78" s="258"/>
      <c r="Z78" s="258"/>
      <c r="AA78" s="258"/>
    </row>
    <row r="79" spans="1:31" ht="31.5">
      <c r="A79" s="705">
        <v>7</v>
      </c>
      <c r="B79" s="714">
        <v>7000018858</v>
      </c>
      <c r="C79" s="714">
        <v>1390</v>
      </c>
      <c r="D79" s="714">
        <v>1320</v>
      </c>
      <c r="E79" s="714">
        <v>80</v>
      </c>
      <c r="F79" s="714" t="s">
        <v>650</v>
      </c>
      <c r="G79" s="714">
        <v>100000287</v>
      </c>
      <c r="H79" s="714">
        <v>998736</v>
      </c>
      <c r="I79" s="541"/>
      <c r="J79" s="540">
        <v>18</v>
      </c>
      <c r="K79" s="539"/>
      <c r="L79" s="538" t="s">
        <v>517</v>
      </c>
      <c r="M79" s="538" t="s">
        <v>516</v>
      </c>
      <c r="N79" s="538">
        <v>2</v>
      </c>
      <c r="O79" s="526"/>
      <c r="P79" s="537" t="str">
        <f t="shared" si="7"/>
        <v>INCLUDED</v>
      </c>
      <c r="Q79" s="503">
        <f t="shared" si="25"/>
        <v>0</v>
      </c>
      <c r="R79" s="441">
        <f t="shared" si="26"/>
        <v>0</v>
      </c>
      <c r="S79" s="606">
        <f>Discount!$J$36</f>
        <v>0</v>
      </c>
      <c r="T79" s="441">
        <f t="shared" si="27"/>
        <v>0</v>
      </c>
      <c r="U79" s="442">
        <f t="shared" si="28"/>
        <v>0</v>
      </c>
      <c r="V79" s="710">
        <f t="shared" si="5"/>
        <v>0</v>
      </c>
      <c r="W79" s="258"/>
      <c r="X79" s="258"/>
      <c r="Y79" s="258"/>
      <c r="Z79" s="258"/>
      <c r="AA79" s="258"/>
    </row>
    <row r="80" spans="1:31">
      <c r="A80" s="705">
        <v>8</v>
      </c>
      <c r="B80" s="714">
        <v>7000018858</v>
      </c>
      <c r="C80" s="714">
        <v>1410</v>
      </c>
      <c r="D80" s="714">
        <v>1452</v>
      </c>
      <c r="E80" s="714">
        <v>10</v>
      </c>
      <c r="F80" s="714" t="s">
        <v>798</v>
      </c>
      <c r="G80" s="714">
        <v>100000268</v>
      </c>
      <c r="H80" s="714">
        <v>998736</v>
      </c>
      <c r="I80" s="541"/>
      <c r="J80" s="540">
        <v>18</v>
      </c>
      <c r="K80" s="539"/>
      <c r="L80" s="538" t="s">
        <v>805</v>
      </c>
      <c r="M80" s="538" t="s">
        <v>516</v>
      </c>
      <c r="N80" s="538">
        <v>2</v>
      </c>
      <c r="O80" s="526"/>
      <c r="P80" s="537" t="str">
        <f t="shared" si="7"/>
        <v>INCLUDED</v>
      </c>
      <c r="Q80" s="503">
        <f t="shared" si="25"/>
        <v>0</v>
      </c>
      <c r="R80" s="441">
        <f t="shared" si="26"/>
        <v>0</v>
      </c>
      <c r="S80" s="606">
        <f>Discount!$J$36</f>
        <v>0</v>
      </c>
      <c r="T80" s="441">
        <f t="shared" si="27"/>
        <v>0</v>
      </c>
      <c r="U80" s="442">
        <f t="shared" si="28"/>
        <v>0</v>
      </c>
      <c r="V80" s="710">
        <f t="shared" si="5"/>
        <v>0</v>
      </c>
      <c r="W80" s="258"/>
      <c r="X80" s="258"/>
      <c r="Y80" s="258"/>
      <c r="Z80" s="258"/>
      <c r="AA80" s="258"/>
    </row>
    <row r="81" spans="1:27" ht="31.5">
      <c r="A81" s="705">
        <v>9</v>
      </c>
      <c r="B81" s="714">
        <v>7000018858</v>
      </c>
      <c r="C81" s="714">
        <v>1420</v>
      </c>
      <c r="D81" s="714">
        <v>1470</v>
      </c>
      <c r="E81" s="714">
        <v>20</v>
      </c>
      <c r="F81" s="714" t="s">
        <v>652</v>
      </c>
      <c r="G81" s="714">
        <v>100000732</v>
      </c>
      <c r="H81" s="714">
        <v>998736</v>
      </c>
      <c r="I81" s="541"/>
      <c r="J81" s="540">
        <v>18</v>
      </c>
      <c r="K81" s="539"/>
      <c r="L81" s="538" t="s">
        <v>806</v>
      </c>
      <c r="M81" s="538" t="s">
        <v>516</v>
      </c>
      <c r="N81" s="538">
        <v>1</v>
      </c>
      <c r="O81" s="526"/>
      <c r="P81" s="537" t="str">
        <f t="shared" si="7"/>
        <v>INCLUDED</v>
      </c>
      <c r="Q81" s="503">
        <f t="shared" si="25"/>
        <v>0</v>
      </c>
      <c r="R81" s="441">
        <f t="shared" si="26"/>
        <v>0</v>
      </c>
      <c r="S81" s="606">
        <f>Discount!$J$36</f>
        <v>0</v>
      </c>
      <c r="T81" s="441">
        <f t="shared" si="27"/>
        <v>0</v>
      </c>
      <c r="U81" s="442">
        <f t="shared" si="28"/>
        <v>0</v>
      </c>
      <c r="V81" s="710">
        <f t="shared" si="5"/>
        <v>0</v>
      </c>
      <c r="W81" s="258"/>
      <c r="X81" s="258"/>
      <c r="Y81" s="258"/>
      <c r="Z81" s="258"/>
      <c r="AA81" s="258"/>
    </row>
    <row r="82" spans="1:27" ht="31.5">
      <c r="A82" s="705">
        <v>10</v>
      </c>
      <c r="B82" s="714">
        <v>7000018858</v>
      </c>
      <c r="C82" s="714">
        <v>1420</v>
      </c>
      <c r="D82" s="714">
        <v>1470</v>
      </c>
      <c r="E82" s="714">
        <v>30</v>
      </c>
      <c r="F82" s="714" t="s">
        <v>652</v>
      </c>
      <c r="G82" s="714">
        <v>100000735</v>
      </c>
      <c r="H82" s="714">
        <v>998736</v>
      </c>
      <c r="I82" s="541"/>
      <c r="J82" s="540">
        <v>18</v>
      </c>
      <c r="K82" s="539"/>
      <c r="L82" s="538" t="s">
        <v>807</v>
      </c>
      <c r="M82" s="538" t="s">
        <v>559</v>
      </c>
      <c r="N82" s="538">
        <v>1</v>
      </c>
      <c r="O82" s="526"/>
      <c r="P82" s="537" t="str">
        <f t="shared" si="7"/>
        <v>INCLUDED</v>
      </c>
      <c r="Q82" s="503">
        <f t="shared" si="25"/>
        <v>0</v>
      </c>
      <c r="R82" s="441">
        <f t="shared" si="26"/>
        <v>0</v>
      </c>
      <c r="S82" s="606">
        <f>Discount!$J$36</f>
        <v>0</v>
      </c>
      <c r="T82" s="441">
        <f t="shared" si="27"/>
        <v>0</v>
      </c>
      <c r="U82" s="442">
        <f t="shared" si="28"/>
        <v>0</v>
      </c>
      <c r="V82" s="710">
        <f t="shared" si="5"/>
        <v>0</v>
      </c>
      <c r="W82" s="258"/>
      <c r="X82" s="258"/>
      <c r="Y82" s="258"/>
      <c r="Z82" s="258"/>
      <c r="AA82" s="258"/>
    </row>
    <row r="83" spans="1:27" ht="31.5">
      <c r="A83" s="705">
        <v>11</v>
      </c>
      <c r="B83" s="714">
        <v>7000018858</v>
      </c>
      <c r="C83" s="714">
        <v>1420</v>
      </c>
      <c r="D83" s="714">
        <v>1470</v>
      </c>
      <c r="E83" s="714">
        <v>40</v>
      </c>
      <c r="F83" s="714" t="s">
        <v>652</v>
      </c>
      <c r="G83" s="714">
        <v>100016779</v>
      </c>
      <c r="H83" s="714">
        <v>998736</v>
      </c>
      <c r="I83" s="541"/>
      <c r="J83" s="540">
        <v>18</v>
      </c>
      <c r="K83" s="539"/>
      <c r="L83" s="538" t="s">
        <v>808</v>
      </c>
      <c r="M83" s="538" t="s">
        <v>516</v>
      </c>
      <c r="N83" s="538">
        <v>1</v>
      </c>
      <c r="O83" s="526"/>
      <c r="P83" s="537" t="str">
        <f t="shared" si="7"/>
        <v>INCLUDED</v>
      </c>
      <c r="Q83" s="503">
        <f t="shared" ref="Q83:Q368" si="29">IF(P83="Included",0,P83)</f>
        <v>0</v>
      </c>
      <c r="R83" s="441">
        <f t="shared" ref="R83:R368" si="30">IF( K83="",J83*(IF(P83="Included",0,P83))/100,K83*(IF(P83="Included",0,P83)))</f>
        <v>0</v>
      </c>
      <c r="S83" s="606">
        <f>Discount!$J$36</f>
        <v>0</v>
      </c>
      <c r="T83" s="441">
        <f t="shared" ref="T83:T368" si="31">S83*Q83</f>
        <v>0</v>
      </c>
      <c r="U83" s="442">
        <f t="shared" ref="U83:U368" si="32">IF(K83="",J83*T83/100,K83*T83)</f>
        <v>0</v>
      </c>
      <c r="V83" s="710">
        <f t="shared" ref="V83:V368" si="33">O83*N83</f>
        <v>0</v>
      </c>
      <c r="W83" s="258"/>
      <c r="X83" s="258"/>
      <c r="Y83" s="258"/>
      <c r="Z83" s="258"/>
      <c r="AA83" s="258"/>
    </row>
    <row r="84" spans="1:27" ht="31.5">
      <c r="A84" s="705">
        <v>12</v>
      </c>
      <c r="B84" s="714">
        <v>7000018858</v>
      </c>
      <c r="C84" s="714">
        <v>1430</v>
      </c>
      <c r="D84" s="714">
        <v>1512</v>
      </c>
      <c r="E84" s="714">
        <v>20</v>
      </c>
      <c r="F84" s="714" t="s">
        <v>653</v>
      </c>
      <c r="G84" s="714">
        <v>100005779</v>
      </c>
      <c r="H84" s="714">
        <v>998736</v>
      </c>
      <c r="I84" s="541"/>
      <c r="J84" s="540">
        <v>18</v>
      </c>
      <c r="K84" s="539"/>
      <c r="L84" s="538" t="s">
        <v>809</v>
      </c>
      <c r="M84" s="538" t="s">
        <v>559</v>
      </c>
      <c r="N84" s="538">
        <v>1</v>
      </c>
      <c r="O84" s="526"/>
      <c r="P84" s="537" t="str">
        <f t="shared" si="7"/>
        <v>INCLUDED</v>
      </c>
      <c r="Q84" s="503">
        <f t="shared" si="29"/>
        <v>0</v>
      </c>
      <c r="R84" s="441">
        <f t="shared" si="30"/>
        <v>0</v>
      </c>
      <c r="S84" s="606">
        <f>Discount!$J$36</f>
        <v>0</v>
      </c>
      <c r="T84" s="441">
        <f t="shared" si="31"/>
        <v>0</v>
      </c>
      <c r="U84" s="442">
        <f t="shared" si="32"/>
        <v>0</v>
      </c>
      <c r="V84" s="710">
        <f t="shared" si="33"/>
        <v>0</v>
      </c>
      <c r="W84" s="258"/>
      <c r="X84" s="258"/>
      <c r="Y84" s="258"/>
      <c r="Z84" s="258"/>
      <c r="AA84" s="258"/>
    </row>
    <row r="85" spans="1:27" ht="31.5">
      <c r="A85" s="705">
        <v>13</v>
      </c>
      <c r="B85" s="714">
        <v>7000018858</v>
      </c>
      <c r="C85" s="714">
        <v>1440</v>
      </c>
      <c r="D85" s="714">
        <v>1590</v>
      </c>
      <c r="E85" s="714">
        <v>160</v>
      </c>
      <c r="F85" s="714" t="s">
        <v>799</v>
      </c>
      <c r="G85" s="714">
        <v>100002181</v>
      </c>
      <c r="H85" s="714">
        <v>998736</v>
      </c>
      <c r="I85" s="541"/>
      <c r="J85" s="540">
        <v>18</v>
      </c>
      <c r="K85" s="539"/>
      <c r="L85" s="538" t="s">
        <v>761</v>
      </c>
      <c r="M85" s="538" t="s">
        <v>547</v>
      </c>
      <c r="N85" s="538">
        <v>1</v>
      </c>
      <c r="O85" s="526"/>
      <c r="P85" s="537" t="str">
        <f t="shared" si="7"/>
        <v>INCLUDED</v>
      </c>
      <c r="Q85" s="503">
        <f t="shared" si="29"/>
        <v>0</v>
      </c>
      <c r="R85" s="441">
        <f t="shared" si="30"/>
        <v>0</v>
      </c>
      <c r="S85" s="606">
        <f>Discount!$J$36</f>
        <v>0</v>
      </c>
      <c r="T85" s="441">
        <f t="shared" si="31"/>
        <v>0</v>
      </c>
      <c r="U85" s="442">
        <f t="shared" si="32"/>
        <v>0</v>
      </c>
      <c r="V85" s="710">
        <f t="shared" si="33"/>
        <v>0</v>
      </c>
      <c r="W85" s="258"/>
      <c r="X85" s="258"/>
      <c r="Y85" s="258"/>
      <c r="Z85" s="258"/>
      <c r="AA85" s="258"/>
    </row>
    <row r="86" spans="1:27" ht="31.5">
      <c r="A86" s="705">
        <v>14</v>
      </c>
      <c r="B86" s="714">
        <v>7000018858</v>
      </c>
      <c r="C86" s="714">
        <v>1440</v>
      </c>
      <c r="D86" s="714">
        <v>1590</v>
      </c>
      <c r="E86" s="714">
        <v>170</v>
      </c>
      <c r="F86" s="714" t="s">
        <v>799</v>
      </c>
      <c r="G86" s="714">
        <v>100002182</v>
      </c>
      <c r="H86" s="714">
        <v>998736</v>
      </c>
      <c r="I86" s="541"/>
      <c r="J86" s="540">
        <v>18</v>
      </c>
      <c r="K86" s="539"/>
      <c r="L86" s="538" t="s">
        <v>760</v>
      </c>
      <c r="M86" s="538" t="s">
        <v>547</v>
      </c>
      <c r="N86" s="538">
        <v>1</v>
      </c>
      <c r="O86" s="526"/>
      <c r="P86" s="537" t="str">
        <f t="shared" si="7"/>
        <v>INCLUDED</v>
      </c>
      <c r="Q86" s="503">
        <f t="shared" si="29"/>
        <v>0</v>
      </c>
      <c r="R86" s="441">
        <f t="shared" si="30"/>
        <v>0</v>
      </c>
      <c r="S86" s="606">
        <f>Discount!$J$36</f>
        <v>0</v>
      </c>
      <c r="T86" s="441">
        <f t="shared" si="31"/>
        <v>0</v>
      </c>
      <c r="U86" s="442">
        <f t="shared" si="32"/>
        <v>0</v>
      </c>
      <c r="V86" s="710">
        <f t="shared" si="33"/>
        <v>0</v>
      </c>
      <c r="W86" s="258"/>
      <c r="X86" s="258"/>
      <c r="Y86" s="258"/>
      <c r="Z86" s="258"/>
      <c r="AA86" s="258"/>
    </row>
    <row r="87" spans="1:27" ht="31.5">
      <c r="A87" s="705">
        <v>15</v>
      </c>
      <c r="B87" s="714">
        <v>7000018858</v>
      </c>
      <c r="C87" s="714">
        <v>1450</v>
      </c>
      <c r="D87" s="714">
        <v>1610</v>
      </c>
      <c r="E87" s="714">
        <v>20</v>
      </c>
      <c r="F87" s="714" t="s">
        <v>654</v>
      </c>
      <c r="G87" s="714">
        <v>100016787</v>
      </c>
      <c r="H87" s="714">
        <v>998736</v>
      </c>
      <c r="I87" s="541"/>
      <c r="J87" s="540">
        <v>18</v>
      </c>
      <c r="K87" s="539"/>
      <c r="L87" s="538" t="s">
        <v>810</v>
      </c>
      <c r="M87" s="538" t="s">
        <v>559</v>
      </c>
      <c r="N87" s="538">
        <v>1</v>
      </c>
      <c r="O87" s="526"/>
      <c r="P87" s="537" t="str">
        <f t="shared" si="7"/>
        <v>INCLUDED</v>
      </c>
      <c r="Q87" s="503">
        <f t="shared" si="29"/>
        <v>0</v>
      </c>
      <c r="R87" s="441">
        <f t="shared" si="30"/>
        <v>0</v>
      </c>
      <c r="S87" s="606">
        <f>Discount!$J$36</f>
        <v>0</v>
      </c>
      <c r="T87" s="441">
        <f t="shared" si="31"/>
        <v>0</v>
      </c>
      <c r="U87" s="442">
        <f t="shared" si="32"/>
        <v>0</v>
      </c>
      <c r="V87" s="710">
        <f t="shared" si="33"/>
        <v>0</v>
      </c>
      <c r="W87" s="258"/>
      <c r="X87" s="258"/>
      <c r="Y87" s="258"/>
      <c r="Z87" s="258"/>
      <c r="AA87" s="258"/>
    </row>
    <row r="88" spans="1:27" ht="31.5">
      <c r="A88" s="705">
        <v>16</v>
      </c>
      <c r="B88" s="714">
        <v>7000018858</v>
      </c>
      <c r="C88" s="714">
        <v>1460</v>
      </c>
      <c r="D88" s="714">
        <v>1620</v>
      </c>
      <c r="E88" s="714">
        <v>10</v>
      </c>
      <c r="F88" s="714" t="s">
        <v>503</v>
      </c>
      <c r="G88" s="714">
        <v>100001021</v>
      </c>
      <c r="H88" s="714">
        <v>995461</v>
      </c>
      <c r="I88" s="541"/>
      <c r="J88" s="540">
        <v>18</v>
      </c>
      <c r="K88" s="539"/>
      <c r="L88" s="538" t="s">
        <v>548</v>
      </c>
      <c r="M88" s="538" t="s">
        <v>516</v>
      </c>
      <c r="N88" s="538">
        <v>2</v>
      </c>
      <c r="O88" s="526"/>
      <c r="P88" s="537" t="str">
        <f t="shared" si="7"/>
        <v>INCLUDED</v>
      </c>
      <c r="Q88" s="503">
        <f t="shared" si="29"/>
        <v>0</v>
      </c>
      <c r="R88" s="441">
        <f t="shared" si="30"/>
        <v>0</v>
      </c>
      <c r="S88" s="606">
        <f>Discount!$J$36</f>
        <v>0</v>
      </c>
      <c r="T88" s="441">
        <f t="shared" si="31"/>
        <v>0</v>
      </c>
      <c r="U88" s="442">
        <f t="shared" si="32"/>
        <v>0</v>
      </c>
      <c r="V88" s="710">
        <f t="shared" si="33"/>
        <v>0</v>
      </c>
      <c r="W88" s="258"/>
      <c r="X88" s="258"/>
      <c r="Y88" s="258"/>
      <c r="Z88" s="258"/>
      <c r="AA88" s="258"/>
    </row>
    <row r="89" spans="1:27" ht="31.5">
      <c r="A89" s="705">
        <v>17</v>
      </c>
      <c r="B89" s="714">
        <v>7000018858</v>
      </c>
      <c r="C89" s="714">
        <v>1460</v>
      </c>
      <c r="D89" s="714">
        <v>1620</v>
      </c>
      <c r="E89" s="714">
        <v>20</v>
      </c>
      <c r="F89" s="714" t="s">
        <v>503</v>
      </c>
      <c r="G89" s="714">
        <v>100001885</v>
      </c>
      <c r="H89" s="714">
        <v>998739</v>
      </c>
      <c r="I89" s="541"/>
      <c r="J89" s="540">
        <v>18</v>
      </c>
      <c r="K89" s="539"/>
      <c r="L89" s="538" t="s">
        <v>742</v>
      </c>
      <c r="M89" s="538" t="s">
        <v>516</v>
      </c>
      <c r="N89" s="538">
        <v>1</v>
      </c>
      <c r="O89" s="526"/>
      <c r="P89" s="537" t="str">
        <f t="shared" si="7"/>
        <v>INCLUDED</v>
      </c>
      <c r="Q89" s="503">
        <f t="shared" si="29"/>
        <v>0</v>
      </c>
      <c r="R89" s="441">
        <f t="shared" si="30"/>
        <v>0</v>
      </c>
      <c r="S89" s="606">
        <f>Discount!$J$36</f>
        <v>0</v>
      </c>
      <c r="T89" s="441">
        <f t="shared" si="31"/>
        <v>0</v>
      </c>
      <c r="U89" s="442">
        <f t="shared" si="32"/>
        <v>0</v>
      </c>
      <c r="V89" s="710">
        <f t="shared" si="33"/>
        <v>0</v>
      </c>
      <c r="W89" s="258"/>
      <c r="X89" s="258"/>
      <c r="Y89" s="258"/>
      <c r="Z89" s="258"/>
      <c r="AA89" s="258"/>
    </row>
    <row r="90" spans="1:27" ht="31.5">
      <c r="A90" s="705">
        <v>18</v>
      </c>
      <c r="B90" s="714">
        <v>7000018858</v>
      </c>
      <c r="C90" s="714">
        <v>1460</v>
      </c>
      <c r="D90" s="714">
        <v>1620</v>
      </c>
      <c r="E90" s="714">
        <v>30</v>
      </c>
      <c r="F90" s="714" t="s">
        <v>503</v>
      </c>
      <c r="G90" s="714">
        <v>100004852</v>
      </c>
      <c r="H90" s="714">
        <v>998731</v>
      </c>
      <c r="I90" s="541"/>
      <c r="J90" s="540">
        <v>18</v>
      </c>
      <c r="K90" s="539"/>
      <c r="L90" s="538" t="s">
        <v>811</v>
      </c>
      <c r="M90" s="538" t="s">
        <v>516</v>
      </c>
      <c r="N90" s="538">
        <v>5</v>
      </c>
      <c r="O90" s="526"/>
      <c r="P90" s="537" t="str">
        <f t="shared" si="7"/>
        <v>INCLUDED</v>
      </c>
      <c r="Q90" s="503">
        <f t="shared" si="29"/>
        <v>0</v>
      </c>
      <c r="R90" s="441">
        <f t="shared" si="30"/>
        <v>0</v>
      </c>
      <c r="S90" s="606">
        <f>Discount!$J$36</f>
        <v>0</v>
      </c>
      <c r="T90" s="441">
        <f t="shared" si="31"/>
        <v>0</v>
      </c>
      <c r="U90" s="442">
        <f t="shared" si="32"/>
        <v>0</v>
      </c>
      <c r="V90" s="710">
        <f t="shared" si="33"/>
        <v>0</v>
      </c>
      <c r="W90" s="258"/>
      <c r="X90" s="258"/>
      <c r="Y90" s="258"/>
      <c r="Z90" s="258"/>
      <c r="AA90" s="258"/>
    </row>
    <row r="91" spans="1:27" ht="31.5">
      <c r="A91" s="705">
        <v>19</v>
      </c>
      <c r="B91" s="714">
        <v>7000018858</v>
      </c>
      <c r="C91" s="714">
        <v>1460</v>
      </c>
      <c r="D91" s="714">
        <v>1620</v>
      </c>
      <c r="E91" s="714">
        <v>40</v>
      </c>
      <c r="F91" s="714" t="s">
        <v>503</v>
      </c>
      <c r="G91" s="714">
        <v>100004926</v>
      </c>
      <c r="H91" s="714">
        <v>998731</v>
      </c>
      <c r="I91" s="541"/>
      <c r="J91" s="540">
        <v>18</v>
      </c>
      <c r="K91" s="539"/>
      <c r="L91" s="538" t="s">
        <v>762</v>
      </c>
      <c r="M91" s="538" t="s">
        <v>516</v>
      </c>
      <c r="N91" s="538">
        <v>5</v>
      </c>
      <c r="O91" s="526"/>
      <c r="P91" s="537" t="str">
        <f t="shared" si="7"/>
        <v>INCLUDED</v>
      </c>
      <c r="Q91" s="503">
        <f t="shared" si="29"/>
        <v>0</v>
      </c>
      <c r="R91" s="441">
        <f t="shared" si="30"/>
        <v>0</v>
      </c>
      <c r="S91" s="606">
        <f>Discount!$J$36</f>
        <v>0</v>
      </c>
      <c r="T91" s="441">
        <f t="shared" si="31"/>
        <v>0</v>
      </c>
      <c r="U91" s="442">
        <f t="shared" si="32"/>
        <v>0</v>
      </c>
      <c r="V91" s="710">
        <f t="shared" si="33"/>
        <v>0</v>
      </c>
      <c r="W91" s="258"/>
      <c r="X91" s="258"/>
      <c r="Y91" s="258"/>
      <c r="Z91" s="258"/>
      <c r="AA91" s="258"/>
    </row>
    <row r="92" spans="1:27" ht="31.5">
      <c r="A92" s="705">
        <v>20</v>
      </c>
      <c r="B92" s="714">
        <v>7000018858</v>
      </c>
      <c r="C92" s="714">
        <v>1470</v>
      </c>
      <c r="D92" s="714">
        <v>1660</v>
      </c>
      <c r="E92" s="714">
        <v>95</v>
      </c>
      <c r="F92" s="714" t="s">
        <v>586</v>
      </c>
      <c r="G92" s="714">
        <v>100001674</v>
      </c>
      <c r="H92" s="714">
        <v>995455</v>
      </c>
      <c r="I92" s="541"/>
      <c r="J92" s="540">
        <v>18</v>
      </c>
      <c r="K92" s="539"/>
      <c r="L92" s="538" t="s">
        <v>785</v>
      </c>
      <c r="M92" s="538" t="s">
        <v>516</v>
      </c>
      <c r="N92" s="538">
        <v>96</v>
      </c>
      <c r="O92" s="526"/>
      <c r="P92" s="537" t="str">
        <f t="shared" si="7"/>
        <v>INCLUDED</v>
      </c>
      <c r="Q92" s="503">
        <f t="shared" si="29"/>
        <v>0</v>
      </c>
      <c r="R92" s="441">
        <f t="shared" si="30"/>
        <v>0</v>
      </c>
      <c r="S92" s="606">
        <f>Discount!$J$36</f>
        <v>0</v>
      </c>
      <c r="T92" s="441">
        <f t="shared" si="31"/>
        <v>0</v>
      </c>
      <c r="U92" s="442">
        <f t="shared" si="32"/>
        <v>0</v>
      </c>
      <c r="V92" s="710">
        <f t="shared" si="33"/>
        <v>0</v>
      </c>
      <c r="W92" s="258"/>
      <c r="X92" s="258"/>
      <c r="Y92" s="258"/>
      <c r="Z92" s="258"/>
      <c r="AA92" s="258"/>
    </row>
    <row r="93" spans="1:27" ht="31.5">
      <c r="A93" s="705">
        <v>21</v>
      </c>
      <c r="B93" s="714">
        <v>7000018858</v>
      </c>
      <c r="C93" s="714">
        <v>1470</v>
      </c>
      <c r="D93" s="714">
        <v>1660</v>
      </c>
      <c r="E93" s="714">
        <v>60</v>
      </c>
      <c r="F93" s="714" t="s">
        <v>586</v>
      </c>
      <c r="G93" s="714">
        <v>100001214</v>
      </c>
      <c r="H93" s="714">
        <v>995455</v>
      </c>
      <c r="I93" s="541"/>
      <c r="J93" s="540">
        <v>18</v>
      </c>
      <c r="K93" s="539"/>
      <c r="L93" s="538" t="s">
        <v>812</v>
      </c>
      <c r="M93" s="538" t="s">
        <v>516</v>
      </c>
      <c r="N93" s="538">
        <v>2</v>
      </c>
      <c r="O93" s="526"/>
      <c r="P93" s="537" t="str">
        <f t="shared" si="7"/>
        <v>INCLUDED</v>
      </c>
      <c r="Q93" s="503">
        <f t="shared" si="29"/>
        <v>0</v>
      </c>
      <c r="R93" s="441">
        <f t="shared" si="30"/>
        <v>0</v>
      </c>
      <c r="S93" s="606">
        <f>Discount!$J$36</f>
        <v>0</v>
      </c>
      <c r="T93" s="441">
        <f t="shared" si="31"/>
        <v>0</v>
      </c>
      <c r="U93" s="442">
        <f t="shared" si="32"/>
        <v>0</v>
      </c>
      <c r="V93" s="710">
        <f t="shared" si="33"/>
        <v>0</v>
      </c>
      <c r="W93" s="258"/>
      <c r="X93" s="258"/>
      <c r="Y93" s="258"/>
      <c r="Z93" s="258"/>
      <c r="AA93" s="258"/>
    </row>
    <row r="94" spans="1:27" ht="31.5">
      <c r="A94" s="705">
        <v>22</v>
      </c>
      <c r="B94" s="714">
        <v>7000018858</v>
      </c>
      <c r="C94" s="714">
        <v>1470</v>
      </c>
      <c r="D94" s="714">
        <v>1660</v>
      </c>
      <c r="E94" s="714">
        <v>70</v>
      </c>
      <c r="F94" s="714" t="s">
        <v>586</v>
      </c>
      <c r="G94" s="714">
        <v>100001217</v>
      </c>
      <c r="H94" s="714">
        <v>995455</v>
      </c>
      <c r="I94" s="541"/>
      <c r="J94" s="540">
        <v>18</v>
      </c>
      <c r="K94" s="539"/>
      <c r="L94" s="538" t="s">
        <v>813</v>
      </c>
      <c r="M94" s="538" t="s">
        <v>516</v>
      </c>
      <c r="N94" s="538">
        <v>6</v>
      </c>
      <c r="O94" s="526"/>
      <c r="P94" s="537" t="str">
        <f t="shared" si="7"/>
        <v>INCLUDED</v>
      </c>
      <c r="Q94" s="503">
        <f t="shared" si="29"/>
        <v>0</v>
      </c>
      <c r="R94" s="441">
        <f t="shared" si="30"/>
        <v>0</v>
      </c>
      <c r="S94" s="606">
        <f>Discount!$J$36</f>
        <v>0</v>
      </c>
      <c r="T94" s="441">
        <f t="shared" si="31"/>
        <v>0</v>
      </c>
      <c r="U94" s="442">
        <f t="shared" si="32"/>
        <v>0</v>
      </c>
      <c r="V94" s="710">
        <f t="shared" si="33"/>
        <v>0</v>
      </c>
      <c r="W94" s="258"/>
      <c r="X94" s="258"/>
      <c r="Y94" s="258"/>
      <c r="Z94" s="258"/>
      <c r="AA94" s="258"/>
    </row>
    <row r="95" spans="1:27" ht="31.5">
      <c r="A95" s="705">
        <v>23</v>
      </c>
      <c r="B95" s="714">
        <v>7000018858</v>
      </c>
      <c r="C95" s="714">
        <v>1470</v>
      </c>
      <c r="D95" s="714">
        <v>1660</v>
      </c>
      <c r="E95" s="714">
        <v>80</v>
      </c>
      <c r="F95" s="714" t="s">
        <v>586</v>
      </c>
      <c r="G95" s="714">
        <v>100001212</v>
      </c>
      <c r="H95" s="714">
        <v>995455</v>
      </c>
      <c r="I95" s="541"/>
      <c r="J95" s="540">
        <v>18</v>
      </c>
      <c r="K95" s="539"/>
      <c r="L95" s="538" t="s">
        <v>814</v>
      </c>
      <c r="M95" s="538" t="s">
        <v>516</v>
      </c>
      <c r="N95" s="538">
        <v>3</v>
      </c>
      <c r="O95" s="526"/>
      <c r="P95" s="537" t="str">
        <f t="shared" si="7"/>
        <v>INCLUDED</v>
      </c>
      <c r="Q95" s="503">
        <f t="shared" si="29"/>
        <v>0</v>
      </c>
      <c r="R95" s="441">
        <f t="shared" si="30"/>
        <v>0</v>
      </c>
      <c r="S95" s="606">
        <f>Discount!$J$36</f>
        <v>0</v>
      </c>
      <c r="T95" s="441">
        <f t="shared" si="31"/>
        <v>0</v>
      </c>
      <c r="U95" s="442">
        <f t="shared" si="32"/>
        <v>0</v>
      </c>
      <c r="V95" s="710">
        <f t="shared" si="33"/>
        <v>0</v>
      </c>
      <c r="W95" s="258"/>
      <c r="X95" s="258"/>
      <c r="Y95" s="258"/>
      <c r="Z95" s="258"/>
      <c r="AA95" s="258"/>
    </row>
    <row r="96" spans="1:27" ht="31.5">
      <c r="A96" s="705">
        <v>24</v>
      </c>
      <c r="B96" s="714">
        <v>7000018858</v>
      </c>
      <c r="C96" s="714">
        <v>1470</v>
      </c>
      <c r="D96" s="714">
        <v>1660</v>
      </c>
      <c r="E96" s="714">
        <v>90</v>
      </c>
      <c r="F96" s="714" t="s">
        <v>586</v>
      </c>
      <c r="G96" s="714">
        <v>100001216</v>
      </c>
      <c r="H96" s="714">
        <v>995455</v>
      </c>
      <c r="I96" s="541"/>
      <c r="J96" s="540">
        <v>18</v>
      </c>
      <c r="K96" s="539"/>
      <c r="L96" s="538" t="s">
        <v>815</v>
      </c>
      <c r="M96" s="538" t="s">
        <v>516</v>
      </c>
      <c r="N96" s="538">
        <v>3</v>
      </c>
      <c r="O96" s="526"/>
      <c r="P96" s="537" t="str">
        <f t="shared" si="7"/>
        <v>INCLUDED</v>
      </c>
      <c r="Q96" s="503">
        <f t="shared" si="29"/>
        <v>0</v>
      </c>
      <c r="R96" s="441">
        <f t="shared" si="30"/>
        <v>0</v>
      </c>
      <c r="S96" s="606">
        <f>Discount!$J$36</f>
        <v>0</v>
      </c>
      <c r="T96" s="441">
        <f t="shared" si="31"/>
        <v>0</v>
      </c>
      <c r="U96" s="442">
        <f t="shared" si="32"/>
        <v>0</v>
      </c>
      <c r="V96" s="710">
        <f t="shared" si="33"/>
        <v>0</v>
      </c>
      <c r="W96" s="258"/>
      <c r="X96" s="258"/>
      <c r="Y96" s="258"/>
      <c r="Z96" s="258"/>
      <c r="AA96" s="258"/>
    </row>
    <row r="97" spans="1:31" ht="47.25">
      <c r="A97" s="705">
        <v>25</v>
      </c>
      <c r="B97" s="714">
        <v>7000018858</v>
      </c>
      <c r="C97" s="714">
        <v>1480</v>
      </c>
      <c r="D97" s="714">
        <v>1670</v>
      </c>
      <c r="E97" s="714">
        <v>10</v>
      </c>
      <c r="F97" s="714" t="s">
        <v>800</v>
      </c>
      <c r="G97" s="714">
        <v>100004518</v>
      </c>
      <c r="H97" s="714">
        <v>995433</v>
      </c>
      <c r="I97" s="541"/>
      <c r="J97" s="540">
        <v>18</v>
      </c>
      <c r="K97" s="539"/>
      <c r="L97" s="538" t="s">
        <v>770</v>
      </c>
      <c r="M97" s="538" t="s">
        <v>771</v>
      </c>
      <c r="N97" s="538">
        <v>889</v>
      </c>
      <c r="O97" s="526"/>
      <c r="P97" s="537" t="str">
        <f t="shared" si="7"/>
        <v>INCLUDED</v>
      </c>
      <c r="Q97" s="503">
        <f t="shared" si="29"/>
        <v>0</v>
      </c>
      <c r="R97" s="441">
        <f t="shared" si="30"/>
        <v>0</v>
      </c>
      <c r="S97" s="606">
        <f>Discount!$J$36</f>
        <v>0</v>
      </c>
      <c r="T97" s="441">
        <f t="shared" si="31"/>
        <v>0</v>
      </c>
      <c r="U97" s="442">
        <f t="shared" si="32"/>
        <v>0</v>
      </c>
      <c r="V97" s="710">
        <f t="shared" si="33"/>
        <v>0</v>
      </c>
      <c r="W97" s="258"/>
      <c r="X97" s="258"/>
      <c r="Y97" s="258"/>
      <c r="Z97" s="258"/>
      <c r="AA97" s="258"/>
    </row>
    <row r="98" spans="1:31">
      <c r="A98" s="705">
        <v>26</v>
      </c>
      <c r="B98" s="714">
        <v>7000018858</v>
      </c>
      <c r="C98" s="714">
        <v>1480</v>
      </c>
      <c r="D98" s="714">
        <v>1670</v>
      </c>
      <c r="E98" s="714">
        <v>20</v>
      </c>
      <c r="F98" s="714" t="s">
        <v>800</v>
      </c>
      <c r="G98" s="714">
        <v>100001325</v>
      </c>
      <c r="H98" s="714">
        <v>995454</v>
      </c>
      <c r="I98" s="541"/>
      <c r="J98" s="540">
        <v>18</v>
      </c>
      <c r="K98" s="539"/>
      <c r="L98" s="538" t="s">
        <v>772</v>
      </c>
      <c r="M98" s="538" t="s">
        <v>771</v>
      </c>
      <c r="N98" s="538">
        <v>44</v>
      </c>
      <c r="O98" s="526"/>
      <c r="P98" s="537" t="str">
        <f t="shared" si="7"/>
        <v>INCLUDED</v>
      </c>
      <c r="Q98" s="503">
        <f t="shared" si="29"/>
        <v>0</v>
      </c>
      <c r="R98" s="441">
        <f t="shared" si="30"/>
        <v>0</v>
      </c>
      <c r="S98" s="606">
        <f>Discount!$J$36</f>
        <v>0</v>
      </c>
      <c r="T98" s="441">
        <f t="shared" si="31"/>
        <v>0</v>
      </c>
      <c r="U98" s="442">
        <f t="shared" si="32"/>
        <v>0</v>
      </c>
      <c r="V98" s="710">
        <f t="shared" si="33"/>
        <v>0</v>
      </c>
      <c r="W98" s="258"/>
      <c r="X98" s="258"/>
      <c r="Y98" s="258"/>
      <c r="Z98" s="258"/>
      <c r="AA98" s="258"/>
    </row>
    <row r="99" spans="1:31">
      <c r="A99" s="705">
        <v>27</v>
      </c>
      <c r="B99" s="714">
        <v>7000018858</v>
      </c>
      <c r="C99" s="714">
        <v>1480</v>
      </c>
      <c r="D99" s="714">
        <v>1670</v>
      </c>
      <c r="E99" s="714">
        <v>30</v>
      </c>
      <c r="F99" s="714" t="s">
        <v>800</v>
      </c>
      <c r="G99" s="714">
        <v>100001328</v>
      </c>
      <c r="H99" s="714">
        <v>995454</v>
      </c>
      <c r="I99" s="541"/>
      <c r="J99" s="540">
        <v>18</v>
      </c>
      <c r="K99" s="539"/>
      <c r="L99" s="715" t="s">
        <v>774</v>
      </c>
      <c r="M99" s="538" t="s">
        <v>771</v>
      </c>
      <c r="N99" s="538">
        <v>108</v>
      </c>
      <c r="O99" s="526"/>
      <c r="P99" s="537" t="str">
        <f t="shared" si="7"/>
        <v>INCLUDED</v>
      </c>
      <c r="Q99" s="503">
        <f t="shared" si="29"/>
        <v>0</v>
      </c>
      <c r="R99" s="441">
        <f t="shared" si="30"/>
        <v>0</v>
      </c>
      <c r="S99" s="606">
        <f>Discount!$J$36</f>
        <v>0</v>
      </c>
      <c r="T99" s="441">
        <f t="shared" si="31"/>
        <v>0</v>
      </c>
      <c r="U99" s="442">
        <f t="shared" si="32"/>
        <v>0</v>
      </c>
      <c r="V99" s="710">
        <f t="shared" si="33"/>
        <v>0</v>
      </c>
      <c r="W99" s="258"/>
      <c r="X99" s="258"/>
      <c r="Y99" s="258"/>
      <c r="Z99" s="258"/>
      <c r="AA99" s="258"/>
    </row>
    <row r="100" spans="1:31" ht="31.5">
      <c r="A100" s="705">
        <v>28</v>
      </c>
      <c r="B100" s="714">
        <v>7000018858</v>
      </c>
      <c r="C100" s="714">
        <v>1480</v>
      </c>
      <c r="D100" s="714">
        <v>1670</v>
      </c>
      <c r="E100" s="714">
        <v>40</v>
      </c>
      <c r="F100" s="714" t="s">
        <v>800</v>
      </c>
      <c r="G100" s="714">
        <v>100001327</v>
      </c>
      <c r="H100" s="714">
        <v>995454</v>
      </c>
      <c r="I100" s="541"/>
      <c r="J100" s="540">
        <v>18</v>
      </c>
      <c r="K100" s="539"/>
      <c r="L100" s="538" t="s">
        <v>816</v>
      </c>
      <c r="M100" s="538" t="s">
        <v>771</v>
      </c>
      <c r="N100" s="538">
        <v>261</v>
      </c>
      <c r="O100" s="526"/>
      <c r="P100" s="537" t="str">
        <f t="shared" si="7"/>
        <v>INCLUDED</v>
      </c>
      <c r="Q100" s="503">
        <f t="shared" si="29"/>
        <v>0</v>
      </c>
      <c r="R100" s="441">
        <f t="shared" si="30"/>
        <v>0</v>
      </c>
      <c r="S100" s="606">
        <f>Discount!$J$36</f>
        <v>0</v>
      </c>
      <c r="T100" s="441">
        <f t="shared" si="31"/>
        <v>0</v>
      </c>
      <c r="U100" s="442">
        <f t="shared" si="32"/>
        <v>0</v>
      </c>
      <c r="V100" s="710">
        <f t="shared" si="33"/>
        <v>0</v>
      </c>
      <c r="W100" s="258"/>
      <c r="X100" s="258"/>
      <c r="Y100" s="258"/>
      <c r="Z100" s="258"/>
      <c r="AA100" s="258"/>
    </row>
    <row r="101" spans="1:31">
      <c r="A101" s="705">
        <v>29</v>
      </c>
      <c r="B101" s="714">
        <v>7000018858</v>
      </c>
      <c r="C101" s="714">
        <v>1480</v>
      </c>
      <c r="D101" s="714">
        <v>1670</v>
      </c>
      <c r="E101" s="714">
        <v>50</v>
      </c>
      <c r="F101" s="714" t="s">
        <v>800</v>
      </c>
      <c r="G101" s="714">
        <v>100001329</v>
      </c>
      <c r="H101" s="714">
        <v>995454</v>
      </c>
      <c r="I101" s="541"/>
      <c r="J101" s="540">
        <v>18</v>
      </c>
      <c r="K101" s="539"/>
      <c r="L101" s="538" t="s">
        <v>776</v>
      </c>
      <c r="M101" s="538" t="s">
        <v>687</v>
      </c>
      <c r="N101" s="538">
        <v>18</v>
      </c>
      <c r="O101" s="526"/>
      <c r="P101" s="537" t="str">
        <f t="shared" si="7"/>
        <v>INCLUDED</v>
      </c>
      <c r="Q101" s="503">
        <f t="shared" si="29"/>
        <v>0</v>
      </c>
      <c r="R101" s="441">
        <f t="shared" si="30"/>
        <v>0</v>
      </c>
      <c r="S101" s="606">
        <f>Discount!$J$36</f>
        <v>0</v>
      </c>
      <c r="T101" s="441">
        <f t="shared" si="31"/>
        <v>0</v>
      </c>
      <c r="U101" s="442">
        <f t="shared" si="32"/>
        <v>0</v>
      </c>
      <c r="V101" s="710">
        <f t="shared" si="33"/>
        <v>0</v>
      </c>
      <c r="W101" s="258"/>
      <c r="X101" s="258"/>
      <c r="Y101" s="258"/>
      <c r="Z101" s="258"/>
      <c r="AA101" s="258"/>
    </row>
    <row r="102" spans="1:31">
      <c r="A102" s="705">
        <v>30</v>
      </c>
      <c r="B102" s="714">
        <v>7000018858</v>
      </c>
      <c r="C102" s="714">
        <v>1480</v>
      </c>
      <c r="D102" s="714">
        <v>1670</v>
      </c>
      <c r="E102" s="714">
        <v>60</v>
      </c>
      <c r="F102" s="714" t="s">
        <v>800</v>
      </c>
      <c r="G102" s="714">
        <v>100001330</v>
      </c>
      <c r="H102" s="714">
        <v>995428</v>
      </c>
      <c r="I102" s="541"/>
      <c r="J102" s="540">
        <v>18</v>
      </c>
      <c r="K102" s="539"/>
      <c r="L102" s="538" t="s">
        <v>817</v>
      </c>
      <c r="M102" s="538" t="s">
        <v>771</v>
      </c>
      <c r="N102" s="538">
        <v>15</v>
      </c>
      <c r="O102" s="526"/>
      <c r="P102" s="537" t="str">
        <f t="shared" si="7"/>
        <v>INCLUDED</v>
      </c>
      <c r="Q102" s="503">
        <f t="shared" si="29"/>
        <v>0</v>
      </c>
      <c r="R102" s="441">
        <f t="shared" si="30"/>
        <v>0</v>
      </c>
      <c r="S102" s="606">
        <f>Discount!$J$36</f>
        <v>0</v>
      </c>
      <c r="T102" s="441">
        <f t="shared" si="31"/>
        <v>0</v>
      </c>
      <c r="U102" s="442">
        <f t="shared" si="32"/>
        <v>0</v>
      </c>
      <c r="V102" s="710">
        <f t="shared" si="33"/>
        <v>0</v>
      </c>
      <c r="W102" s="258"/>
      <c r="X102" s="258"/>
      <c r="Y102" s="258"/>
      <c r="Z102" s="258"/>
      <c r="AA102" s="258"/>
    </row>
    <row r="103" spans="1:31" ht="31.5">
      <c r="A103" s="705">
        <v>31</v>
      </c>
      <c r="B103" s="714">
        <v>7000018858</v>
      </c>
      <c r="C103" s="714">
        <v>1480</v>
      </c>
      <c r="D103" s="714">
        <v>1670</v>
      </c>
      <c r="E103" s="714">
        <v>70</v>
      </c>
      <c r="F103" s="714" t="s">
        <v>800</v>
      </c>
      <c r="G103" s="714">
        <v>100001331</v>
      </c>
      <c r="H103" s="714">
        <v>995455</v>
      </c>
      <c r="I103" s="541"/>
      <c r="J103" s="540">
        <v>18</v>
      </c>
      <c r="K103" s="539"/>
      <c r="L103" s="538" t="s">
        <v>777</v>
      </c>
      <c r="M103" s="538" t="s">
        <v>687</v>
      </c>
      <c r="N103" s="538">
        <v>19</v>
      </c>
      <c r="O103" s="526"/>
      <c r="P103" s="537" t="str">
        <f t="shared" si="7"/>
        <v>INCLUDED</v>
      </c>
      <c r="Q103" s="503">
        <f t="shared" si="29"/>
        <v>0</v>
      </c>
      <c r="R103" s="441">
        <f t="shared" si="30"/>
        <v>0</v>
      </c>
      <c r="S103" s="606">
        <f>Discount!$J$36</f>
        <v>0</v>
      </c>
      <c r="T103" s="441">
        <f t="shared" si="31"/>
        <v>0</v>
      </c>
      <c r="U103" s="442">
        <f t="shared" si="32"/>
        <v>0</v>
      </c>
      <c r="V103" s="710">
        <f t="shared" si="33"/>
        <v>0</v>
      </c>
      <c r="W103" s="258"/>
      <c r="X103" s="258"/>
      <c r="Y103" s="258"/>
      <c r="Z103" s="258"/>
      <c r="AA103" s="258"/>
    </row>
    <row r="104" spans="1:31">
      <c r="A104" s="705">
        <v>32</v>
      </c>
      <c r="B104" s="714">
        <v>7000018858</v>
      </c>
      <c r="C104" s="714">
        <v>1480</v>
      </c>
      <c r="D104" s="714">
        <v>1670</v>
      </c>
      <c r="E104" s="714">
        <v>80</v>
      </c>
      <c r="F104" s="714" t="s">
        <v>800</v>
      </c>
      <c r="G104" s="714">
        <v>100001714</v>
      </c>
      <c r="H104" s="714">
        <v>995428</v>
      </c>
      <c r="I104" s="541"/>
      <c r="J104" s="540">
        <v>18</v>
      </c>
      <c r="K104" s="539"/>
      <c r="L104" s="538" t="s">
        <v>778</v>
      </c>
      <c r="M104" s="538" t="s">
        <v>779</v>
      </c>
      <c r="N104" s="538">
        <v>900</v>
      </c>
      <c r="O104" s="526"/>
      <c r="P104" s="537" t="str">
        <f t="shared" si="7"/>
        <v>INCLUDED</v>
      </c>
      <c r="Q104" s="503">
        <f t="shared" si="29"/>
        <v>0</v>
      </c>
      <c r="R104" s="441">
        <f t="shared" si="30"/>
        <v>0</v>
      </c>
      <c r="S104" s="606">
        <f>Discount!$J$36</f>
        <v>0</v>
      </c>
      <c r="T104" s="441">
        <f t="shared" si="31"/>
        <v>0</v>
      </c>
      <c r="U104" s="442">
        <f t="shared" si="32"/>
        <v>0</v>
      </c>
      <c r="V104" s="710">
        <f t="shared" si="33"/>
        <v>0</v>
      </c>
      <c r="W104" s="258"/>
      <c r="X104" s="258"/>
      <c r="Y104" s="258"/>
      <c r="Z104" s="258"/>
      <c r="AA104" s="258"/>
    </row>
    <row r="105" spans="1:31">
      <c r="A105" s="705">
        <v>33</v>
      </c>
      <c r="B105" s="714">
        <v>7000018858</v>
      </c>
      <c r="C105" s="714">
        <v>1480</v>
      </c>
      <c r="D105" s="714">
        <v>1670</v>
      </c>
      <c r="E105" s="714">
        <v>90</v>
      </c>
      <c r="F105" s="714" t="s">
        <v>800</v>
      </c>
      <c r="G105" s="714">
        <v>100001713</v>
      </c>
      <c r="H105" s="714">
        <v>995424</v>
      </c>
      <c r="I105" s="541"/>
      <c r="J105" s="540">
        <v>18</v>
      </c>
      <c r="K105" s="539"/>
      <c r="L105" s="538" t="s">
        <v>780</v>
      </c>
      <c r="M105" s="538" t="s">
        <v>779</v>
      </c>
      <c r="N105" s="538">
        <v>1400</v>
      </c>
      <c r="O105" s="526"/>
      <c r="P105" s="537" t="str">
        <f t="shared" ref="P105:P111" si="34">IF(O105=0, "INCLUDED", IF(ISERROR(N105*O105), O105, N105*O105))</f>
        <v>INCLUDED</v>
      </c>
      <c r="Q105" s="503">
        <f t="shared" si="29"/>
        <v>0</v>
      </c>
      <c r="R105" s="441">
        <f t="shared" si="30"/>
        <v>0</v>
      </c>
      <c r="S105" s="606">
        <f>Discount!$J$36</f>
        <v>0</v>
      </c>
      <c r="T105" s="441">
        <f t="shared" si="31"/>
        <v>0</v>
      </c>
      <c r="U105" s="442">
        <f t="shared" si="32"/>
        <v>0</v>
      </c>
      <c r="V105" s="710">
        <f t="shared" si="33"/>
        <v>0</v>
      </c>
      <c r="W105" s="258"/>
      <c r="X105" s="258"/>
      <c r="Y105" s="258"/>
      <c r="Z105" s="258"/>
      <c r="AA105" s="258"/>
    </row>
    <row r="106" spans="1:31" ht="31.5">
      <c r="A106" s="705">
        <v>34</v>
      </c>
      <c r="B106" s="714">
        <v>7000018858</v>
      </c>
      <c r="C106" s="714">
        <v>1480</v>
      </c>
      <c r="D106" s="714">
        <v>1670</v>
      </c>
      <c r="E106" s="714">
        <v>100</v>
      </c>
      <c r="F106" s="714" t="s">
        <v>800</v>
      </c>
      <c r="G106" s="714">
        <v>100001712</v>
      </c>
      <c r="H106" s="714">
        <v>995428</v>
      </c>
      <c r="I106" s="541"/>
      <c r="J106" s="540">
        <v>18</v>
      </c>
      <c r="K106" s="539"/>
      <c r="L106" s="538" t="s">
        <v>781</v>
      </c>
      <c r="M106" s="538" t="s">
        <v>779</v>
      </c>
      <c r="N106" s="538">
        <v>500</v>
      </c>
      <c r="O106" s="526"/>
      <c r="P106" s="537" t="str">
        <f t="shared" si="34"/>
        <v>INCLUDED</v>
      </c>
      <c r="Q106" s="503">
        <f t="shared" si="29"/>
        <v>0</v>
      </c>
      <c r="R106" s="441">
        <f t="shared" si="30"/>
        <v>0</v>
      </c>
      <c r="S106" s="606">
        <f>Discount!$J$36</f>
        <v>0</v>
      </c>
      <c r="T106" s="441">
        <f t="shared" si="31"/>
        <v>0</v>
      </c>
      <c r="U106" s="442">
        <f t="shared" si="32"/>
        <v>0</v>
      </c>
      <c r="V106" s="710">
        <f t="shared" si="33"/>
        <v>0</v>
      </c>
      <c r="W106" s="258"/>
      <c r="X106" s="258"/>
      <c r="Y106" s="258"/>
      <c r="Z106" s="258"/>
      <c r="AA106" s="258"/>
    </row>
    <row r="107" spans="1:31" ht="47.25">
      <c r="A107" s="705">
        <v>35</v>
      </c>
      <c r="B107" s="714">
        <v>7000018858</v>
      </c>
      <c r="C107" s="714">
        <v>1480</v>
      </c>
      <c r="D107" s="714">
        <v>1670</v>
      </c>
      <c r="E107" s="714">
        <v>110</v>
      </c>
      <c r="F107" s="714" t="s">
        <v>800</v>
      </c>
      <c r="G107" s="714">
        <v>100001457</v>
      </c>
      <c r="H107" s="714">
        <v>995421</v>
      </c>
      <c r="I107" s="541"/>
      <c r="J107" s="540">
        <v>18</v>
      </c>
      <c r="K107" s="539"/>
      <c r="L107" s="538" t="s">
        <v>818</v>
      </c>
      <c r="M107" s="538" t="s">
        <v>779</v>
      </c>
      <c r="N107" s="538">
        <v>62</v>
      </c>
      <c r="O107" s="526"/>
      <c r="P107" s="537" t="str">
        <f t="shared" si="34"/>
        <v>INCLUDED</v>
      </c>
      <c r="Q107" s="503">
        <f t="shared" si="29"/>
        <v>0</v>
      </c>
      <c r="R107" s="441">
        <f t="shared" si="30"/>
        <v>0</v>
      </c>
      <c r="S107" s="606">
        <f>Discount!$J$36</f>
        <v>0</v>
      </c>
      <c r="T107" s="441">
        <f t="shared" si="31"/>
        <v>0</v>
      </c>
      <c r="U107" s="442">
        <f t="shared" si="32"/>
        <v>0</v>
      </c>
      <c r="V107" s="710">
        <f t="shared" si="33"/>
        <v>0</v>
      </c>
      <c r="W107" s="258"/>
      <c r="X107" s="258"/>
      <c r="Y107" s="258"/>
      <c r="Z107" s="258"/>
      <c r="AA107" s="258"/>
    </row>
    <row r="108" spans="1:31">
      <c r="A108" s="705">
        <v>36</v>
      </c>
      <c r="B108" s="714">
        <v>7000018858</v>
      </c>
      <c r="C108" s="714">
        <v>1480</v>
      </c>
      <c r="D108" s="714">
        <v>1670</v>
      </c>
      <c r="E108" s="714">
        <v>120</v>
      </c>
      <c r="F108" s="714" t="s">
        <v>800</v>
      </c>
      <c r="G108" s="714">
        <v>100007701</v>
      </c>
      <c r="H108" s="714">
        <v>995462</v>
      </c>
      <c r="I108" s="541"/>
      <c r="J108" s="540">
        <v>18</v>
      </c>
      <c r="K108" s="539"/>
      <c r="L108" s="538" t="s">
        <v>819</v>
      </c>
      <c r="M108" s="538" t="s">
        <v>516</v>
      </c>
      <c r="N108" s="538">
        <v>1</v>
      </c>
      <c r="O108" s="526"/>
      <c r="P108" s="537" t="str">
        <f t="shared" si="34"/>
        <v>INCLUDED</v>
      </c>
      <c r="Q108" s="503">
        <f t="shared" si="29"/>
        <v>0</v>
      </c>
      <c r="R108" s="441">
        <f t="shared" si="30"/>
        <v>0</v>
      </c>
      <c r="S108" s="606">
        <f>Discount!$J$36</f>
        <v>0</v>
      </c>
      <c r="T108" s="441">
        <f t="shared" si="31"/>
        <v>0</v>
      </c>
      <c r="U108" s="442">
        <f t="shared" si="32"/>
        <v>0</v>
      </c>
      <c r="V108" s="710">
        <f t="shared" si="33"/>
        <v>0</v>
      </c>
      <c r="W108" s="258"/>
      <c r="X108" s="258"/>
      <c r="Y108" s="258"/>
      <c r="Z108" s="258"/>
      <c r="AA108" s="258"/>
    </row>
    <row r="109" spans="1:31">
      <c r="A109" s="705">
        <v>37</v>
      </c>
      <c r="B109" s="714">
        <v>7000018858</v>
      </c>
      <c r="C109" s="714">
        <v>1500</v>
      </c>
      <c r="D109" s="714">
        <v>1690</v>
      </c>
      <c r="E109" s="714">
        <v>10</v>
      </c>
      <c r="F109" s="714" t="s">
        <v>660</v>
      </c>
      <c r="G109" s="714">
        <v>100003103</v>
      </c>
      <c r="H109" s="714">
        <v>998731</v>
      </c>
      <c r="I109" s="541"/>
      <c r="J109" s="540">
        <v>18</v>
      </c>
      <c r="K109" s="539"/>
      <c r="L109" s="538" t="s">
        <v>758</v>
      </c>
      <c r="M109" s="538" t="s">
        <v>528</v>
      </c>
      <c r="N109" s="538">
        <v>1</v>
      </c>
      <c r="O109" s="526"/>
      <c r="P109" s="537" t="str">
        <f t="shared" si="34"/>
        <v>INCLUDED</v>
      </c>
      <c r="Q109" s="503">
        <f t="shared" si="29"/>
        <v>0</v>
      </c>
      <c r="R109" s="441">
        <f t="shared" si="30"/>
        <v>0</v>
      </c>
      <c r="S109" s="606">
        <f>Discount!$J$36</f>
        <v>0</v>
      </c>
      <c r="T109" s="441">
        <f t="shared" si="31"/>
        <v>0</v>
      </c>
      <c r="U109" s="442">
        <f t="shared" si="32"/>
        <v>0</v>
      </c>
      <c r="V109" s="710">
        <f t="shared" si="33"/>
        <v>0</v>
      </c>
      <c r="W109" s="258"/>
      <c r="X109" s="258"/>
      <c r="Y109" s="258"/>
      <c r="Z109" s="258"/>
      <c r="AA109" s="258"/>
    </row>
    <row r="110" spans="1:31" ht="31.5">
      <c r="A110" s="705">
        <v>38</v>
      </c>
      <c r="B110" s="714">
        <v>7000018858</v>
      </c>
      <c r="C110" s="714">
        <v>1560</v>
      </c>
      <c r="D110" s="714">
        <v>1740</v>
      </c>
      <c r="E110" s="714">
        <v>10</v>
      </c>
      <c r="F110" s="714" t="s">
        <v>651</v>
      </c>
      <c r="G110" s="714">
        <v>100017131</v>
      </c>
      <c r="H110" s="714">
        <v>998731</v>
      </c>
      <c r="I110" s="541"/>
      <c r="J110" s="540">
        <v>18</v>
      </c>
      <c r="K110" s="539"/>
      <c r="L110" s="538" t="s">
        <v>820</v>
      </c>
      <c r="M110" s="538" t="s">
        <v>516</v>
      </c>
      <c r="N110" s="538">
        <v>3</v>
      </c>
      <c r="O110" s="526"/>
      <c r="P110" s="537" t="str">
        <f t="shared" si="34"/>
        <v>INCLUDED</v>
      </c>
      <c r="Q110" s="503">
        <f t="shared" si="29"/>
        <v>0</v>
      </c>
      <c r="R110" s="441">
        <f t="shared" si="30"/>
        <v>0</v>
      </c>
      <c r="S110" s="606">
        <f>Discount!$J$36</f>
        <v>0</v>
      </c>
      <c r="T110" s="441">
        <f t="shared" si="31"/>
        <v>0</v>
      </c>
      <c r="U110" s="442">
        <f t="shared" si="32"/>
        <v>0</v>
      </c>
      <c r="V110" s="710">
        <f t="shared" si="33"/>
        <v>0</v>
      </c>
      <c r="W110" s="258"/>
      <c r="X110" s="258"/>
      <c r="Y110" s="258"/>
      <c r="Z110" s="258"/>
      <c r="AA110" s="258"/>
    </row>
    <row r="111" spans="1:31" ht="31.5">
      <c r="A111" s="705">
        <v>39</v>
      </c>
      <c r="B111" s="714">
        <v>7000018858</v>
      </c>
      <c r="C111" s="714">
        <v>1560</v>
      </c>
      <c r="D111" s="714">
        <v>1740</v>
      </c>
      <c r="E111" s="714">
        <v>20</v>
      </c>
      <c r="F111" s="714" t="s">
        <v>651</v>
      </c>
      <c r="G111" s="714">
        <v>100000350</v>
      </c>
      <c r="H111" s="714">
        <v>998731</v>
      </c>
      <c r="I111" s="541"/>
      <c r="J111" s="540">
        <v>18</v>
      </c>
      <c r="K111" s="539"/>
      <c r="L111" s="538" t="s">
        <v>821</v>
      </c>
      <c r="M111" s="538" t="s">
        <v>559</v>
      </c>
      <c r="N111" s="538">
        <v>1</v>
      </c>
      <c r="O111" s="526"/>
      <c r="P111" s="537" t="str">
        <f t="shared" si="34"/>
        <v>INCLUDED</v>
      </c>
      <c r="Q111" s="503">
        <f t="shared" si="29"/>
        <v>0</v>
      </c>
      <c r="R111" s="441">
        <f t="shared" si="30"/>
        <v>0</v>
      </c>
      <c r="S111" s="606">
        <f>Discount!$J$36</f>
        <v>0</v>
      </c>
      <c r="T111" s="441">
        <f t="shared" si="31"/>
        <v>0</v>
      </c>
      <c r="U111" s="442">
        <f t="shared" si="32"/>
        <v>0</v>
      </c>
      <c r="V111" s="710">
        <f t="shared" si="33"/>
        <v>0</v>
      </c>
      <c r="W111" s="258"/>
      <c r="X111" s="258"/>
      <c r="Y111" s="258"/>
      <c r="Z111" s="258"/>
      <c r="AA111" s="258"/>
    </row>
    <row r="112" spans="1:31" s="425" customFormat="1" ht="34.5" customHeight="1">
      <c r="A112" s="721" t="s">
        <v>478</v>
      </c>
      <c r="B112" s="855" t="s">
        <v>490</v>
      </c>
      <c r="C112" s="856"/>
      <c r="D112" s="856"/>
      <c r="E112" s="856"/>
      <c r="F112" s="857"/>
      <c r="G112" s="724"/>
      <c r="H112" s="724"/>
      <c r="I112" s="724"/>
      <c r="J112" s="724"/>
      <c r="K112" s="724"/>
      <c r="L112" s="724"/>
      <c r="M112" s="724"/>
      <c r="N112" s="724"/>
      <c r="O112" s="724"/>
      <c r="P112" s="724"/>
      <c r="Q112" s="424"/>
      <c r="V112" s="424"/>
      <c r="W112" s="424"/>
      <c r="X112" s="424"/>
      <c r="Y112" s="424"/>
      <c r="Z112" s="424"/>
      <c r="AA112" s="424"/>
      <c r="AB112" s="424"/>
      <c r="AC112" s="424"/>
      <c r="AD112" s="424"/>
      <c r="AE112" s="424"/>
    </row>
    <row r="113" spans="1:27" ht="31.5">
      <c r="A113" s="705">
        <v>1</v>
      </c>
      <c r="B113" s="714">
        <v>7000018858</v>
      </c>
      <c r="C113" s="714">
        <v>500</v>
      </c>
      <c r="D113" s="714">
        <v>1120</v>
      </c>
      <c r="E113" s="714">
        <v>10</v>
      </c>
      <c r="F113" s="714" t="s">
        <v>797</v>
      </c>
      <c r="G113" s="714">
        <v>100000055</v>
      </c>
      <c r="H113" s="714">
        <v>998736</v>
      </c>
      <c r="I113" s="541"/>
      <c r="J113" s="540">
        <v>18</v>
      </c>
      <c r="K113" s="539"/>
      <c r="L113" s="538" t="s">
        <v>824</v>
      </c>
      <c r="M113" s="538" t="s">
        <v>516</v>
      </c>
      <c r="N113" s="538">
        <v>2</v>
      </c>
      <c r="O113" s="526"/>
      <c r="P113" s="537" t="str">
        <f t="shared" ref="P113:P195" si="35">IF(O113=0, "INCLUDED", IF(ISERROR(N113*O113), O113, N113*O113))</f>
        <v>INCLUDED</v>
      </c>
      <c r="Q113" s="503">
        <f t="shared" ref="Q113:Q195" si="36">IF(P113="Included",0,P113)</f>
        <v>0</v>
      </c>
      <c r="R113" s="441">
        <f t="shared" ref="R113:R195" si="37">IF( K113="",J113*(IF(P113="Included",0,P113))/100,K113*(IF(P113="Included",0,P113)))</f>
        <v>0</v>
      </c>
      <c r="S113" s="606">
        <f>Discount!$J$36</f>
        <v>0</v>
      </c>
      <c r="T113" s="441">
        <f t="shared" ref="T113:T195" si="38">S113*Q113</f>
        <v>0</v>
      </c>
      <c r="U113" s="442">
        <f t="shared" ref="U113:U195" si="39">IF(K113="",J113*T113/100,K113*T113)</f>
        <v>0</v>
      </c>
      <c r="V113" s="710">
        <f t="shared" ref="V113:V195" si="40">O113*N113</f>
        <v>0</v>
      </c>
      <c r="W113" s="258"/>
      <c r="X113" s="258"/>
      <c r="Y113" s="258"/>
      <c r="Z113" s="258"/>
      <c r="AA113" s="258"/>
    </row>
    <row r="114" spans="1:27" ht="31.5">
      <c r="A114" s="705">
        <v>2</v>
      </c>
      <c r="B114" s="714">
        <v>7000018858</v>
      </c>
      <c r="C114" s="714">
        <v>500</v>
      </c>
      <c r="D114" s="714">
        <v>1120</v>
      </c>
      <c r="E114" s="714">
        <v>20</v>
      </c>
      <c r="F114" s="714" t="s">
        <v>797</v>
      </c>
      <c r="G114" s="714">
        <v>100000056</v>
      </c>
      <c r="H114" s="714">
        <v>998736</v>
      </c>
      <c r="I114" s="541"/>
      <c r="J114" s="540">
        <v>18</v>
      </c>
      <c r="K114" s="539"/>
      <c r="L114" s="538" t="s">
        <v>825</v>
      </c>
      <c r="M114" s="538" t="s">
        <v>559</v>
      </c>
      <c r="N114" s="538">
        <v>2</v>
      </c>
      <c r="O114" s="526"/>
      <c r="P114" s="537" t="str">
        <f t="shared" si="35"/>
        <v>INCLUDED</v>
      </c>
      <c r="Q114" s="503">
        <f t="shared" si="36"/>
        <v>0</v>
      </c>
      <c r="R114" s="441">
        <f t="shared" si="37"/>
        <v>0</v>
      </c>
      <c r="S114" s="606">
        <f>Discount!$J$36</f>
        <v>0</v>
      </c>
      <c r="T114" s="441">
        <f t="shared" si="38"/>
        <v>0</v>
      </c>
      <c r="U114" s="442">
        <f t="shared" si="39"/>
        <v>0</v>
      </c>
      <c r="V114" s="710">
        <f t="shared" si="40"/>
        <v>0</v>
      </c>
      <c r="W114" s="258"/>
      <c r="X114" s="258"/>
      <c r="Y114" s="258"/>
      <c r="Z114" s="258"/>
      <c r="AA114" s="258"/>
    </row>
    <row r="115" spans="1:27" ht="47.25">
      <c r="A115" s="705">
        <v>3</v>
      </c>
      <c r="B115" s="714">
        <v>7000018858</v>
      </c>
      <c r="C115" s="714">
        <v>510</v>
      </c>
      <c r="D115" s="714">
        <v>1180</v>
      </c>
      <c r="E115" s="714">
        <v>20</v>
      </c>
      <c r="F115" s="714" t="s">
        <v>822</v>
      </c>
      <c r="G115" s="714">
        <v>100000003</v>
      </c>
      <c r="H115" s="714">
        <v>998736</v>
      </c>
      <c r="I115" s="541"/>
      <c r="J115" s="540">
        <v>18</v>
      </c>
      <c r="K115" s="539"/>
      <c r="L115" s="538" t="s">
        <v>826</v>
      </c>
      <c r="M115" s="538" t="s">
        <v>516</v>
      </c>
      <c r="N115" s="538">
        <v>2</v>
      </c>
      <c r="O115" s="526"/>
      <c r="P115" s="537" t="str">
        <f t="shared" si="35"/>
        <v>INCLUDED</v>
      </c>
      <c r="Q115" s="503">
        <f t="shared" si="36"/>
        <v>0</v>
      </c>
      <c r="R115" s="441">
        <f t="shared" si="37"/>
        <v>0</v>
      </c>
      <c r="S115" s="606">
        <f>Discount!$J$36</f>
        <v>0</v>
      </c>
      <c r="T115" s="441">
        <f t="shared" si="38"/>
        <v>0</v>
      </c>
      <c r="U115" s="442">
        <f t="shared" si="39"/>
        <v>0</v>
      </c>
      <c r="V115" s="710">
        <f t="shared" si="40"/>
        <v>0</v>
      </c>
      <c r="W115" s="258"/>
      <c r="X115" s="258"/>
      <c r="Y115" s="258"/>
      <c r="Z115" s="258"/>
      <c r="AA115" s="258"/>
    </row>
    <row r="116" spans="1:27" ht="31.5">
      <c r="A116" s="705">
        <v>4</v>
      </c>
      <c r="B116" s="714">
        <v>7000018858</v>
      </c>
      <c r="C116" s="714">
        <v>520</v>
      </c>
      <c r="D116" s="714">
        <v>1320</v>
      </c>
      <c r="E116" s="714">
        <v>30</v>
      </c>
      <c r="F116" s="714" t="s">
        <v>668</v>
      </c>
      <c r="G116" s="714">
        <v>100000328</v>
      </c>
      <c r="H116" s="714">
        <v>998736</v>
      </c>
      <c r="I116" s="541"/>
      <c r="J116" s="540">
        <v>18</v>
      </c>
      <c r="K116" s="539"/>
      <c r="L116" s="538" t="s">
        <v>518</v>
      </c>
      <c r="M116" s="538" t="s">
        <v>516</v>
      </c>
      <c r="N116" s="538">
        <v>6</v>
      </c>
      <c r="O116" s="526"/>
      <c r="P116" s="537" t="str">
        <f t="shared" si="35"/>
        <v>INCLUDED</v>
      </c>
      <c r="Q116" s="503">
        <f t="shared" si="36"/>
        <v>0</v>
      </c>
      <c r="R116" s="441">
        <f t="shared" si="37"/>
        <v>0</v>
      </c>
      <c r="S116" s="606">
        <f>Discount!$J$36</f>
        <v>0</v>
      </c>
      <c r="T116" s="441">
        <f t="shared" si="38"/>
        <v>0</v>
      </c>
      <c r="U116" s="442">
        <f t="shared" si="39"/>
        <v>0</v>
      </c>
      <c r="V116" s="710">
        <f t="shared" si="40"/>
        <v>0</v>
      </c>
      <c r="W116" s="258"/>
      <c r="X116" s="258"/>
      <c r="Y116" s="258"/>
      <c r="Z116" s="258"/>
      <c r="AA116" s="258"/>
    </row>
    <row r="117" spans="1:27" ht="31.5">
      <c r="A117" s="705">
        <v>5</v>
      </c>
      <c r="B117" s="714">
        <v>7000018858</v>
      </c>
      <c r="C117" s="714">
        <v>520</v>
      </c>
      <c r="D117" s="714">
        <v>1320</v>
      </c>
      <c r="E117" s="714">
        <v>40</v>
      </c>
      <c r="F117" s="714" t="s">
        <v>668</v>
      </c>
      <c r="G117" s="714">
        <v>100005443</v>
      </c>
      <c r="H117" s="714">
        <v>998734</v>
      </c>
      <c r="I117" s="541"/>
      <c r="J117" s="540">
        <v>18</v>
      </c>
      <c r="K117" s="539"/>
      <c r="L117" s="538" t="s">
        <v>803</v>
      </c>
      <c r="M117" s="538" t="s">
        <v>516</v>
      </c>
      <c r="N117" s="538">
        <v>6</v>
      </c>
      <c r="O117" s="526"/>
      <c r="P117" s="537" t="str">
        <f t="shared" si="35"/>
        <v>INCLUDED</v>
      </c>
      <c r="Q117" s="503">
        <f t="shared" si="36"/>
        <v>0</v>
      </c>
      <c r="R117" s="441">
        <f t="shared" si="37"/>
        <v>0</v>
      </c>
      <c r="S117" s="606">
        <f>Discount!$J$36</f>
        <v>0</v>
      </c>
      <c r="T117" s="441">
        <f t="shared" si="38"/>
        <v>0</v>
      </c>
      <c r="U117" s="442">
        <f t="shared" si="39"/>
        <v>0</v>
      </c>
      <c r="V117" s="710">
        <f t="shared" si="40"/>
        <v>0</v>
      </c>
      <c r="W117" s="258"/>
      <c r="X117" s="258"/>
      <c r="Y117" s="258"/>
      <c r="Z117" s="258"/>
      <c r="AA117" s="258"/>
    </row>
    <row r="118" spans="1:27" ht="31.5">
      <c r="A118" s="705">
        <v>6</v>
      </c>
      <c r="B118" s="714">
        <v>7000018858</v>
      </c>
      <c r="C118" s="714">
        <v>520</v>
      </c>
      <c r="D118" s="714">
        <v>1320</v>
      </c>
      <c r="E118" s="714">
        <v>50</v>
      </c>
      <c r="F118" s="714" t="s">
        <v>668</v>
      </c>
      <c r="G118" s="714">
        <v>100000287</v>
      </c>
      <c r="H118" s="714">
        <v>998736</v>
      </c>
      <c r="I118" s="541"/>
      <c r="J118" s="540">
        <v>18</v>
      </c>
      <c r="K118" s="539"/>
      <c r="L118" s="538" t="s">
        <v>517</v>
      </c>
      <c r="M118" s="538" t="s">
        <v>516</v>
      </c>
      <c r="N118" s="538">
        <v>2</v>
      </c>
      <c r="O118" s="526"/>
      <c r="P118" s="537" t="str">
        <f t="shared" si="35"/>
        <v>INCLUDED</v>
      </c>
      <c r="Q118" s="503">
        <f t="shared" si="36"/>
        <v>0</v>
      </c>
      <c r="R118" s="441">
        <f t="shared" si="37"/>
        <v>0</v>
      </c>
      <c r="S118" s="606">
        <f>Discount!$J$36</f>
        <v>0</v>
      </c>
      <c r="T118" s="441">
        <f t="shared" si="38"/>
        <v>0</v>
      </c>
      <c r="U118" s="442">
        <f t="shared" si="39"/>
        <v>0</v>
      </c>
      <c r="V118" s="710">
        <f t="shared" si="40"/>
        <v>0</v>
      </c>
      <c r="W118" s="258"/>
      <c r="X118" s="258"/>
      <c r="Y118" s="258"/>
      <c r="Z118" s="258"/>
      <c r="AA118" s="258"/>
    </row>
    <row r="119" spans="1:27" ht="31.5">
      <c r="A119" s="705">
        <v>7</v>
      </c>
      <c r="B119" s="714">
        <v>7000018858</v>
      </c>
      <c r="C119" s="714">
        <v>520</v>
      </c>
      <c r="D119" s="714">
        <v>1320</v>
      </c>
      <c r="E119" s="714">
        <v>60</v>
      </c>
      <c r="F119" s="714" t="s">
        <v>668</v>
      </c>
      <c r="G119" s="714">
        <v>100000267</v>
      </c>
      <c r="H119" s="714">
        <v>998736</v>
      </c>
      <c r="I119" s="541"/>
      <c r="J119" s="540">
        <v>18</v>
      </c>
      <c r="K119" s="539"/>
      <c r="L119" s="538" t="s">
        <v>804</v>
      </c>
      <c r="M119" s="538" t="s">
        <v>516</v>
      </c>
      <c r="N119" s="538">
        <v>2</v>
      </c>
      <c r="O119" s="526"/>
      <c r="P119" s="537" t="str">
        <f t="shared" si="35"/>
        <v>INCLUDED</v>
      </c>
      <c r="Q119" s="503">
        <f t="shared" si="36"/>
        <v>0</v>
      </c>
      <c r="R119" s="441">
        <f t="shared" si="37"/>
        <v>0</v>
      </c>
      <c r="S119" s="606">
        <f>Discount!$J$36</f>
        <v>0</v>
      </c>
      <c r="T119" s="441">
        <f t="shared" si="38"/>
        <v>0</v>
      </c>
      <c r="U119" s="442">
        <f t="shared" si="39"/>
        <v>0</v>
      </c>
      <c r="V119" s="710">
        <f t="shared" si="40"/>
        <v>0</v>
      </c>
      <c r="W119" s="258"/>
      <c r="X119" s="258"/>
      <c r="Y119" s="258"/>
      <c r="Z119" s="258"/>
      <c r="AA119" s="258"/>
    </row>
    <row r="120" spans="1:27" ht="31.5">
      <c r="A120" s="705">
        <v>8</v>
      </c>
      <c r="B120" s="714">
        <v>7000018858</v>
      </c>
      <c r="C120" s="714">
        <v>530</v>
      </c>
      <c r="D120" s="714">
        <v>1420</v>
      </c>
      <c r="E120" s="714">
        <v>10</v>
      </c>
      <c r="F120" s="714" t="s">
        <v>651</v>
      </c>
      <c r="G120" s="714">
        <v>100000348</v>
      </c>
      <c r="H120" s="714">
        <v>998731</v>
      </c>
      <c r="I120" s="541"/>
      <c r="J120" s="540">
        <v>18</v>
      </c>
      <c r="K120" s="539"/>
      <c r="L120" s="538" t="s">
        <v>827</v>
      </c>
      <c r="M120" s="538" t="s">
        <v>559</v>
      </c>
      <c r="N120" s="538">
        <v>2</v>
      </c>
      <c r="O120" s="526"/>
      <c r="P120" s="537" t="str">
        <f t="shared" si="35"/>
        <v>INCLUDED</v>
      </c>
      <c r="Q120" s="503">
        <f t="shared" si="36"/>
        <v>0</v>
      </c>
      <c r="R120" s="441">
        <f t="shared" si="37"/>
        <v>0</v>
      </c>
      <c r="S120" s="606">
        <f>Discount!$J$36</f>
        <v>0</v>
      </c>
      <c r="T120" s="441">
        <f t="shared" si="38"/>
        <v>0</v>
      </c>
      <c r="U120" s="442">
        <f t="shared" si="39"/>
        <v>0</v>
      </c>
      <c r="V120" s="710">
        <f t="shared" si="40"/>
        <v>0</v>
      </c>
      <c r="W120" s="258"/>
      <c r="X120" s="258"/>
      <c r="Y120" s="258"/>
      <c r="Z120" s="258"/>
      <c r="AA120" s="258"/>
    </row>
    <row r="121" spans="1:27">
      <c r="A121" s="705">
        <v>9</v>
      </c>
      <c r="B121" s="714">
        <v>7000018858</v>
      </c>
      <c r="C121" s="714">
        <v>540</v>
      </c>
      <c r="D121" s="714">
        <v>1451</v>
      </c>
      <c r="E121" s="714">
        <v>10</v>
      </c>
      <c r="F121" s="714" t="s">
        <v>611</v>
      </c>
      <c r="G121" s="714">
        <v>100003103</v>
      </c>
      <c r="H121" s="714">
        <v>998731</v>
      </c>
      <c r="I121" s="541"/>
      <c r="J121" s="540">
        <v>18</v>
      </c>
      <c r="K121" s="539"/>
      <c r="L121" s="538" t="s">
        <v>758</v>
      </c>
      <c r="M121" s="538" t="s">
        <v>528</v>
      </c>
      <c r="N121" s="538">
        <v>1</v>
      </c>
      <c r="O121" s="526"/>
      <c r="P121" s="537" t="str">
        <f t="shared" si="35"/>
        <v>INCLUDED</v>
      </c>
      <c r="Q121" s="503">
        <f t="shared" si="36"/>
        <v>0</v>
      </c>
      <c r="R121" s="441">
        <f t="shared" si="37"/>
        <v>0</v>
      </c>
      <c r="S121" s="606">
        <f>Discount!$J$36</f>
        <v>0</v>
      </c>
      <c r="T121" s="441">
        <f t="shared" si="38"/>
        <v>0</v>
      </c>
      <c r="U121" s="442">
        <f t="shared" si="39"/>
        <v>0</v>
      </c>
      <c r="V121" s="710">
        <f t="shared" si="40"/>
        <v>0</v>
      </c>
      <c r="W121" s="258"/>
      <c r="X121" s="258"/>
      <c r="Y121" s="258"/>
      <c r="Z121" s="258"/>
      <c r="AA121" s="258"/>
    </row>
    <row r="122" spans="1:27">
      <c r="A122" s="705">
        <v>10</v>
      </c>
      <c r="B122" s="714">
        <v>7000018858</v>
      </c>
      <c r="C122" s="714">
        <v>550</v>
      </c>
      <c r="D122" s="714">
        <v>1452</v>
      </c>
      <c r="E122" s="714">
        <v>10</v>
      </c>
      <c r="F122" s="714" t="s">
        <v>798</v>
      </c>
      <c r="G122" s="714">
        <v>100000268</v>
      </c>
      <c r="H122" s="714">
        <v>998736</v>
      </c>
      <c r="I122" s="541"/>
      <c r="J122" s="540">
        <v>18</v>
      </c>
      <c r="K122" s="539"/>
      <c r="L122" s="538" t="s">
        <v>805</v>
      </c>
      <c r="M122" s="538" t="s">
        <v>516</v>
      </c>
      <c r="N122" s="538">
        <v>2</v>
      </c>
      <c r="O122" s="526"/>
      <c r="P122" s="537" t="str">
        <f t="shared" si="35"/>
        <v>INCLUDED</v>
      </c>
      <c r="Q122" s="503">
        <f t="shared" si="36"/>
        <v>0</v>
      </c>
      <c r="R122" s="441">
        <f t="shared" si="37"/>
        <v>0</v>
      </c>
      <c r="S122" s="606">
        <f>Discount!$J$36</f>
        <v>0</v>
      </c>
      <c r="T122" s="441">
        <f t="shared" si="38"/>
        <v>0</v>
      </c>
      <c r="U122" s="442">
        <f t="shared" si="39"/>
        <v>0</v>
      </c>
      <c r="V122" s="710">
        <f t="shared" si="40"/>
        <v>0</v>
      </c>
      <c r="W122" s="258"/>
      <c r="X122" s="258"/>
      <c r="Y122" s="258"/>
      <c r="Z122" s="258"/>
      <c r="AA122" s="258"/>
    </row>
    <row r="123" spans="1:27">
      <c r="A123" s="705">
        <v>11</v>
      </c>
      <c r="B123" s="714">
        <v>7000018858</v>
      </c>
      <c r="C123" s="714">
        <v>560</v>
      </c>
      <c r="D123" s="714">
        <v>1470</v>
      </c>
      <c r="E123" s="714">
        <v>40</v>
      </c>
      <c r="F123" s="714" t="s">
        <v>669</v>
      </c>
      <c r="G123" s="714">
        <v>100000794</v>
      </c>
      <c r="H123" s="714">
        <v>998736</v>
      </c>
      <c r="I123" s="541"/>
      <c r="J123" s="540">
        <v>18</v>
      </c>
      <c r="K123" s="539"/>
      <c r="L123" s="538" t="s">
        <v>679</v>
      </c>
      <c r="M123" s="538" t="s">
        <v>516</v>
      </c>
      <c r="N123" s="538">
        <v>2</v>
      </c>
      <c r="O123" s="526"/>
      <c r="P123" s="537" t="str">
        <f t="shared" si="35"/>
        <v>INCLUDED</v>
      </c>
      <c r="Q123" s="503">
        <f t="shared" si="36"/>
        <v>0</v>
      </c>
      <c r="R123" s="441">
        <f t="shared" si="37"/>
        <v>0</v>
      </c>
      <c r="S123" s="606">
        <f>Discount!$J$36</f>
        <v>0</v>
      </c>
      <c r="T123" s="441">
        <f t="shared" si="38"/>
        <v>0</v>
      </c>
      <c r="U123" s="442">
        <f t="shared" si="39"/>
        <v>0</v>
      </c>
      <c r="V123" s="710">
        <f t="shared" si="40"/>
        <v>0</v>
      </c>
      <c r="W123" s="258"/>
      <c r="X123" s="258"/>
      <c r="Y123" s="258"/>
      <c r="Z123" s="258"/>
      <c r="AA123" s="258"/>
    </row>
    <row r="124" spans="1:27">
      <c r="A124" s="705">
        <v>12</v>
      </c>
      <c r="B124" s="714">
        <v>7000018858</v>
      </c>
      <c r="C124" s="714">
        <v>560</v>
      </c>
      <c r="D124" s="714">
        <v>1470</v>
      </c>
      <c r="E124" s="714">
        <v>50</v>
      </c>
      <c r="F124" s="714" t="s">
        <v>669</v>
      </c>
      <c r="G124" s="714">
        <v>100000788</v>
      </c>
      <c r="H124" s="714">
        <v>998736</v>
      </c>
      <c r="I124" s="541"/>
      <c r="J124" s="540">
        <v>18</v>
      </c>
      <c r="K124" s="539"/>
      <c r="L124" s="538" t="s">
        <v>680</v>
      </c>
      <c r="M124" s="538" t="s">
        <v>516</v>
      </c>
      <c r="N124" s="538">
        <v>2</v>
      </c>
      <c r="O124" s="526"/>
      <c r="P124" s="537" t="str">
        <f t="shared" si="35"/>
        <v>INCLUDED</v>
      </c>
      <c r="Q124" s="503">
        <f t="shared" si="36"/>
        <v>0</v>
      </c>
      <c r="R124" s="441">
        <f t="shared" si="37"/>
        <v>0</v>
      </c>
      <c r="S124" s="606">
        <f>Discount!$J$36</f>
        <v>0</v>
      </c>
      <c r="T124" s="441">
        <f t="shared" si="38"/>
        <v>0</v>
      </c>
      <c r="U124" s="442">
        <f t="shared" si="39"/>
        <v>0</v>
      </c>
      <c r="V124" s="710">
        <f t="shared" si="40"/>
        <v>0</v>
      </c>
      <c r="W124" s="258"/>
      <c r="X124" s="258"/>
      <c r="Y124" s="258"/>
      <c r="Z124" s="258"/>
      <c r="AA124" s="258"/>
    </row>
    <row r="125" spans="1:27">
      <c r="A125" s="705">
        <v>13</v>
      </c>
      <c r="B125" s="714">
        <v>7000018858</v>
      </c>
      <c r="C125" s="714">
        <v>560</v>
      </c>
      <c r="D125" s="714">
        <v>1470</v>
      </c>
      <c r="E125" s="714">
        <v>110</v>
      </c>
      <c r="F125" s="714" t="s">
        <v>669</v>
      </c>
      <c r="G125" s="714">
        <v>100002421</v>
      </c>
      <c r="H125" s="714">
        <v>995429</v>
      </c>
      <c r="I125" s="541"/>
      <c r="J125" s="540">
        <v>18</v>
      </c>
      <c r="K125" s="539"/>
      <c r="L125" s="538" t="s">
        <v>828</v>
      </c>
      <c r="M125" s="538" t="s">
        <v>547</v>
      </c>
      <c r="N125" s="538">
        <v>1</v>
      </c>
      <c r="O125" s="526"/>
      <c r="P125" s="537" t="str">
        <f t="shared" si="35"/>
        <v>INCLUDED</v>
      </c>
      <c r="Q125" s="503">
        <f t="shared" si="36"/>
        <v>0</v>
      </c>
      <c r="R125" s="441">
        <f t="shared" si="37"/>
        <v>0</v>
      </c>
      <c r="S125" s="606">
        <f>Discount!$J$36</f>
        <v>0</v>
      </c>
      <c r="T125" s="441">
        <f t="shared" si="38"/>
        <v>0</v>
      </c>
      <c r="U125" s="442">
        <f t="shared" si="39"/>
        <v>0</v>
      </c>
      <c r="V125" s="710">
        <f t="shared" si="40"/>
        <v>0</v>
      </c>
      <c r="W125" s="258"/>
      <c r="X125" s="258"/>
      <c r="Y125" s="258"/>
      <c r="Z125" s="258"/>
      <c r="AA125" s="258"/>
    </row>
    <row r="126" spans="1:27" ht="31.5">
      <c r="A126" s="705">
        <v>14</v>
      </c>
      <c r="B126" s="714">
        <v>7000018858</v>
      </c>
      <c r="C126" s="714">
        <v>580</v>
      </c>
      <c r="D126" s="714">
        <v>1610</v>
      </c>
      <c r="E126" s="714">
        <v>20</v>
      </c>
      <c r="F126" s="714" t="s">
        <v>654</v>
      </c>
      <c r="G126" s="714">
        <v>100016788</v>
      </c>
      <c r="H126" s="714">
        <v>998736</v>
      </c>
      <c r="I126" s="541"/>
      <c r="J126" s="540">
        <v>18</v>
      </c>
      <c r="K126" s="539"/>
      <c r="L126" s="538" t="s">
        <v>829</v>
      </c>
      <c r="M126" s="538" t="s">
        <v>559</v>
      </c>
      <c r="N126" s="538">
        <v>2</v>
      </c>
      <c r="O126" s="526"/>
      <c r="P126" s="537" t="str">
        <f t="shared" si="35"/>
        <v>INCLUDED</v>
      </c>
      <c r="Q126" s="503">
        <f t="shared" si="36"/>
        <v>0</v>
      </c>
      <c r="R126" s="441">
        <f t="shared" si="37"/>
        <v>0</v>
      </c>
      <c r="S126" s="606">
        <f>Discount!$J$36</f>
        <v>0</v>
      </c>
      <c r="T126" s="441">
        <f t="shared" si="38"/>
        <v>0</v>
      </c>
      <c r="U126" s="442">
        <f t="shared" si="39"/>
        <v>0</v>
      </c>
      <c r="V126" s="710">
        <f t="shared" si="40"/>
        <v>0</v>
      </c>
      <c r="W126" s="258"/>
      <c r="X126" s="258"/>
      <c r="Y126" s="258"/>
      <c r="Z126" s="258"/>
      <c r="AA126" s="258"/>
    </row>
    <row r="127" spans="1:27" ht="31.5">
      <c r="A127" s="705">
        <v>15</v>
      </c>
      <c r="B127" s="714">
        <v>7000018858</v>
      </c>
      <c r="C127" s="714">
        <v>590</v>
      </c>
      <c r="D127" s="714">
        <v>1620</v>
      </c>
      <c r="E127" s="714">
        <v>10</v>
      </c>
      <c r="F127" s="714" t="s">
        <v>503</v>
      </c>
      <c r="G127" s="714">
        <v>100001021</v>
      </c>
      <c r="H127" s="714">
        <v>995461</v>
      </c>
      <c r="I127" s="541"/>
      <c r="J127" s="540">
        <v>18</v>
      </c>
      <c r="K127" s="539"/>
      <c r="L127" s="538" t="s">
        <v>548</v>
      </c>
      <c r="M127" s="538" t="s">
        <v>516</v>
      </c>
      <c r="N127" s="538">
        <v>2</v>
      </c>
      <c r="O127" s="526"/>
      <c r="P127" s="537" t="str">
        <f t="shared" si="35"/>
        <v>INCLUDED</v>
      </c>
      <c r="Q127" s="503">
        <f t="shared" si="36"/>
        <v>0</v>
      </c>
      <c r="R127" s="441">
        <f t="shared" si="37"/>
        <v>0</v>
      </c>
      <c r="S127" s="606">
        <f>Discount!$J$36</f>
        <v>0</v>
      </c>
      <c r="T127" s="441">
        <f t="shared" si="38"/>
        <v>0</v>
      </c>
      <c r="U127" s="442">
        <f t="shared" si="39"/>
        <v>0</v>
      </c>
      <c r="V127" s="710">
        <f t="shared" si="40"/>
        <v>0</v>
      </c>
      <c r="W127" s="258"/>
      <c r="X127" s="258"/>
      <c r="Y127" s="258"/>
      <c r="Z127" s="258"/>
      <c r="AA127" s="258"/>
    </row>
    <row r="128" spans="1:27" ht="31.5">
      <c r="A128" s="705">
        <v>16</v>
      </c>
      <c r="B128" s="714">
        <v>7000018858</v>
      </c>
      <c r="C128" s="714">
        <v>590</v>
      </c>
      <c r="D128" s="714">
        <v>1620</v>
      </c>
      <c r="E128" s="714">
        <v>20</v>
      </c>
      <c r="F128" s="714" t="s">
        <v>503</v>
      </c>
      <c r="G128" s="714">
        <v>100001885</v>
      </c>
      <c r="H128" s="714">
        <v>998739</v>
      </c>
      <c r="I128" s="541"/>
      <c r="J128" s="540">
        <v>18</v>
      </c>
      <c r="K128" s="539"/>
      <c r="L128" s="538" t="s">
        <v>742</v>
      </c>
      <c r="M128" s="538" t="s">
        <v>516</v>
      </c>
      <c r="N128" s="538">
        <v>1</v>
      </c>
      <c r="O128" s="526"/>
      <c r="P128" s="537" t="str">
        <f t="shared" si="35"/>
        <v>INCLUDED</v>
      </c>
      <c r="Q128" s="503">
        <f t="shared" si="36"/>
        <v>0</v>
      </c>
      <c r="R128" s="441">
        <f t="shared" si="37"/>
        <v>0</v>
      </c>
      <c r="S128" s="606">
        <f>Discount!$J$36</f>
        <v>0</v>
      </c>
      <c r="T128" s="441">
        <f t="shared" si="38"/>
        <v>0</v>
      </c>
      <c r="U128" s="442">
        <f t="shared" si="39"/>
        <v>0</v>
      </c>
      <c r="V128" s="710">
        <f t="shared" si="40"/>
        <v>0</v>
      </c>
      <c r="W128" s="258"/>
      <c r="X128" s="258"/>
      <c r="Y128" s="258"/>
      <c r="Z128" s="258"/>
      <c r="AA128" s="258"/>
    </row>
    <row r="129" spans="1:27" ht="31.5">
      <c r="A129" s="705">
        <v>17</v>
      </c>
      <c r="B129" s="714">
        <v>7000018858</v>
      </c>
      <c r="C129" s="714">
        <v>590</v>
      </c>
      <c r="D129" s="714">
        <v>1620</v>
      </c>
      <c r="E129" s="714">
        <v>30</v>
      </c>
      <c r="F129" s="714" t="s">
        <v>503</v>
      </c>
      <c r="G129" s="714">
        <v>100004852</v>
      </c>
      <c r="H129" s="714">
        <v>998731</v>
      </c>
      <c r="I129" s="541"/>
      <c r="J129" s="540">
        <v>18</v>
      </c>
      <c r="K129" s="539"/>
      <c r="L129" s="538" t="s">
        <v>811</v>
      </c>
      <c r="M129" s="538" t="s">
        <v>516</v>
      </c>
      <c r="N129" s="538">
        <v>6</v>
      </c>
      <c r="O129" s="526"/>
      <c r="P129" s="537" t="str">
        <f t="shared" si="35"/>
        <v>INCLUDED</v>
      </c>
      <c r="Q129" s="503">
        <f t="shared" si="36"/>
        <v>0</v>
      </c>
      <c r="R129" s="441">
        <f t="shared" si="37"/>
        <v>0</v>
      </c>
      <c r="S129" s="606">
        <f>Discount!$J$36</f>
        <v>0</v>
      </c>
      <c r="T129" s="441">
        <f t="shared" si="38"/>
        <v>0</v>
      </c>
      <c r="U129" s="442">
        <f t="shared" si="39"/>
        <v>0</v>
      </c>
      <c r="V129" s="710">
        <f t="shared" si="40"/>
        <v>0</v>
      </c>
      <c r="W129" s="258"/>
      <c r="X129" s="258"/>
      <c r="Y129" s="258"/>
      <c r="Z129" s="258"/>
      <c r="AA129" s="258"/>
    </row>
    <row r="130" spans="1:27" ht="31.5">
      <c r="A130" s="705">
        <v>18</v>
      </c>
      <c r="B130" s="714">
        <v>7000018858</v>
      </c>
      <c r="C130" s="714">
        <v>590</v>
      </c>
      <c r="D130" s="714">
        <v>1620</v>
      </c>
      <c r="E130" s="714">
        <v>40</v>
      </c>
      <c r="F130" s="714" t="s">
        <v>503</v>
      </c>
      <c r="G130" s="714">
        <v>100004926</v>
      </c>
      <c r="H130" s="714">
        <v>998731</v>
      </c>
      <c r="I130" s="541"/>
      <c r="J130" s="540">
        <v>18</v>
      </c>
      <c r="K130" s="539"/>
      <c r="L130" s="538" t="s">
        <v>762</v>
      </c>
      <c r="M130" s="538" t="s">
        <v>516</v>
      </c>
      <c r="N130" s="538">
        <v>6</v>
      </c>
      <c r="O130" s="526"/>
      <c r="P130" s="537" t="str">
        <f t="shared" si="35"/>
        <v>INCLUDED</v>
      </c>
      <c r="Q130" s="503">
        <f t="shared" si="36"/>
        <v>0</v>
      </c>
      <c r="R130" s="441">
        <f t="shared" si="37"/>
        <v>0</v>
      </c>
      <c r="S130" s="606">
        <f>Discount!$J$36</f>
        <v>0</v>
      </c>
      <c r="T130" s="441">
        <f t="shared" si="38"/>
        <v>0</v>
      </c>
      <c r="U130" s="442">
        <f t="shared" si="39"/>
        <v>0</v>
      </c>
      <c r="V130" s="710">
        <f t="shared" si="40"/>
        <v>0</v>
      </c>
      <c r="W130" s="258"/>
      <c r="X130" s="258"/>
      <c r="Y130" s="258"/>
      <c r="Z130" s="258"/>
      <c r="AA130" s="258"/>
    </row>
    <row r="131" spans="1:27" ht="31.5">
      <c r="A131" s="705">
        <v>19</v>
      </c>
      <c r="B131" s="714">
        <v>7000018858</v>
      </c>
      <c r="C131" s="714">
        <v>600</v>
      </c>
      <c r="D131" s="714">
        <v>1650</v>
      </c>
      <c r="E131" s="714">
        <v>10</v>
      </c>
      <c r="F131" s="714" t="s">
        <v>670</v>
      </c>
      <c r="G131" s="714">
        <v>100001151</v>
      </c>
      <c r="H131" s="714">
        <v>995455</v>
      </c>
      <c r="I131" s="541"/>
      <c r="J131" s="540">
        <v>18</v>
      </c>
      <c r="K131" s="539"/>
      <c r="L131" s="538" t="s">
        <v>830</v>
      </c>
      <c r="M131" s="538" t="s">
        <v>516</v>
      </c>
      <c r="N131" s="538">
        <v>2</v>
      </c>
      <c r="O131" s="526"/>
      <c r="P131" s="537" t="str">
        <f t="shared" si="35"/>
        <v>INCLUDED</v>
      </c>
      <c r="Q131" s="503">
        <f t="shared" si="36"/>
        <v>0</v>
      </c>
      <c r="R131" s="441">
        <f t="shared" si="37"/>
        <v>0</v>
      </c>
      <c r="S131" s="606">
        <f>Discount!$J$36</f>
        <v>0</v>
      </c>
      <c r="T131" s="441">
        <f t="shared" si="38"/>
        <v>0</v>
      </c>
      <c r="U131" s="442">
        <f t="shared" si="39"/>
        <v>0</v>
      </c>
      <c r="V131" s="710">
        <f t="shared" si="40"/>
        <v>0</v>
      </c>
      <c r="W131" s="258"/>
      <c r="X131" s="258"/>
      <c r="Y131" s="258"/>
      <c r="Z131" s="258"/>
      <c r="AA131" s="258"/>
    </row>
    <row r="132" spans="1:27" ht="31.5">
      <c r="A132" s="705">
        <v>20</v>
      </c>
      <c r="B132" s="714">
        <v>7000018858</v>
      </c>
      <c r="C132" s="714">
        <v>600</v>
      </c>
      <c r="D132" s="714">
        <v>1650</v>
      </c>
      <c r="E132" s="714">
        <v>20</v>
      </c>
      <c r="F132" s="714" t="s">
        <v>670</v>
      </c>
      <c r="G132" s="714">
        <v>100001152</v>
      </c>
      <c r="H132" s="714">
        <v>995455</v>
      </c>
      <c r="I132" s="541"/>
      <c r="J132" s="540">
        <v>18</v>
      </c>
      <c r="K132" s="539"/>
      <c r="L132" s="538" t="s">
        <v>831</v>
      </c>
      <c r="M132" s="538" t="s">
        <v>516</v>
      </c>
      <c r="N132" s="538">
        <v>1</v>
      </c>
      <c r="O132" s="526"/>
      <c r="P132" s="537" t="str">
        <f t="shared" si="35"/>
        <v>INCLUDED</v>
      </c>
      <c r="Q132" s="503">
        <f t="shared" si="36"/>
        <v>0</v>
      </c>
      <c r="R132" s="441">
        <f t="shared" si="37"/>
        <v>0</v>
      </c>
      <c r="S132" s="606">
        <f>Discount!$J$36</f>
        <v>0</v>
      </c>
      <c r="T132" s="441">
        <f t="shared" si="38"/>
        <v>0</v>
      </c>
      <c r="U132" s="442">
        <f t="shared" si="39"/>
        <v>0</v>
      </c>
      <c r="V132" s="710">
        <f t="shared" si="40"/>
        <v>0</v>
      </c>
      <c r="W132" s="258"/>
      <c r="X132" s="258"/>
      <c r="Y132" s="258"/>
      <c r="Z132" s="258"/>
      <c r="AA132" s="258"/>
    </row>
    <row r="133" spans="1:27" ht="31.5">
      <c r="A133" s="705">
        <v>21</v>
      </c>
      <c r="B133" s="714">
        <v>7000018858</v>
      </c>
      <c r="C133" s="714">
        <v>600</v>
      </c>
      <c r="D133" s="714">
        <v>1650</v>
      </c>
      <c r="E133" s="714">
        <v>30</v>
      </c>
      <c r="F133" s="714" t="s">
        <v>670</v>
      </c>
      <c r="G133" s="714">
        <v>100001168</v>
      </c>
      <c r="H133" s="714">
        <v>995455</v>
      </c>
      <c r="I133" s="541"/>
      <c r="J133" s="540">
        <v>18</v>
      </c>
      <c r="K133" s="539"/>
      <c r="L133" s="538" t="s">
        <v>832</v>
      </c>
      <c r="M133" s="538" t="s">
        <v>516</v>
      </c>
      <c r="N133" s="538">
        <v>2</v>
      </c>
      <c r="O133" s="526"/>
      <c r="P133" s="537" t="str">
        <f t="shared" si="35"/>
        <v>INCLUDED</v>
      </c>
      <c r="Q133" s="503">
        <f t="shared" si="36"/>
        <v>0</v>
      </c>
      <c r="R133" s="441">
        <f t="shared" si="37"/>
        <v>0</v>
      </c>
      <c r="S133" s="606">
        <f>Discount!$J$36</f>
        <v>0</v>
      </c>
      <c r="T133" s="441">
        <f t="shared" si="38"/>
        <v>0</v>
      </c>
      <c r="U133" s="442">
        <f t="shared" si="39"/>
        <v>0</v>
      </c>
      <c r="V133" s="710">
        <f t="shared" si="40"/>
        <v>0</v>
      </c>
      <c r="W133" s="258"/>
      <c r="X133" s="258"/>
      <c r="Y133" s="258"/>
      <c r="Z133" s="258"/>
      <c r="AA133" s="258"/>
    </row>
    <row r="134" spans="1:27" ht="31.5">
      <c r="A134" s="705">
        <v>22</v>
      </c>
      <c r="B134" s="714">
        <v>7000018858</v>
      </c>
      <c r="C134" s="714">
        <v>600</v>
      </c>
      <c r="D134" s="714">
        <v>1650</v>
      </c>
      <c r="E134" s="714">
        <v>40</v>
      </c>
      <c r="F134" s="714" t="s">
        <v>670</v>
      </c>
      <c r="G134" s="714">
        <v>100001634</v>
      </c>
      <c r="H134" s="714">
        <v>995455</v>
      </c>
      <c r="I134" s="541"/>
      <c r="J134" s="540">
        <v>18</v>
      </c>
      <c r="K134" s="539"/>
      <c r="L134" s="538" t="s">
        <v>833</v>
      </c>
      <c r="M134" s="538" t="s">
        <v>516</v>
      </c>
      <c r="N134" s="538">
        <v>2</v>
      </c>
      <c r="O134" s="526"/>
      <c r="P134" s="537" t="str">
        <f t="shared" si="35"/>
        <v>INCLUDED</v>
      </c>
      <c r="Q134" s="503">
        <f t="shared" si="36"/>
        <v>0</v>
      </c>
      <c r="R134" s="441">
        <f t="shared" si="37"/>
        <v>0</v>
      </c>
      <c r="S134" s="606">
        <f>Discount!$J$36</f>
        <v>0</v>
      </c>
      <c r="T134" s="441">
        <f t="shared" si="38"/>
        <v>0</v>
      </c>
      <c r="U134" s="442">
        <f t="shared" si="39"/>
        <v>0</v>
      </c>
      <c r="V134" s="710">
        <f t="shared" si="40"/>
        <v>0</v>
      </c>
      <c r="W134" s="258"/>
      <c r="X134" s="258"/>
      <c r="Y134" s="258"/>
      <c r="Z134" s="258"/>
      <c r="AA134" s="258"/>
    </row>
    <row r="135" spans="1:27" ht="31.5">
      <c r="A135" s="705">
        <v>23</v>
      </c>
      <c r="B135" s="714">
        <v>7000018858</v>
      </c>
      <c r="C135" s="714">
        <v>600</v>
      </c>
      <c r="D135" s="714">
        <v>1650</v>
      </c>
      <c r="E135" s="714">
        <v>50</v>
      </c>
      <c r="F135" s="714" t="s">
        <v>670</v>
      </c>
      <c r="G135" s="714">
        <v>100001635</v>
      </c>
      <c r="H135" s="714">
        <v>995455</v>
      </c>
      <c r="I135" s="541"/>
      <c r="J135" s="540">
        <v>18</v>
      </c>
      <c r="K135" s="539"/>
      <c r="L135" s="538" t="s">
        <v>834</v>
      </c>
      <c r="M135" s="538" t="s">
        <v>516</v>
      </c>
      <c r="N135" s="538">
        <v>1</v>
      </c>
      <c r="O135" s="526"/>
      <c r="P135" s="537" t="str">
        <f t="shared" si="35"/>
        <v>INCLUDED</v>
      </c>
      <c r="Q135" s="503">
        <f t="shared" si="36"/>
        <v>0</v>
      </c>
      <c r="R135" s="441">
        <f t="shared" si="37"/>
        <v>0</v>
      </c>
      <c r="S135" s="606">
        <f>Discount!$J$36</f>
        <v>0</v>
      </c>
      <c r="T135" s="441">
        <f t="shared" si="38"/>
        <v>0</v>
      </c>
      <c r="U135" s="442">
        <f t="shared" si="39"/>
        <v>0</v>
      </c>
      <c r="V135" s="710">
        <f t="shared" si="40"/>
        <v>0</v>
      </c>
      <c r="W135" s="258"/>
      <c r="X135" s="258"/>
      <c r="Y135" s="258"/>
      <c r="Z135" s="258"/>
      <c r="AA135" s="258"/>
    </row>
    <row r="136" spans="1:27" ht="31.5">
      <c r="A136" s="705">
        <v>24</v>
      </c>
      <c r="B136" s="714">
        <v>7000018858</v>
      </c>
      <c r="C136" s="714">
        <v>600</v>
      </c>
      <c r="D136" s="714">
        <v>1650</v>
      </c>
      <c r="E136" s="714">
        <v>60</v>
      </c>
      <c r="F136" s="714" t="s">
        <v>670</v>
      </c>
      <c r="G136" s="714">
        <v>100001677</v>
      </c>
      <c r="H136" s="714">
        <v>995455</v>
      </c>
      <c r="I136" s="541"/>
      <c r="J136" s="540">
        <v>18</v>
      </c>
      <c r="K136" s="539"/>
      <c r="L136" s="538" t="s">
        <v>835</v>
      </c>
      <c r="M136" s="538" t="s">
        <v>516</v>
      </c>
      <c r="N136" s="538">
        <v>12</v>
      </c>
      <c r="O136" s="526"/>
      <c r="P136" s="537" t="str">
        <f t="shared" si="35"/>
        <v>INCLUDED</v>
      </c>
      <c r="Q136" s="503">
        <f t="shared" si="36"/>
        <v>0</v>
      </c>
      <c r="R136" s="441">
        <f t="shared" si="37"/>
        <v>0</v>
      </c>
      <c r="S136" s="606">
        <f>Discount!$J$36</f>
        <v>0</v>
      </c>
      <c r="T136" s="441">
        <f t="shared" si="38"/>
        <v>0</v>
      </c>
      <c r="U136" s="442">
        <f t="shared" si="39"/>
        <v>0</v>
      </c>
      <c r="V136" s="710">
        <f t="shared" si="40"/>
        <v>0</v>
      </c>
      <c r="W136" s="258"/>
      <c r="X136" s="258"/>
      <c r="Y136" s="258"/>
      <c r="Z136" s="258"/>
      <c r="AA136" s="258"/>
    </row>
    <row r="137" spans="1:27" ht="31.5">
      <c r="A137" s="705">
        <v>25</v>
      </c>
      <c r="B137" s="714">
        <v>7000018858</v>
      </c>
      <c r="C137" s="714">
        <v>600</v>
      </c>
      <c r="D137" s="714">
        <v>1650</v>
      </c>
      <c r="E137" s="714">
        <v>70</v>
      </c>
      <c r="F137" s="714" t="s">
        <v>670</v>
      </c>
      <c r="G137" s="714">
        <v>100001676</v>
      </c>
      <c r="H137" s="714">
        <v>995455</v>
      </c>
      <c r="I137" s="541"/>
      <c r="J137" s="540">
        <v>18</v>
      </c>
      <c r="K137" s="539"/>
      <c r="L137" s="538" t="s">
        <v>836</v>
      </c>
      <c r="M137" s="538" t="s">
        <v>516</v>
      </c>
      <c r="N137" s="538">
        <v>24</v>
      </c>
      <c r="O137" s="526"/>
      <c r="P137" s="537" t="str">
        <f t="shared" si="35"/>
        <v>INCLUDED</v>
      </c>
      <c r="Q137" s="503">
        <f t="shared" si="36"/>
        <v>0</v>
      </c>
      <c r="R137" s="441">
        <f t="shared" si="37"/>
        <v>0</v>
      </c>
      <c r="S137" s="606">
        <f>Discount!$J$36</f>
        <v>0</v>
      </c>
      <c r="T137" s="441">
        <f t="shared" si="38"/>
        <v>0</v>
      </c>
      <c r="U137" s="442">
        <f t="shared" si="39"/>
        <v>0</v>
      </c>
      <c r="V137" s="710">
        <f t="shared" si="40"/>
        <v>0</v>
      </c>
      <c r="W137" s="258"/>
      <c r="X137" s="258"/>
      <c r="Y137" s="258"/>
      <c r="Z137" s="258"/>
      <c r="AA137" s="258"/>
    </row>
    <row r="138" spans="1:27" ht="47.25">
      <c r="A138" s="705">
        <v>26</v>
      </c>
      <c r="B138" s="714">
        <v>7000018858</v>
      </c>
      <c r="C138" s="714">
        <v>610</v>
      </c>
      <c r="D138" s="714">
        <v>1660</v>
      </c>
      <c r="E138" s="714">
        <v>160</v>
      </c>
      <c r="F138" s="714" t="s">
        <v>671</v>
      </c>
      <c r="G138" s="714">
        <v>100001210</v>
      </c>
      <c r="H138" s="714">
        <v>995455</v>
      </c>
      <c r="I138" s="541"/>
      <c r="J138" s="540">
        <v>18</v>
      </c>
      <c r="K138" s="539"/>
      <c r="L138" s="538" t="s">
        <v>837</v>
      </c>
      <c r="M138" s="538" t="s">
        <v>687</v>
      </c>
      <c r="N138" s="538">
        <v>1.5</v>
      </c>
      <c r="O138" s="526"/>
      <c r="P138" s="537" t="str">
        <f t="shared" si="35"/>
        <v>INCLUDED</v>
      </c>
      <c r="Q138" s="503">
        <f t="shared" si="36"/>
        <v>0</v>
      </c>
      <c r="R138" s="441">
        <f t="shared" si="37"/>
        <v>0</v>
      </c>
      <c r="S138" s="606">
        <f>Discount!$J$36</f>
        <v>0</v>
      </c>
      <c r="T138" s="441">
        <f t="shared" si="38"/>
        <v>0</v>
      </c>
      <c r="U138" s="442">
        <f t="shared" si="39"/>
        <v>0</v>
      </c>
      <c r="V138" s="710">
        <f t="shared" si="40"/>
        <v>0</v>
      </c>
      <c r="W138" s="258"/>
      <c r="X138" s="258"/>
      <c r="Y138" s="258"/>
      <c r="Z138" s="258"/>
      <c r="AA138" s="258"/>
    </row>
    <row r="139" spans="1:27" ht="47.25">
      <c r="A139" s="705">
        <v>27</v>
      </c>
      <c r="B139" s="714">
        <v>7000018858</v>
      </c>
      <c r="C139" s="714">
        <v>610</v>
      </c>
      <c r="D139" s="714">
        <v>1660</v>
      </c>
      <c r="E139" s="714">
        <v>170</v>
      </c>
      <c r="F139" s="714" t="s">
        <v>671</v>
      </c>
      <c r="G139" s="714">
        <v>100001674</v>
      </c>
      <c r="H139" s="714">
        <v>995455</v>
      </c>
      <c r="I139" s="541"/>
      <c r="J139" s="540">
        <v>18</v>
      </c>
      <c r="K139" s="539"/>
      <c r="L139" s="715" t="s">
        <v>785</v>
      </c>
      <c r="M139" s="538" t="s">
        <v>516</v>
      </c>
      <c r="N139" s="538">
        <v>312</v>
      </c>
      <c r="O139" s="526"/>
      <c r="P139" s="537" t="str">
        <f t="shared" si="35"/>
        <v>INCLUDED</v>
      </c>
      <c r="Q139" s="503">
        <f t="shared" si="36"/>
        <v>0</v>
      </c>
      <c r="R139" s="441">
        <f t="shared" si="37"/>
        <v>0</v>
      </c>
      <c r="S139" s="606">
        <f>Discount!$J$36</f>
        <v>0</v>
      </c>
      <c r="T139" s="441">
        <f t="shared" si="38"/>
        <v>0</v>
      </c>
      <c r="U139" s="442">
        <f t="shared" si="39"/>
        <v>0</v>
      </c>
      <c r="V139" s="710">
        <f t="shared" si="40"/>
        <v>0</v>
      </c>
      <c r="W139" s="258"/>
      <c r="X139" s="258"/>
      <c r="Y139" s="258"/>
      <c r="Z139" s="258"/>
      <c r="AA139" s="258"/>
    </row>
    <row r="140" spans="1:27" ht="47.25">
      <c r="A140" s="705">
        <v>28</v>
      </c>
      <c r="B140" s="714">
        <v>7000018858</v>
      </c>
      <c r="C140" s="714">
        <v>610</v>
      </c>
      <c r="D140" s="714">
        <v>1660</v>
      </c>
      <c r="E140" s="714">
        <v>180</v>
      </c>
      <c r="F140" s="714" t="s">
        <v>671</v>
      </c>
      <c r="G140" s="714">
        <v>100001681</v>
      </c>
      <c r="H140" s="714">
        <v>995455</v>
      </c>
      <c r="I140" s="541"/>
      <c r="J140" s="540">
        <v>18</v>
      </c>
      <c r="K140" s="539"/>
      <c r="L140" s="538" t="s">
        <v>838</v>
      </c>
      <c r="M140" s="538" t="s">
        <v>687</v>
      </c>
      <c r="N140" s="538">
        <v>0.15</v>
      </c>
      <c r="O140" s="526"/>
      <c r="P140" s="537" t="str">
        <f t="shared" si="35"/>
        <v>INCLUDED</v>
      </c>
      <c r="Q140" s="503">
        <f t="shared" si="36"/>
        <v>0</v>
      </c>
      <c r="R140" s="441">
        <f t="shared" si="37"/>
        <v>0</v>
      </c>
      <c r="S140" s="606">
        <f>Discount!$J$36</f>
        <v>0</v>
      </c>
      <c r="T140" s="441">
        <f t="shared" si="38"/>
        <v>0</v>
      </c>
      <c r="U140" s="442">
        <f t="shared" si="39"/>
        <v>0</v>
      </c>
      <c r="V140" s="710">
        <f t="shared" si="40"/>
        <v>0</v>
      </c>
      <c r="W140" s="258"/>
      <c r="X140" s="258"/>
      <c r="Y140" s="258"/>
      <c r="Z140" s="258"/>
      <c r="AA140" s="258"/>
    </row>
    <row r="141" spans="1:27" ht="47.25">
      <c r="A141" s="705">
        <v>29</v>
      </c>
      <c r="B141" s="714">
        <v>7000018858</v>
      </c>
      <c r="C141" s="714">
        <v>610</v>
      </c>
      <c r="D141" s="714">
        <v>1660</v>
      </c>
      <c r="E141" s="714">
        <v>190</v>
      </c>
      <c r="F141" s="714" t="s">
        <v>671</v>
      </c>
      <c r="G141" s="714">
        <v>100001680</v>
      </c>
      <c r="H141" s="714">
        <v>995455</v>
      </c>
      <c r="I141" s="541"/>
      <c r="J141" s="540">
        <v>18</v>
      </c>
      <c r="K141" s="539"/>
      <c r="L141" s="538" t="s">
        <v>839</v>
      </c>
      <c r="M141" s="538" t="s">
        <v>687</v>
      </c>
      <c r="N141" s="538">
        <v>0.1</v>
      </c>
      <c r="O141" s="526"/>
      <c r="P141" s="537" t="str">
        <f t="shared" si="35"/>
        <v>INCLUDED</v>
      </c>
      <c r="Q141" s="503">
        <f t="shared" si="36"/>
        <v>0</v>
      </c>
      <c r="R141" s="441">
        <f t="shared" si="37"/>
        <v>0</v>
      </c>
      <c r="S141" s="606">
        <f>Discount!$J$36</f>
        <v>0</v>
      </c>
      <c r="T141" s="441">
        <f t="shared" si="38"/>
        <v>0</v>
      </c>
      <c r="U141" s="442">
        <f t="shared" si="39"/>
        <v>0</v>
      </c>
      <c r="V141" s="710">
        <f t="shared" si="40"/>
        <v>0</v>
      </c>
      <c r="W141" s="258"/>
      <c r="X141" s="258"/>
      <c r="Y141" s="258"/>
      <c r="Z141" s="258"/>
      <c r="AA141" s="258"/>
    </row>
    <row r="142" spans="1:27" ht="47.25">
      <c r="A142" s="705">
        <v>30</v>
      </c>
      <c r="B142" s="714">
        <v>7000018858</v>
      </c>
      <c r="C142" s="714">
        <v>610</v>
      </c>
      <c r="D142" s="714">
        <v>1660</v>
      </c>
      <c r="E142" s="714">
        <v>200</v>
      </c>
      <c r="F142" s="714" t="s">
        <v>671</v>
      </c>
      <c r="G142" s="714">
        <v>100001519</v>
      </c>
      <c r="H142" s="714">
        <v>995429</v>
      </c>
      <c r="I142" s="541"/>
      <c r="J142" s="540">
        <v>18</v>
      </c>
      <c r="K142" s="539"/>
      <c r="L142" s="538" t="s">
        <v>840</v>
      </c>
      <c r="M142" s="538" t="s">
        <v>516</v>
      </c>
      <c r="N142" s="538">
        <v>6</v>
      </c>
      <c r="O142" s="526"/>
      <c r="P142" s="537" t="str">
        <f t="shared" si="35"/>
        <v>INCLUDED</v>
      </c>
      <c r="Q142" s="503">
        <f t="shared" si="36"/>
        <v>0</v>
      </c>
      <c r="R142" s="441">
        <f t="shared" si="37"/>
        <v>0</v>
      </c>
      <c r="S142" s="606">
        <f>Discount!$J$36</f>
        <v>0</v>
      </c>
      <c r="T142" s="441">
        <f t="shared" si="38"/>
        <v>0</v>
      </c>
      <c r="U142" s="442">
        <f t="shared" si="39"/>
        <v>0</v>
      </c>
      <c r="V142" s="710">
        <f t="shared" si="40"/>
        <v>0</v>
      </c>
      <c r="W142" s="258"/>
      <c r="X142" s="258"/>
      <c r="Y142" s="258"/>
      <c r="Z142" s="258"/>
      <c r="AA142" s="258"/>
    </row>
    <row r="143" spans="1:27" ht="47.25">
      <c r="A143" s="705">
        <v>31</v>
      </c>
      <c r="B143" s="714">
        <v>7000018858</v>
      </c>
      <c r="C143" s="714">
        <v>610</v>
      </c>
      <c r="D143" s="714">
        <v>1660</v>
      </c>
      <c r="E143" s="714">
        <v>210</v>
      </c>
      <c r="F143" s="714" t="s">
        <v>671</v>
      </c>
      <c r="G143" s="714">
        <v>100001524</v>
      </c>
      <c r="H143" s="714">
        <v>995429</v>
      </c>
      <c r="I143" s="541"/>
      <c r="J143" s="540">
        <v>18</v>
      </c>
      <c r="K143" s="539"/>
      <c r="L143" s="538" t="s">
        <v>841</v>
      </c>
      <c r="M143" s="538" t="s">
        <v>516</v>
      </c>
      <c r="N143" s="538">
        <v>8</v>
      </c>
      <c r="O143" s="526"/>
      <c r="P143" s="537" t="str">
        <f t="shared" si="35"/>
        <v>INCLUDED</v>
      </c>
      <c r="Q143" s="503">
        <f t="shared" si="36"/>
        <v>0</v>
      </c>
      <c r="R143" s="441">
        <f t="shared" si="37"/>
        <v>0</v>
      </c>
      <c r="S143" s="606">
        <f>Discount!$J$36</f>
        <v>0</v>
      </c>
      <c r="T143" s="441">
        <f t="shared" si="38"/>
        <v>0</v>
      </c>
      <c r="U143" s="442">
        <f t="shared" si="39"/>
        <v>0</v>
      </c>
      <c r="V143" s="710">
        <f t="shared" si="40"/>
        <v>0</v>
      </c>
      <c r="W143" s="258"/>
      <c r="X143" s="258"/>
      <c r="Y143" s="258"/>
      <c r="Z143" s="258"/>
      <c r="AA143" s="258"/>
    </row>
    <row r="144" spans="1:27" ht="47.25">
      <c r="A144" s="705">
        <v>32</v>
      </c>
      <c r="B144" s="714">
        <v>7000018858</v>
      </c>
      <c r="C144" s="714">
        <v>610</v>
      </c>
      <c r="D144" s="714">
        <v>1660</v>
      </c>
      <c r="E144" s="714">
        <v>220</v>
      </c>
      <c r="F144" s="714" t="s">
        <v>671</v>
      </c>
      <c r="G144" s="714">
        <v>100001520</v>
      </c>
      <c r="H144" s="714">
        <v>995429</v>
      </c>
      <c r="I144" s="541"/>
      <c r="J144" s="540">
        <v>18</v>
      </c>
      <c r="K144" s="539"/>
      <c r="L144" s="538" t="s">
        <v>842</v>
      </c>
      <c r="M144" s="538" t="s">
        <v>516</v>
      </c>
      <c r="N144" s="538">
        <v>6</v>
      </c>
      <c r="O144" s="526"/>
      <c r="P144" s="537" t="str">
        <f t="shared" si="35"/>
        <v>INCLUDED</v>
      </c>
      <c r="Q144" s="503">
        <f t="shared" si="36"/>
        <v>0</v>
      </c>
      <c r="R144" s="441">
        <f t="shared" si="37"/>
        <v>0</v>
      </c>
      <c r="S144" s="606">
        <f>Discount!$J$36</f>
        <v>0</v>
      </c>
      <c r="T144" s="441">
        <f t="shared" si="38"/>
        <v>0</v>
      </c>
      <c r="U144" s="442">
        <f t="shared" si="39"/>
        <v>0</v>
      </c>
      <c r="V144" s="710">
        <f t="shared" si="40"/>
        <v>0</v>
      </c>
      <c r="W144" s="258"/>
      <c r="X144" s="258"/>
      <c r="Y144" s="258"/>
      <c r="Z144" s="258"/>
      <c r="AA144" s="258"/>
    </row>
    <row r="145" spans="1:27" ht="47.25">
      <c r="A145" s="705">
        <v>33</v>
      </c>
      <c r="B145" s="714">
        <v>7000018858</v>
      </c>
      <c r="C145" s="714">
        <v>610</v>
      </c>
      <c r="D145" s="714">
        <v>1660</v>
      </c>
      <c r="E145" s="714">
        <v>240</v>
      </c>
      <c r="F145" s="714" t="s">
        <v>671</v>
      </c>
      <c r="G145" s="714">
        <v>100001548</v>
      </c>
      <c r="H145" s="714">
        <v>995429</v>
      </c>
      <c r="I145" s="541"/>
      <c r="J145" s="540">
        <v>18</v>
      </c>
      <c r="K145" s="539"/>
      <c r="L145" s="538" t="s">
        <v>843</v>
      </c>
      <c r="M145" s="538" t="s">
        <v>516</v>
      </c>
      <c r="N145" s="538">
        <v>4</v>
      </c>
      <c r="O145" s="526"/>
      <c r="P145" s="537" t="str">
        <f t="shared" si="35"/>
        <v>INCLUDED</v>
      </c>
      <c r="Q145" s="503">
        <f t="shared" si="36"/>
        <v>0</v>
      </c>
      <c r="R145" s="441">
        <f t="shared" si="37"/>
        <v>0</v>
      </c>
      <c r="S145" s="606">
        <f>Discount!$J$36</f>
        <v>0</v>
      </c>
      <c r="T145" s="441">
        <f t="shared" si="38"/>
        <v>0</v>
      </c>
      <c r="U145" s="442">
        <f t="shared" si="39"/>
        <v>0</v>
      </c>
      <c r="V145" s="710">
        <f t="shared" si="40"/>
        <v>0</v>
      </c>
      <c r="W145" s="258"/>
      <c r="X145" s="258"/>
      <c r="Y145" s="258"/>
      <c r="Z145" s="258"/>
      <c r="AA145" s="258"/>
    </row>
    <row r="146" spans="1:27" ht="47.25">
      <c r="A146" s="705">
        <v>34</v>
      </c>
      <c r="B146" s="714">
        <v>7000018858</v>
      </c>
      <c r="C146" s="714">
        <v>610</v>
      </c>
      <c r="D146" s="714">
        <v>1660</v>
      </c>
      <c r="E146" s="714">
        <v>250</v>
      </c>
      <c r="F146" s="714" t="s">
        <v>671</v>
      </c>
      <c r="G146" s="714">
        <v>100001522</v>
      </c>
      <c r="H146" s="714">
        <v>995429</v>
      </c>
      <c r="I146" s="541"/>
      <c r="J146" s="540">
        <v>18</v>
      </c>
      <c r="K146" s="539"/>
      <c r="L146" s="538" t="s">
        <v>844</v>
      </c>
      <c r="M146" s="538" t="s">
        <v>516</v>
      </c>
      <c r="N146" s="538">
        <v>6</v>
      </c>
      <c r="O146" s="526"/>
      <c r="P146" s="537" t="str">
        <f t="shared" si="35"/>
        <v>INCLUDED</v>
      </c>
      <c r="Q146" s="503">
        <f t="shared" si="36"/>
        <v>0</v>
      </c>
      <c r="R146" s="441">
        <f t="shared" si="37"/>
        <v>0</v>
      </c>
      <c r="S146" s="606">
        <f>Discount!$J$36</f>
        <v>0</v>
      </c>
      <c r="T146" s="441">
        <f t="shared" si="38"/>
        <v>0</v>
      </c>
      <c r="U146" s="442">
        <f t="shared" si="39"/>
        <v>0</v>
      </c>
      <c r="V146" s="710">
        <f t="shared" si="40"/>
        <v>0</v>
      </c>
      <c r="W146" s="258"/>
      <c r="X146" s="258"/>
      <c r="Y146" s="258"/>
      <c r="Z146" s="258"/>
      <c r="AA146" s="258"/>
    </row>
    <row r="147" spans="1:27" ht="47.25">
      <c r="A147" s="705">
        <v>35</v>
      </c>
      <c r="B147" s="714">
        <v>7000018858</v>
      </c>
      <c r="C147" s="714">
        <v>610</v>
      </c>
      <c r="D147" s="714">
        <v>1660</v>
      </c>
      <c r="E147" s="714">
        <v>110</v>
      </c>
      <c r="F147" s="714" t="s">
        <v>671</v>
      </c>
      <c r="G147" s="714">
        <v>100001214</v>
      </c>
      <c r="H147" s="714">
        <v>995455</v>
      </c>
      <c r="I147" s="541"/>
      <c r="J147" s="540">
        <v>18</v>
      </c>
      <c r="K147" s="539"/>
      <c r="L147" s="538" t="s">
        <v>812</v>
      </c>
      <c r="M147" s="538" t="s">
        <v>516</v>
      </c>
      <c r="N147" s="538">
        <v>2</v>
      </c>
      <c r="O147" s="526"/>
      <c r="P147" s="537" t="str">
        <f t="shared" si="35"/>
        <v>INCLUDED</v>
      </c>
      <c r="Q147" s="503">
        <f t="shared" si="36"/>
        <v>0</v>
      </c>
      <c r="R147" s="441">
        <f t="shared" si="37"/>
        <v>0</v>
      </c>
      <c r="S147" s="606">
        <f>Discount!$J$36</f>
        <v>0</v>
      </c>
      <c r="T147" s="441">
        <f t="shared" si="38"/>
        <v>0</v>
      </c>
      <c r="U147" s="442">
        <f t="shared" si="39"/>
        <v>0</v>
      </c>
      <c r="V147" s="710">
        <f t="shared" si="40"/>
        <v>0</v>
      </c>
      <c r="W147" s="258"/>
      <c r="X147" s="258"/>
      <c r="Y147" s="258"/>
      <c r="Z147" s="258"/>
      <c r="AA147" s="258"/>
    </row>
    <row r="148" spans="1:27" ht="47.25">
      <c r="A148" s="705">
        <v>36</v>
      </c>
      <c r="B148" s="714">
        <v>7000018858</v>
      </c>
      <c r="C148" s="714">
        <v>610</v>
      </c>
      <c r="D148" s="714">
        <v>1660</v>
      </c>
      <c r="E148" s="714">
        <v>120</v>
      </c>
      <c r="F148" s="714" t="s">
        <v>671</v>
      </c>
      <c r="G148" s="714">
        <v>100001217</v>
      </c>
      <c r="H148" s="714">
        <v>995455</v>
      </c>
      <c r="I148" s="541"/>
      <c r="J148" s="540">
        <v>18</v>
      </c>
      <c r="K148" s="539"/>
      <c r="L148" s="538" t="s">
        <v>813</v>
      </c>
      <c r="M148" s="538" t="s">
        <v>516</v>
      </c>
      <c r="N148" s="538">
        <v>6</v>
      </c>
      <c r="O148" s="526"/>
      <c r="P148" s="537" t="str">
        <f t="shared" si="35"/>
        <v>INCLUDED</v>
      </c>
      <c r="Q148" s="503">
        <f t="shared" si="36"/>
        <v>0</v>
      </c>
      <c r="R148" s="441">
        <f t="shared" si="37"/>
        <v>0</v>
      </c>
      <c r="S148" s="606">
        <f>Discount!$J$36</f>
        <v>0</v>
      </c>
      <c r="T148" s="441">
        <f t="shared" si="38"/>
        <v>0</v>
      </c>
      <c r="U148" s="442">
        <f t="shared" si="39"/>
        <v>0</v>
      </c>
      <c r="V148" s="710">
        <f t="shared" si="40"/>
        <v>0</v>
      </c>
      <c r="W148" s="258"/>
      <c r="X148" s="258"/>
      <c r="Y148" s="258"/>
      <c r="Z148" s="258"/>
      <c r="AA148" s="258"/>
    </row>
    <row r="149" spans="1:27" ht="47.25">
      <c r="A149" s="705">
        <v>37</v>
      </c>
      <c r="B149" s="714">
        <v>7000018858</v>
      </c>
      <c r="C149" s="714">
        <v>610</v>
      </c>
      <c r="D149" s="714">
        <v>1660</v>
      </c>
      <c r="E149" s="714">
        <v>130</v>
      </c>
      <c r="F149" s="714" t="s">
        <v>671</v>
      </c>
      <c r="G149" s="714">
        <v>100001216</v>
      </c>
      <c r="H149" s="714">
        <v>995455</v>
      </c>
      <c r="I149" s="541"/>
      <c r="J149" s="540">
        <v>18</v>
      </c>
      <c r="K149" s="539"/>
      <c r="L149" s="538" t="s">
        <v>815</v>
      </c>
      <c r="M149" s="538" t="s">
        <v>516</v>
      </c>
      <c r="N149" s="538">
        <v>6</v>
      </c>
      <c r="O149" s="526"/>
      <c r="P149" s="537" t="str">
        <f t="shared" si="35"/>
        <v>INCLUDED</v>
      </c>
      <c r="Q149" s="503">
        <f t="shared" si="36"/>
        <v>0</v>
      </c>
      <c r="R149" s="441">
        <f t="shared" si="37"/>
        <v>0</v>
      </c>
      <c r="S149" s="606">
        <f>Discount!$J$36</f>
        <v>0</v>
      </c>
      <c r="T149" s="441">
        <f t="shared" si="38"/>
        <v>0</v>
      </c>
      <c r="U149" s="442">
        <f t="shared" si="39"/>
        <v>0</v>
      </c>
      <c r="V149" s="710">
        <f t="shared" si="40"/>
        <v>0</v>
      </c>
      <c r="W149" s="258"/>
      <c r="X149" s="258"/>
      <c r="Y149" s="258"/>
      <c r="Z149" s="258"/>
      <c r="AA149" s="258"/>
    </row>
    <row r="150" spans="1:27" ht="47.25">
      <c r="A150" s="705">
        <v>38</v>
      </c>
      <c r="B150" s="714">
        <v>7000018858</v>
      </c>
      <c r="C150" s="714">
        <v>610</v>
      </c>
      <c r="D150" s="714">
        <v>1660</v>
      </c>
      <c r="E150" s="714">
        <v>140</v>
      </c>
      <c r="F150" s="714" t="s">
        <v>671</v>
      </c>
      <c r="G150" s="714">
        <v>100001213</v>
      </c>
      <c r="H150" s="714">
        <v>995455</v>
      </c>
      <c r="I150" s="541"/>
      <c r="J150" s="540">
        <v>18</v>
      </c>
      <c r="K150" s="539"/>
      <c r="L150" s="538" t="s">
        <v>845</v>
      </c>
      <c r="M150" s="538" t="s">
        <v>516</v>
      </c>
      <c r="N150" s="538">
        <v>6</v>
      </c>
      <c r="O150" s="526"/>
      <c r="P150" s="537" t="str">
        <f t="shared" si="35"/>
        <v>INCLUDED</v>
      </c>
      <c r="Q150" s="503">
        <f t="shared" si="36"/>
        <v>0</v>
      </c>
      <c r="R150" s="441">
        <f t="shared" si="37"/>
        <v>0</v>
      </c>
      <c r="S150" s="606">
        <f>Discount!$J$36</f>
        <v>0</v>
      </c>
      <c r="T150" s="441">
        <f t="shared" si="38"/>
        <v>0</v>
      </c>
      <c r="U150" s="442">
        <f t="shared" si="39"/>
        <v>0</v>
      </c>
      <c r="V150" s="710">
        <f t="shared" si="40"/>
        <v>0</v>
      </c>
      <c r="W150" s="258"/>
      <c r="X150" s="258"/>
      <c r="Y150" s="258"/>
      <c r="Z150" s="258"/>
      <c r="AA150" s="258"/>
    </row>
    <row r="151" spans="1:27" ht="47.25">
      <c r="A151" s="705">
        <v>39</v>
      </c>
      <c r="B151" s="714">
        <v>7000018858</v>
      </c>
      <c r="C151" s="714">
        <v>650</v>
      </c>
      <c r="D151" s="714">
        <v>1680</v>
      </c>
      <c r="E151" s="714">
        <v>10</v>
      </c>
      <c r="F151" s="714" t="s">
        <v>674</v>
      </c>
      <c r="G151" s="714">
        <v>100004322</v>
      </c>
      <c r="H151" s="714">
        <v>995459</v>
      </c>
      <c r="I151" s="541"/>
      <c r="J151" s="540">
        <v>18</v>
      </c>
      <c r="K151" s="539"/>
      <c r="L151" s="538" t="s">
        <v>846</v>
      </c>
      <c r="M151" s="538" t="s">
        <v>516</v>
      </c>
      <c r="N151" s="538">
        <v>1</v>
      </c>
      <c r="O151" s="526"/>
      <c r="P151" s="537" t="str">
        <f t="shared" si="35"/>
        <v>INCLUDED</v>
      </c>
      <c r="Q151" s="503">
        <f t="shared" si="36"/>
        <v>0</v>
      </c>
      <c r="R151" s="441">
        <f t="shared" si="37"/>
        <v>0</v>
      </c>
      <c r="S151" s="606">
        <f>Discount!$J$36</f>
        <v>0</v>
      </c>
      <c r="T151" s="441">
        <f t="shared" si="38"/>
        <v>0</v>
      </c>
      <c r="U151" s="442">
        <f t="shared" si="39"/>
        <v>0</v>
      </c>
      <c r="V151" s="710">
        <f t="shared" si="40"/>
        <v>0</v>
      </c>
      <c r="W151" s="258"/>
      <c r="X151" s="258"/>
      <c r="Y151" s="258"/>
      <c r="Z151" s="258"/>
      <c r="AA151" s="258"/>
    </row>
    <row r="152" spans="1:27" ht="47.25">
      <c r="A152" s="705">
        <v>40</v>
      </c>
      <c r="B152" s="714">
        <v>7000018858</v>
      </c>
      <c r="C152" s="714">
        <v>650</v>
      </c>
      <c r="D152" s="714">
        <v>1680</v>
      </c>
      <c r="E152" s="714">
        <v>20</v>
      </c>
      <c r="F152" s="714" t="s">
        <v>674</v>
      </c>
      <c r="G152" s="714">
        <v>100005352</v>
      </c>
      <c r="H152" s="714">
        <v>995468</v>
      </c>
      <c r="I152" s="541"/>
      <c r="J152" s="540">
        <v>18</v>
      </c>
      <c r="K152" s="539"/>
      <c r="L152" s="538" t="s">
        <v>847</v>
      </c>
      <c r="M152" s="538" t="s">
        <v>525</v>
      </c>
      <c r="N152" s="538">
        <v>2000</v>
      </c>
      <c r="O152" s="526"/>
      <c r="P152" s="537" t="str">
        <f t="shared" si="35"/>
        <v>INCLUDED</v>
      </c>
      <c r="Q152" s="503">
        <f t="shared" si="36"/>
        <v>0</v>
      </c>
      <c r="R152" s="441">
        <f t="shared" si="37"/>
        <v>0</v>
      </c>
      <c r="S152" s="606">
        <f>Discount!$J$36</f>
        <v>0</v>
      </c>
      <c r="T152" s="441">
        <f t="shared" si="38"/>
        <v>0</v>
      </c>
      <c r="U152" s="442">
        <f t="shared" si="39"/>
        <v>0</v>
      </c>
      <c r="V152" s="710">
        <f t="shared" si="40"/>
        <v>0</v>
      </c>
      <c r="W152" s="258"/>
      <c r="X152" s="258"/>
      <c r="Y152" s="258"/>
      <c r="Z152" s="258"/>
      <c r="AA152" s="258"/>
    </row>
    <row r="153" spans="1:27" ht="31.5">
      <c r="A153" s="705">
        <v>41</v>
      </c>
      <c r="B153" s="714">
        <v>7000018858</v>
      </c>
      <c r="C153" s="714">
        <v>710</v>
      </c>
      <c r="D153" s="714">
        <v>1700</v>
      </c>
      <c r="E153" s="714">
        <v>10</v>
      </c>
      <c r="F153" s="714" t="s">
        <v>675</v>
      </c>
      <c r="G153" s="714">
        <v>100000052</v>
      </c>
      <c r="H153" s="714">
        <v>998736</v>
      </c>
      <c r="I153" s="541"/>
      <c r="J153" s="540">
        <v>18</v>
      </c>
      <c r="K153" s="539"/>
      <c r="L153" s="538" t="s">
        <v>848</v>
      </c>
      <c r="M153" s="538" t="s">
        <v>559</v>
      </c>
      <c r="N153" s="538">
        <v>2</v>
      </c>
      <c r="O153" s="526"/>
      <c r="P153" s="537" t="str">
        <f t="shared" si="35"/>
        <v>INCLUDED</v>
      </c>
      <c r="Q153" s="503">
        <f t="shared" si="36"/>
        <v>0</v>
      </c>
      <c r="R153" s="441">
        <f t="shared" si="37"/>
        <v>0</v>
      </c>
      <c r="S153" s="606">
        <f>Discount!$J$36</f>
        <v>0</v>
      </c>
      <c r="T153" s="441">
        <f t="shared" si="38"/>
        <v>0</v>
      </c>
      <c r="U153" s="442">
        <f t="shared" si="39"/>
        <v>0</v>
      </c>
      <c r="V153" s="710">
        <f t="shared" si="40"/>
        <v>0</v>
      </c>
      <c r="W153" s="258"/>
      <c r="X153" s="258"/>
      <c r="Y153" s="258"/>
      <c r="Z153" s="258"/>
      <c r="AA153" s="258"/>
    </row>
    <row r="154" spans="1:27" ht="31.5">
      <c r="A154" s="705">
        <v>42</v>
      </c>
      <c r="B154" s="714">
        <v>7000018858</v>
      </c>
      <c r="C154" s="714">
        <v>710</v>
      </c>
      <c r="D154" s="714">
        <v>1700</v>
      </c>
      <c r="E154" s="714">
        <v>20</v>
      </c>
      <c r="F154" s="714" t="s">
        <v>675</v>
      </c>
      <c r="G154" s="714">
        <v>100001986</v>
      </c>
      <c r="H154" s="714">
        <v>998736</v>
      </c>
      <c r="I154" s="541"/>
      <c r="J154" s="540">
        <v>18</v>
      </c>
      <c r="K154" s="539"/>
      <c r="L154" s="538" t="s">
        <v>695</v>
      </c>
      <c r="M154" s="538" t="s">
        <v>516</v>
      </c>
      <c r="N154" s="538">
        <v>2</v>
      </c>
      <c r="O154" s="526"/>
      <c r="P154" s="537" t="str">
        <f t="shared" si="35"/>
        <v>INCLUDED</v>
      </c>
      <c r="Q154" s="503">
        <f t="shared" si="36"/>
        <v>0</v>
      </c>
      <c r="R154" s="441">
        <f t="shared" si="37"/>
        <v>0</v>
      </c>
      <c r="S154" s="606">
        <f>Discount!$J$36</f>
        <v>0</v>
      </c>
      <c r="T154" s="441">
        <f t="shared" si="38"/>
        <v>0</v>
      </c>
      <c r="U154" s="442">
        <f t="shared" si="39"/>
        <v>0</v>
      </c>
      <c r="V154" s="710">
        <f t="shared" si="40"/>
        <v>0</v>
      </c>
      <c r="W154" s="258"/>
      <c r="X154" s="258"/>
      <c r="Y154" s="258"/>
      <c r="Z154" s="258"/>
      <c r="AA154" s="258"/>
    </row>
    <row r="155" spans="1:27" ht="31.5">
      <c r="A155" s="705">
        <v>43</v>
      </c>
      <c r="B155" s="714">
        <v>7000018858</v>
      </c>
      <c r="C155" s="714">
        <v>710</v>
      </c>
      <c r="D155" s="714">
        <v>1700</v>
      </c>
      <c r="E155" s="714">
        <v>30</v>
      </c>
      <c r="F155" s="714" t="s">
        <v>675</v>
      </c>
      <c r="G155" s="714">
        <v>100001908</v>
      </c>
      <c r="H155" s="714">
        <v>998736</v>
      </c>
      <c r="I155" s="541"/>
      <c r="J155" s="540">
        <v>18</v>
      </c>
      <c r="K155" s="539"/>
      <c r="L155" s="538" t="s">
        <v>849</v>
      </c>
      <c r="M155" s="538" t="s">
        <v>516</v>
      </c>
      <c r="N155" s="538">
        <v>4</v>
      </c>
      <c r="O155" s="526"/>
      <c r="P155" s="537" t="str">
        <f t="shared" si="35"/>
        <v>INCLUDED</v>
      </c>
      <c r="Q155" s="503">
        <f t="shared" si="36"/>
        <v>0</v>
      </c>
      <c r="R155" s="441">
        <f t="shared" si="37"/>
        <v>0</v>
      </c>
      <c r="S155" s="606">
        <f>Discount!$J$36</f>
        <v>0</v>
      </c>
      <c r="T155" s="441">
        <f t="shared" si="38"/>
        <v>0</v>
      </c>
      <c r="U155" s="442">
        <f t="shared" si="39"/>
        <v>0</v>
      </c>
      <c r="V155" s="710">
        <f t="shared" si="40"/>
        <v>0</v>
      </c>
      <c r="W155" s="258"/>
      <c r="X155" s="258"/>
      <c r="Y155" s="258"/>
      <c r="Z155" s="258"/>
      <c r="AA155" s="258"/>
    </row>
    <row r="156" spans="1:27" ht="31.5">
      <c r="A156" s="705">
        <v>44</v>
      </c>
      <c r="B156" s="714">
        <v>7000018858</v>
      </c>
      <c r="C156" s="714">
        <v>710</v>
      </c>
      <c r="D156" s="714">
        <v>1700</v>
      </c>
      <c r="E156" s="714">
        <v>50</v>
      </c>
      <c r="F156" s="714" t="s">
        <v>675</v>
      </c>
      <c r="G156" s="714">
        <v>100002467</v>
      </c>
      <c r="H156" s="714">
        <v>998736</v>
      </c>
      <c r="I156" s="541"/>
      <c r="J156" s="540">
        <v>18</v>
      </c>
      <c r="K156" s="539"/>
      <c r="L156" s="538" t="s">
        <v>850</v>
      </c>
      <c r="M156" s="538" t="s">
        <v>516</v>
      </c>
      <c r="N156" s="538">
        <v>2</v>
      </c>
      <c r="O156" s="526"/>
      <c r="P156" s="537" t="str">
        <f t="shared" si="35"/>
        <v>INCLUDED</v>
      </c>
      <c r="Q156" s="503">
        <f t="shared" si="36"/>
        <v>0</v>
      </c>
      <c r="R156" s="441">
        <f t="shared" si="37"/>
        <v>0</v>
      </c>
      <c r="S156" s="606">
        <f>Discount!$J$36</f>
        <v>0</v>
      </c>
      <c r="T156" s="441">
        <f t="shared" si="38"/>
        <v>0</v>
      </c>
      <c r="U156" s="442">
        <f t="shared" si="39"/>
        <v>0</v>
      </c>
      <c r="V156" s="710">
        <f t="shared" si="40"/>
        <v>0</v>
      </c>
      <c r="W156" s="258"/>
      <c r="X156" s="258"/>
      <c r="Y156" s="258"/>
      <c r="Z156" s="258"/>
      <c r="AA156" s="258"/>
    </row>
    <row r="157" spans="1:27" ht="31.5">
      <c r="A157" s="705">
        <v>45</v>
      </c>
      <c r="B157" s="714">
        <v>7000018858</v>
      </c>
      <c r="C157" s="714">
        <v>710</v>
      </c>
      <c r="D157" s="714">
        <v>1700</v>
      </c>
      <c r="E157" s="714">
        <v>60</v>
      </c>
      <c r="F157" s="714" t="s">
        <v>675</v>
      </c>
      <c r="G157" s="714">
        <v>100005546</v>
      </c>
      <c r="H157" s="714">
        <v>998736</v>
      </c>
      <c r="I157" s="541"/>
      <c r="J157" s="540">
        <v>18</v>
      </c>
      <c r="K157" s="539"/>
      <c r="L157" s="538" t="s">
        <v>851</v>
      </c>
      <c r="M157" s="538" t="s">
        <v>516</v>
      </c>
      <c r="N157" s="538">
        <v>2</v>
      </c>
      <c r="O157" s="526"/>
      <c r="P157" s="537" t="str">
        <f t="shared" si="35"/>
        <v>INCLUDED</v>
      </c>
      <c r="Q157" s="503">
        <f t="shared" si="36"/>
        <v>0</v>
      </c>
      <c r="R157" s="441">
        <f t="shared" si="37"/>
        <v>0</v>
      </c>
      <c r="S157" s="606">
        <f>Discount!$J$36</f>
        <v>0</v>
      </c>
      <c r="T157" s="441">
        <f t="shared" si="38"/>
        <v>0</v>
      </c>
      <c r="U157" s="442">
        <f t="shared" si="39"/>
        <v>0</v>
      </c>
      <c r="V157" s="710">
        <f t="shared" si="40"/>
        <v>0</v>
      </c>
      <c r="W157" s="258"/>
      <c r="X157" s="258"/>
      <c r="Y157" s="258"/>
      <c r="Z157" s="258"/>
      <c r="AA157" s="258"/>
    </row>
    <row r="158" spans="1:27" ht="47.25">
      <c r="A158" s="705">
        <v>46</v>
      </c>
      <c r="B158" s="714">
        <v>7000018858</v>
      </c>
      <c r="C158" s="714">
        <v>720</v>
      </c>
      <c r="D158" s="714">
        <v>1710</v>
      </c>
      <c r="E158" s="714">
        <v>10</v>
      </c>
      <c r="F158" s="714" t="s">
        <v>800</v>
      </c>
      <c r="G158" s="714">
        <v>100004518</v>
      </c>
      <c r="H158" s="714">
        <v>995433</v>
      </c>
      <c r="I158" s="541"/>
      <c r="J158" s="540">
        <v>18</v>
      </c>
      <c r="K158" s="539"/>
      <c r="L158" s="538" t="s">
        <v>770</v>
      </c>
      <c r="M158" s="538" t="s">
        <v>771</v>
      </c>
      <c r="N158" s="538">
        <v>8000</v>
      </c>
      <c r="O158" s="526"/>
      <c r="P158" s="537" t="str">
        <f t="shared" si="35"/>
        <v>INCLUDED</v>
      </c>
      <c r="Q158" s="503">
        <f t="shared" si="36"/>
        <v>0</v>
      </c>
      <c r="R158" s="441">
        <f t="shared" si="37"/>
        <v>0</v>
      </c>
      <c r="S158" s="606">
        <f>Discount!$J$36</f>
        <v>0</v>
      </c>
      <c r="T158" s="441">
        <f t="shared" si="38"/>
        <v>0</v>
      </c>
      <c r="U158" s="442">
        <f t="shared" si="39"/>
        <v>0</v>
      </c>
      <c r="V158" s="710">
        <f t="shared" si="40"/>
        <v>0</v>
      </c>
      <c r="W158" s="258"/>
      <c r="X158" s="258"/>
      <c r="Y158" s="258"/>
      <c r="Z158" s="258"/>
      <c r="AA158" s="258"/>
    </row>
    <row r="159" spans="1:27">
      <c r="A159" s="705">
        <v>47</v>
      </c>
      <c r="B159" s="714">
        <v>7000018858</v>
      </c>
      <c r="C159" s="714">
        <v>720</v>
      </c>
      <c r="D159" s="714">
        <v>1710</v>
      </c>
      <c r="E159" s="714">
        <v>20</v>
      </c>
      <c r="F159" s="714" t="s">
        <v>800</v>
      </c>
      <c r="G159" s="714">
        <v>100001325</v>
      </c>
      <c r="H159" s="714">
        <v>995454</v>
      </c>
      <c r="I159" s="541"/>
      <c r="J159" s="540">
        <v>18</v>
      </c>
      <c r="K159" s="539"/>
      <c r="L159" s="538" t="s">
        <v>772</v>
      </c>
      <c r="M159" s="538" t="s">
        <v>771</v>
      </c>
      <c r="N159" s="538">
        <v>332</v>
      </c>
      <c r="O159" s="526"/>
      <c r="P159" s="537" t="str">
        <f t="shared" si="35"/>
        <v>INCLUDED</v>
      </c>
      <c r="Q159" s="503">
        <f t="shared" si="36"/>
        <v>0</v>
      </c>
      <c r="R159" s="441">
        <f t="shared" si="37"/>
        <v>0</v>
      </c>
      <c r="S159" s="606">
        <f>Discount!$J$36</f>
        <v>0</v>
      </c>
      <c r="T159" s="441">
        <f t="shared" si="38"/>
        <v>0</v>
      </c>
      <c r="U159" s="442">
        <f t="shared" si="39"/>
        <v>0</v>
      </c>
      <c r="V159" s="710">
        <f t="shared" si="40"/>
        <v>0</v>
      </c>
      <c r="W159" s="258"/>
      <c r="X159" s="258"/>
      <c r="Y159" s="258"/>
      <c r="Z159" s="258"/>
      <c r="AA159" s="258"/>
    </row>
    <row r="160" spans="1:27">
      <c r="A160" s="705">
        <v>48</v>
      </c>
      <c r="B160" s="714">
        <v>7000018858</v>
      </c>
      <c r="C160" s="714">
        <v>720</v>
      </c>
      <c r="D160" s="714">
        <v>1710</v>
      </c>
      <c r="E160" s="714">
        <v>30</v>
      </c>
      <c r="F160" s="714" t="s">
        <v>800</v>
      </c>
      <c r="G160" s="714">
        <v>100001326</v>
      </c>
      <c r="H160" s="714">
        <v>995454</v>
      </c>
      <c r="I160" s="541"/>
      <c r="J160" s="540">
        <v>18</v>
      </c>
      <c r="K160" s="539"/>
      <c r="L160" s="538" t="s">
        <v>773</v>
      </c>
      <c r="M160" s="538" t="s">
        <v>771</v>
      </c>
      <c r="N160" s="538">
        <v>9</v>
      </c>
      <c r="O160" s="526"/>
      <c r="P160" s="537" t="str">
        <f t="shared" ref="P160:P185" si="41">IF(O160=0, "INCLUDED", IF(ISERROR(N160*O160), O160, N160*O160))</f>
        <v>INCLUDED</v>
      </c>
      <c r="Q160" s="503">
        <f t="shared" ref="Q160:Q185" si="42">IF(P160="Included",0,P160)</f>
        <v>0</v>
      </c>
      <c r="R160" s="441">
        <f t="shared" ref="R160:R185" si="43">IF( K160="",J160*(IF(P160="Included",0,P160))/100,K160*(IF(P160="Included",0,P160)))</f>
        <v>0</v>
      </c>
      <c r="S160" s="606">
        <f>Discount!$J$36</f>
        <v>0</v>
      </c>
      <c r="T160" s="441">
        <f t="shared" ref="T160:T185" si="44">S160*Q160</f>
        <v>0</v>
      </c>
      <c r="U160" s="442">
        <f t="shared" ref="U160:U185" si="45">IF(K160="",J160*T160/100,K160*T160)</f>
        <v>0</v>
      </c>
      <c r="V160" s="710">
        <f t="shared" ref="V160:V185" si="46">O160*N160</f>
        <v>0</v>
      </c>
      <c r="W160" s="258"/>
      <c r="X160" s="258"/>
      <c r="Y160" s="258"/>
      <c r="Z160" s="258"/>
      <c r="AA160" s="258"/>
    </row>
    <row r="161" spans="1:27">
      <c r="A161" s="705">
        <v>49</v>
      </c>
      <c r="B161" s="714">
        <v>7000018858</v>
      </c>
      <c r="C161" s="714">
        <v>720</v>
      </c>
      <c r="D161" s="714">
        <v>1710</v>
      </c>
      <c r="E161" s="714">
        <v>40</v>
      </c>
      <c r="F161" s="714" t="s">
        <v>800</v>
      </c>
      <c r="G161" s="714">
        <v>100001328</v>
      </c>
      <c r="H161" s="714">
        <v>995454</v>
      </c>
      <c r="I161" s="541"/>
      <c r="J161" s="540">
        <v>18</v>
      </c>
      <c r="K161" s="539"/>
      <c r="L161" s="538" t="s">
        <v>774</v>
      </c>
      <c r="M161" s="538" t="s">
        <v>771</v>
      </c>
      <c r="N161" s="538">
        <v>383</v>
      </c>
      <c r="O161" s="526"/>
      <c r="P161" s="537" t="str">
        <f t="shared" si="41"/>
        <v>INCLUDED</v>
      </c>
      <c r="Q161" s="503">
        <f t="shared" si="42"/>
        <v>0</v>
      </c>
      <c r="R161" s="441">
        <f t="shared" si="43"/>
        <v>0</v>
      </c>
      <c r="S161" s="606">
        <f>Discount!$J$36</f>
        <v>0</v>
      </c>
      <c r="T161" s="441">
        <f t="shared" si="44"/>
        <v>0</v>
      </c>
      <c r="U161" s="442">
        <f t="shared" si="45"/>
        <v>0</v>
      </c>
      <c r="V161" s="710">
        <f t="shared" si="46"/>
        <v>0</v>
      </c>
      <c r="W161" s="258"/>
      <c r="X161" s="258"/>
      <c r="Y161" s="258"/>
      <c r="Z161" s="258"/>
      <c r="AA161" s="258"/>
    </row>
    <row r="162" spans="1:27" ht="31.5">
      <c r="A162" s="705">
        <v>50</v>
      </c>
      <c r="B162" s="714">
        <v>7000018858</v>
      </c>
      <c r="C162" s="714">
        <v>720</v>
      </c>
      <c r="D162" s="714">
        <v>1710</v>
      </c>
      <c r="E162" s="714">
        <v>50</v>
      </c>
      <c r="F162" s="714" t="s">
        <v>800</v>
      </c>
      <c r="G162" s="714">
        <v>100001327</v>
      </c>
      <c r="H162" s="714">
        <v>995454</v>
      </c>
      <c r="I162" s="541"/>
      <c r="J162" s="540">
        <v>18</v>
      </c>
      <c r="K162" s="539"/>
      <c r="L162" s="538" t="s">
        <v>816</v>
      </c>
      <c r="M162" s="538" t="s">
        <v>771</v>
      </c>
      <c r="N162" s="538">
        <v>880</v>
      </c>
      <c r="O162" s="526"/>
      <c r="P162" s="537" t="str">
        <f t="shared" si="41"/>
        <v>INCLUDED</v>
      </c>
      <c r="Q162" s="503">
        <f t="shared" si="42"/>
        <v>0</v>
      </c>
      <c r="R162" s="441">
        <f t="shared" si="43"/>
        <v>0</v>
      </c>
      <c r="S162" s="606">
        <f>Discount!$J$36</f>
        <v>0</v>
      </c>
      <c r="T162" s="441">
        <f t="shared" si="44"/>
        <v>0</v>
      </c>
      <c r="U162" s="442">
        <f t="shared" si="45"/>
        <v>0</v>
      </c>
      <c r="V162" s="710">
        <f t="shared" si="46"/>
        <v>0</v>
      </c>
      <c r="W162" s="258"/>
      <c r="X162" s="258"/>
      <c r="Y162" s="258"/>
      <c r="Z162" s="258"/>
      <c r="AA162" s="258"/>
    </row>
    <row r="163" spans="1:27">
      <c r="A163" s="705">
        <v>51</v>
      </c>
      <c r="B163" s="714">
        <v>7000018858</v>
      </c>
      <c r="C163" s="714">
        <v>720</v>
      </c>
      <c r="D163" s="714">
        <v>1710</v>
      </c>
      <c r="E163" s="714">
        <v>60</v>
      </c>
      <c r="F163" s="714" t="s">
        <v>800</v>
      </c>
      <c r="G163" s="714">
        <v>100001329</v>
      </c>
      <c r="H163" s="714">
        <v>995454</v>
      </c>
      <c r="I163" s="541"/>
      <c r="J163" s="540">
        <v>18</v>
      </c>
      <c r="K163" s="539"/>
      <c r="L163" s="538" t="s">
        <v>776</v>
      </c>
      <c r="M163" s="538" t="s">
        <v>687</v>
      </c>
      <c r="N163" s="538">
        <v>156</v>
      </c>
      <c r="O163" s="526"/>
      <c r="P163" s="537" t="str">
        <f t="shared" si="41"/>
        <v>INCLUDED</v>
      </c>
      <c r="Q163" s="503">
        <f t="shared" si="42"/>
        <v>0</v>
      </c>
      <c r="R163" s="441">
        <f t="shared" si="43"/>
        <v>0</v>
      </c>
      <c r="S163" s="606">
        <f>Discount!$J$36</f>
        <v>0</v>
      </c>
      <c r="T163" s="441">
        <f t="shared" si="44"/>
        <v>0</v>
      </c>
      <c r="U163" s="442">
        <f t="shared" si="45"/>
        <v>0</v>
      </c>
      <c r="V163" s="710">
        <f t="shared" si="46"/>
        <v>0</v>
      </c>
      <c r="W163" s="258"/>
      <c r="X163" s="258"/>
      <c r="Y163" s="258"/>
      <c r="Z163" s="258"/>
      <c r="AA163" s="258"/>
    </row>
    <row r="164" spans="1:27">
      <c r="A164" s="705">
        <v>52</v>
      </c>
      <c r="B164" s="714">
        <v>7000018858</v>
      </c>
      <c r="C164" s="714">
        <v>720</v>
      </c>
      <c r="D164" s="714">
        <v>1710</v>
      </c>
      <c r="E164" s="714">
        <v>70</v>
      </c>
      <c r="F164" s="714" t="s">
        <v>800</v>
      </c>
      <c r="G164" s="714">
        <v>100001330</v>
      </c>
      <c r="H164" s="714">
        <v>995428</v>
      </c>
      <c r="I164" s="541"/>
      <c r="J164" s="540">
        <v>18</v>
      </c>
      <c r="K164" s="539"/>
      <c r="L164" s="538" t="s">
        <v>817</v>
      </c>
      <c r="M164" s="538" t="s">
        <v>771</v>
      </c>
      <c r="N164" s="538">
        <v>29</v>
      </c>
      <c r="O164" s="526"/>
      <c r="P164" s="537" t="str">
        <f t="shared" si="41"/>
        <v>INCLUDED</v>
      </c>
      <c r="Q164" s="503">
        <f t="shared" si="42"/>
        <v>0</v>
      </c>
      <c r="R164" s="441">
        <f t="shared" si="43"/>
        <v>0</v>
      </c>
      <c r="S164" s="606">
        <f>Discount!$J$36</f>
        <v>0</v>
      </c>
      <c r="T164" s="441">
        <f t="shared" si="44"/>
        <v>0</v>
      </c>
      <c r="U164" s="442">
        <f t="shared" si="45"/>
        <v>0</v>
      </c>
      <c r="V164" s="710">
        <f t="shared" si="46"/>
        <v>0</v>
      </c>
      <c r="W164" s="258"/>
      <c r="X164" s="258"/>
      <c r="Y164" s="258"/>
      <c r="Z164" s="258"/>
      <c r="AA164" s="258"/>
    </row>
    <row r="165" spans="1:27" ht="31.5">
      <c r="A165" s="705">
        <v>53</v>
      </c>
      <c r="B165" s="714">
        <v>7000018858</v>
      </c>
      <c r="C165" s="714">
        <v>720</v>
      </c>
      <c r="D165" s="714">
        <v>1710</v>
      </c>
      <c r="E165" s="714">
        <v>80</v>
      </c>
      <c r="F165" s="714" t="s">
        <v>800</v>
      </c>
      <c r="G165" s="714">
        <v>100001331</v>
      </c>
      <c r="H165" s="714">
        <v>995455</v>
      </c>
      <c r="I165" s="541"/>
      <c r="J165" s="540">
        <v>18</v>
      </c>
      <c r="K165" s="539"/>
      <c r="L165" s="538" t="s">
        <v>777</v>
      </c>
      <c r="M165" s="538" t="s">
        <v>687</v>
      </c>
      <c r="N165" s="538">
        <v>38</v>
      </c>
      <c r="O165" s="526"/>
      <c r="P165" s="537" t="str">
        <f t="shared" si="41"/>
        <v>INCLUDED</v>
      </c>
      <c r="Q165" s="503">
        <f t="shared" si="42"/>
        <v>0</v>
      </c>
      <c r="R165" s="441">
        <f t="shared" si="43"/>
        <v>0</v>
      </c>
      <c r="S165" s="606">
        <f>Discount!$J$36</f>
        <v>0</v>
      </c>
      <c r="T165" s="441">
        <f t="shared" si="44"/>
        <v>0</v>
      </c>
      <c r="U165" s="442">
        <f t="shared" si="45"/>
        <v>0</v>
      </c>
      <c r="V165" s="710">
        <f t="shared" si="46"/>
        <v>0</v>
      </c>
      <c r="W165" s="258"/>
      <c r="X165" s="258"/>
      <c r="Y165" s="258"/>
      <c r="Z165" s="258"/>
      <c r="AA165" s="258"/>
    </row>
    <row r="166" spans="1:27">
      <c r="A166" s="705">
        <v>54</v>
      </c>
      <c r="B166" s="714">
        <v>7000018858</v>
      </c>
      <c r="C166" s="714">
        <v>720</v>
      </c>
      <c r="D166" s="714">
        <v>1710</v>
      </c>
      <c r="E166" s="714">
        <v>90</v>
      </c>
      <c r="F166" s="714" t="s">
        <v>800</v>
      </c>
      <c r="G166" s="714">
        <v>100001714</v>
      </c>
      <c r="H166" s="714">
        <v>995428</v>
      </c>
      <c r="I166" s="541"/>
      <c r="J166" s="540">
        <v>18</v>
      </c>
      <c r="K166" s="539"/>
      <c r="L166" s="538" t="s">
        <v>778</v>
      </c>
      <c r="M166" s="538" t="s">
        <v>779</v>
      </c>
      <c r="N166" s="538">
        <v>2500</v>
      </c>
      <c r="O166" s="526"/>
      <c r="P166" s="537" t="str">
        <f t="shared" si="41"/>
        <v>INCLUDED</v>
      </c>
      <c r="Q166" s="503">
        <f t="shared" si="42"/>
        <v>0</v>
      </c>
      <c r="R166" s="441">
        <f t="shared" si="43"/>
        <v>0</v>
      </c>
      <c r="S166" s="606">
        <f>Discount!$J$36</f>
        <v>0</v>
      </c>
      <c r="T166" s="441">
        <f t="shared" si="44"/>
        <v>0</v>
      </c>
      <c r="U166" s="442">
        <f t="shared" si="45"/>
        <v>0</v>
      </c>
      <c r="V166" s="710">
        <f t="shared" si="46"/>
        <v>0</v>
      </c>
      <c r="W166" s="258"/>
      <c r="X166" s="258"/>
      <c r="Y166" s="258"/>
      <c r="Z166" s="258"/>
      <c r="AA166" s="258"/>
    </row>
    <row r="167" spans="1:27">
      <c r="A167" s="705">
        <v>55</v>
      </c>
      <c r="B167" s="714">
        <v>7000018858</v>
      </c>
      <c r="C167" s="714">
        <v>720</v>
      </c>
      <c r="D167" s="714">
        <v>1710</v>
      </c>
      <c r="E167" s="714">
        <v>100</v>
      </c>
      <c r="F167" s="714" t="s">
        <v>800</v>
      </c>
      <c r="G167" s="714">
        <v>100001713</v>
      </c>
      <c r="H167" s="714">
        <v>995424</v>
      </c>
      <c r="I167" s="541"/>
      <c r="J167" s="540">
        <v>18</v>
      </c>
      <c r="K167" s="539"/>
      <c r="L167" s="538" t="s">
        <v>780</v>
      </c>
      <c r="M167" s="538" t="s">
        <v>779</v>
      </c>
      <c r="N167" s="538">
        <v>5000</v>
      </c>
      <c r="O167" s="526"/>
      <c r="P167" s="537" t="str">
        <f t="shared" si="41"/>
        <v>INCLUDED</v>
      </c>
      <c r="Q167" s="503">
        <f t="shared" si="42"/>
        <v>0</v>
      </c>
      <c r="R167" s="441">
        <f t="shared" si="43"/>
        <v>0</v>
      </c>
      <c r="S167" s="606">
        <f>Discount!$J$36</f>
        <v>0</v>
      </c>
      <c r="T167" s="441">
        <f t="shared" si="44"/>
        <v>0</v>
      </c>
      <c r="U167" s="442">
        <f t="shared" si="45"/>
        <v>0</v>
      </c>
      <c r="V167" s="710">
        <f t="shared" si="46"/>
        <v>0</v>
      </c>
      <c r="W167" s="258"/>
      <c r="X167" s="258"/>
      <c r="Y167" s="258"/>
      <c r="Z167" s="258"/>
      <c r="AA167" s="258"/>
    </row>
    <row r="168" spans="1:27" ht="31.5">
      <c r="A168" s="705">
        <v>56</v>
      </c>
      <c r="B168" s="714">
        <v>7000018858</v>
      </c>
      <c r="C168" s="714">
        <v>720</v>
      </c>
      <c r="D168" s="714">
        <v>1710</v>
      </c>
      <c r="E168" s="714">
        <v>110</v>
      </c>
      <c r="F168" s="714" t="s">
        <v>800</v>
      </c>
      <c r="G168" s="714">
        <v>100001712</v>
      </c>
      <c r="H168" s="714">
        <v>995428</v>
      </c>
      <c r="I168" s="541"/>
      <c r="J168" s="540">
        <v>18</v>
      </c>
      <c r="K168" s="539"/>
      <c r="L168" s="538" t="s">
        <v>781</v>
      </c>
      <c r="M168" s="538" t="s">
        <v>779</v>
      </c>
      <c r="N168" s="538">
        <v>3500</v>
      </c>
      <c r="O168" s="526"/>
      <c r="P168" s="537" t="str">
        <f t="shared" si="41"/>
        <v>INCLUDED</v>
      </c>
      <c r="Q168" s="503">
        <f t="shared" si="42"/>
        <v>0</v>
      </c>
      <c r="R168" s="441">
        <f t="shared" si="43"/>
        <v>0</v>
      </c>
      <c r="S168" s="606">
        <f>Discount!$J$36</f>
        <v>0</v>
      </c>
      <c r="T168" s="441">
        <f t="shared" si="44"/>
        <v>0</v>
      </c>
      <c r="U168" s="442">
        <f t="shared" si="45"/>
        <v>0</v>
      </c>
      <c r="V168" s="710">
        <f t="shared" si="46"/>
        <v>0</v>
      </c>
      <c r="W168" s="258"/>
      <c r="X168" s="258"/>
      <c r="Y168" s="258"/>
      <c r="Z168" s="258"/>
      <c r="AA168" s="258"/>
    </row>
    <row r="169" spans="1:27">
      <c r="A169" s="705">
        <v>57</v>
      </c>
      <c r="B169" s="714">
        <v>7000018858</v>
      </c>
      <c r="C169" s="714">
        <v>720</v>
      </c>
      <c r="D169" s="714">
        <v>1710</v>
      </c>
      <c r="E169" s="714">
        <v>120</v>
      </c>
      <c r="F169" s="714" t="s">
        <v>800</v>
      </c>
      <c r="G169" s="714">
        <v>100003114</v>
      </c>
      <c r="H169" s="714">
        <v>995454</v>
      </c>
      <c r="I169" s="541"/>
      <c r="J169" s="540">
        <v>18</v>
      </c>
      <c r="K169" s="539"/>
      <c r="L169" s="538" t="s">
        <v>852</v>
      </c>
      <c r="M169" s="538" t="s">
        <v>779</v>
      </c>
      <c r="N169" s="538">
        <v>240</v>
      </c>
      <c r="O169" s="526"/>
      <c r="P169" s="537" t="str">
        <f t="shared" si="41"/>
        <v>INCLUDED</v>
      </c>
      <c r="Q169" s="503">
        <f t="shared" si="42"/>
        <v>0</v>
      </c>
      <c r="R169" s="441">
        <f t="shared" si="43"/>
        <v>0</v>
      </c>
      <c r="S169" s="606">
        <f>Discount!$J$36</f>
        <v>0</v>
      </c>
      <c r="T169" s="441">
        <f t="shared" si="44"/>
        <v>0</v>
      </c>
      <c r="U169" s="442">
        <f t="shared" si="45"/>
        <v>0</v>
      </c>
      <c r="V169" s="710">
        <f t="shared" si="46"/>
        <v>0</v>
      </c>
      <c r="W169" s="258"/>
      <c r="X169" s="258"/>
      <c r="Y169" s="258"/>
      <c r="Z169" s="258"/>
      <c r="AA169" s="258"/>
    </row>
    <row r="170" spans="1:27" ht="47.25">
      <c r="A170" s="705">
        <v>58</v>
      </c>
      <c r="B170" s="714">
        <v>7000018858</v>
      </c>
      <c r="C170" s="714">
        <v>720</v>
      </c>
      <c r="D170" s="714">
        <v>1710</v>
      </c>
      <c r="E170" s="714">
        <v>130</v>
      </c>
      <c r="F170" s="714" t="s">
        <v>800</v>
      </c>
      <c r="G170" s="714">
        <v>100004507</v>
      </c>
      <c r="H170" s="714">
        <v>995421</v>
      </c>
      <c r="I170" s="541"/>
      <c r="J170" s="540">
        <v>18</v>
      </c>
      <c r="K170" s="539"/>
      <c r="L170" s="538" t="s">
        <v>853</v>
      </c>
      <c r="M170" s="538" t="s">
        <v>779</v>
      </c>
      <c r="N170" s="538">
        <v>1500</v>
      </c>
      <c r="O170" s="526"/>
      <c r="P170" s="537" t="str">
        <f t="shared" si="41"/>
        <v>INCLUDED</v>
      </c>
      <c r="Q170" s="503">
        <f t="shared" si="42"/>
        <v>0</v>
      </c>
      <c r="R170" s="441">
        <f t="shared" si="43"/>
        <v>0</v>
      </c>
      <c r="S170" s="606">
        <f>Discount!$J$36</f>
        <v>0</v>
      </c>
      <c r="T170" s="441">
        <f t="shared" si="44"/>
        <v>0</v>
      </c>
      <c r="U170" s="442">
        <f t="shared" si="45"/>
        <v>0</v>
      </c>
      <c r="V170" s="710">
        <f t="shared" si="46"/>
        <v>0</v>
      </c>
      <c r="W170" s="258"/>
      <c r="X170" s="258"/>
      <c r="Y170" s="258"/>
      <c r="Z170" s="258"/>
      <c r="AA170" s="258"/>
    </row>
    <row r="171" spans="1:27" ht="47.25">
      <c r="A171" s="705">
        <v>59</v>
      </c>
      <c r="B171" s="714">
        <v>7000018858</v>
      </c>
      <c r="C171" s="714">
        <v>720</v>
      </c>
      <c r="D171" s="714">
        <v>1710</v>
      </c>
      <c r="E171" s="714">
        <v>140</v>
      </c>
      <c r="F171" s="714" t="s">
        <v>800</v>
      </c>
      <c r="G171" s="714">
        <v>100001458</v>
      </c>
      <c r="H171" s="714">
        <v>995421</v>
      </c>
      <c r="I171" s="541"/>
      <c r="J171" s="540">
        <v>18</v>
      </c>
      <c r="K171" s="539"/>
      <c r="L171" s="538" t="s">
        <v>854</v>
      </c>
      <c r="M171" s="538" t="s">
        <v>779</v>
      </c>
      <c r="N171" s="538">
        <v>120</v>
      </c>
      <c r="O171" s="526"/>
      <c r="P171" s="537" t="str">
        <f t="shared" si="41"/>
        <v>INCLUDED</v>
      </c>
      <c r="Q171" s="503">
        <f t="shared" si="42"/>
        <v>0</v>
      </c>
      <c r="R171" s="441">
        <f t="shared" si="43"/>
        <v>0</v>
      </c>
      <c r="S171" s="606">
        <f>Discount!$J$36</f>
        <v>0</v>
      </c>
      <c r="T171" s="441">
        <f t="shared" si="44"/>
        <v>0</v>
      </c>
      <c r="U171" s="442">
        <f t="shared" si="45"/>
        <v>0</v>
      </c>
      <c r="V171" s="710">
        <f t="shared" si="46"/>
        <v>0</v>
      </c>
      <c r="W171" s="258"/>
      <c r="X171" s="258"/>
      <c r="Y171" s="258"/>
      <c r="Z171" s="258"/>
      <c r="AA171" s="258"/>
    </row>
    <row r="172" spans="1:27" ht="31.5">
      <c r="A172" s="705">
        <v>60</v>
      </c>
      <c r="B172" s="714">
        <v>7000018858</v>
      </c>
      <c r="C172" s="714">
        <v>720</v>
      </c>
      <c r="D172" s="714">
        <v>1710</v>
      </c>
      <c r="E172" s="714">
        <v>150</v>
      </c>
      <c r="F172" s="714" t="s">
        <v>800</v>
      </c>
      <c r="G172" s="714">
        <v>100001735</v>
      </c>
      <c r="H172" s="714">
        <v>995462</v>
      </c>
      <c r="I172" s="541"/>
      <c r="J172" s="540">
        <v>18</v>
      </c>
      <c r="K172" s="539"/>
      <c r="L172" s="538" t="s">
        <v>782</v>
      </c>
      <c r="M172" s="538" t="s">
        <v>525</v>
      </c>
      <c r="N172" s="538">
        <v>20</v>
      </c>
      <c r="O172" s="526"/>
      <c r="P172" s="537" t="str">
        <f t="shared" si="41"/>
        <v>INCLUDED</v>
      </c>
      <c r="Q172" s="503">
        <f t="shared" si="42"/>
        <v>0</v>
      </c>
      <c r="R172" s="441">
        <f t="shared" si="43"/>
        <v>0</v>
      </c>
      <c r="S172" s="606">
        <f>Discount!$J$36</f>
        <v>0</v>
      </c>
      <c r="T172" s="441">
        <f t="shared" si="44"/>
        <v>0</v>
      </c>
      <c r="U172" s="442">
        <f t="shared" si="45"/>
        <v>0</v>
      </c>
      <c r="V172" s="710">
        <f t="shared" si="46"/>
        <v>0</v>
      </c>
      <c r="W172" s="258"/>
      <c r="X172" s="258"/>
      <c r="Y172" s="258"/>
      <c r="Z172" s="258"/>
      <c r="AA172" s="258"/>
    </row>
    <row r="173" spans="1:27" ht="31.5">
      <c r="A173" s="705">
        <v>61</v>
      </c>
      <c r="B173" s="714">
        <v>7000018858</v>
      </c>
      <c r="C173" s="714">
        <v>720</v>
      </c>
      <c r="D173" s="714">
        <v>1710</v>
      </c>
      <c r="E173" s="714">
        <v>160</v>
      </c>
      <c r="F173" s="714" t="s">
        <v>800</v>
      </c>
      <c r="G173" s="714">
        <v>100001736</v>
      </c>
      <c r="H173" s="714">
        <v>995462</v>
      </c>
      <c r="I173" s="541"/>
      <c r="J173" s="540">
        <v>18</v>
      </c>
      <c r="K173" s="539"/>
      <c r="L173" s="538" t="s">
        <v>783</v>
      </c>
      <c r="M173" s="538" t="s">
        <v>525</v>
      </c>
      <c r="N173" s="538">
        <v>20</v>
      </c>
      <c r="O173" s="526"/>
      <c r="P173" s="537" t="str">
        <f t="shared" si="41"/>
        <v>INCLUDED</v>
      </c>
      <c r="Q173" s="503">
        <f t="shared" si="42"/>
        <v>0</v>
      </c>
      <c r="R173" s="441">
        <f t="shared" si="43"/>
        <v>0</v>
      </c>
      <c r="S173" s="606">
        <f>Discount!$J$36</f>
        <v>0</v>
      </c>
      <c r="T173" s="441">
        <f t="shared" si="44"/>
        <v>0</v>
      </c>
      <c r="U173" s="442">
        <f t="shared" si="45"/>
        <v>0</v>
      </c>
      <c r="V173" s="710">
        <f t="shared" si="46"/>
        <v>0</v>
      </c>
      <c r="W173" s="258"/>
      <c r="X173" s="258"/>
      <c r="Y173" s="258"/>
      <c r="Z173" s="258"/>
      <c r="AA173" s="258"/>
    </row>
    <row r="174" spans="1:27" ht="31.5">
      <c r="A174" s="705">
        <v>62</v>
      </c>
      <c r="B174" s="714">
        <v>7000018858</v>
      </c>
      <c r="C174" s="714">
        <v>720</v>
      </c>
      <c r="D174" s="714">
        <v>1710</v>
      </c>
      <c r="E174" s="714">
        <v>170</v>
      </c>
      <c r="F174" s="714" t="s">
        <v>800</v>
      </c>
      <c r="G174" s="714">
        <v>100001737</v>
      </c>
      <c r="H174" s="714">
        <v>995462</v>
      </c>
      <c r="I174" s="541"/>
      <c r="J174" s="540">
        <v>18</v>
      </c>
      <c r="K174" s="539"/>
      <c r="L174" s="538" t="s">
        <v>784</v>
      </c>
      <c r="M174" s="538" t="s">
        <v>525</v>
      </c>
      <c r="N174" s="538">
        <v>20</v>
      </c>
      <c r="O174" s="526"/>
      <c r="P174" s="537" t="str">
        <f t="shared" si="41"/>
        <v>INCLUDED</v>
      </c>
      <c r="Q174" s="503">
        <f t="shared" si="42"/>
        <v>0</v>
      </c>
      <c r="R174" s="441">
        <f t="shared" si="43"/>
        <v>0</v>
      </c>
      <c r="S174" s="606">
        <f>Discount!$J$36</f>
        <v>0</v>
      </c>
      <c r="T174" s="441">
        <f t="shared" si="44"/>
        <v>0</v>
      </c>
      <c r="U174" s="442">
        <f t="shared" si="45"/>
        <v>0</v>
      </c>
      <c r="V174" s="710">
        <f t="shared" si="46"/>
        <v>0</v>
      </c>
      <c r="W174" s="258"/>
      <c r="X174" s="258"/>
      <c r="Y174" s="258"/>
      <c r="Z174" s="258"/>
      <c r="AA174" s="258"/>
    </row>
    <row r="175" spans="1:27">
      <c r="A175" s="705">
        <v>63</v>
      </c>
      <c r="B175" s="714">
        <v>7000018858</v>
      </c>
      <c r="C175" s="714">
        <v>720</v>
      </c>
      <c r="D175" s="714">
        <v>1710</v>
      </c>
      <c r="E175" s="714">
        <v>180</v>
      </c>
      <c r="F175" s="714" t="s">
        <v>800</v>
      </c>
      <c r="G175" s="714">
        <v>100001412</v>
      </c>
      <c r="H175" s="714">
        <v>995462</v>
      </c>
      <c r="I175" s="541"/>
      <c r="J175" s="540">
        <v>18</v>
      </c>
      <c r="K175" s="539"/>
      <c r="L175" s="538" t="s">
        <v>855</v>
      </c>
      <c r="M175" s="538" t="s">
        <v>525</v>
      </c>
      <c r="N175" s="538">
        <v>400</v>
      </c>
      <c r="O175" s="526"/>
      <c r="P175" s="537" t="str">
        <f t="shared" si="41"/>
        <v>INCLUDED</v>
      </c>
      <c r="Q175" s="503">
        <f t="shared" si="42"/>
        <v>0</v>
      </c>
      <c r="R175" s="441">
        <f t="shared" si="43"/>
        <v>0</v>
      </c>
      <c r="S175" s="606">
        <f>Discount!$J$36</f>
        <v>0</v>
      </c>
      <c r="T175" s="441">
        <f t="shared" si="44"/>
        <v>0</v>
      </c>
      <c r="U175" s="442">
        <f t="shared" si="45"/>
        <v>0</v>
      </c>
      <c r="V175" s="710">
        <f t="shared" si="46"/>
        <v>0</v>
      </c>
      <c r="W175" s="258"/>
      <c r="X175" s="258"/>
      <c r="Y175" s="258"/>
      <c r="Z175" s="258"/>
      <c r="AA175" s="258"/>
    </row>
    <row r="176" spans="1:27">
      <c r="A176" s="705">
        <v>64</v>
      </c>
      <c r="B176" s="714">
        <v>7000018858</v>
      </c>
      <c r="C176" s="714">
        <v>720</v>
      </c>
      <c r="D176" s="714">
        <v>1710</v>
      </c>
      <c r="E176" s="714">
        <v>190</v>
      </c>
      <c r="F176" s="714" t="s">
        <v>800</v>
      </c>
      <c r="G176" s="714">
        <v>100001413</v>
      </c>
      <c r="H176" s="714">
        <v>995462</v>
      </c>
      <c r="I176" s="541"/>
      <c r="J176" s="540">
        <v>18</v>
      </c>
      <c r="K176" s="539"/>
      <c r="L176" s="538" t="s">
        <v>856</v>
      </c>
      <c r="M176" s="538" t="s">
        <v>525</v>
      </c>
      <c r="N176" s="538">
        <v>300</v>
      </c>
      <c r="O176" s="526"/>
      <c r="P176" s="537" t="str">
        <f t="shared" si="41"/>
        <v>INCLUDED</v>
      </c>
      <c r="Q176" s="503">
        <f t="shared" si="42"/>
        <v>0</v>
      </c>
      <c r="R176" s="441">
        <f t="shared" si="43"/>
        <v>0</v>
      </c>
      <c r="S176" s="606">
        <f>Discount!$J$36</f>
        <v>0</v>
      </c>
      <c r="T176" s="441">
        <f t="shared" si="44"/>
        <v>0</v>
      </c>
      <c r="U176" s="442">
        <f t="shared" si="45"/>
        <v>0</v>
      </c>
      <c r="V176" s="710">
        <f t="shared" si="46"/>
        <v>0</v>
      </c>
      <c r="W176" s="258"/>
      <c r="X176" s="258"/>
      <c r="Y176" s="258"/>
      <c r="Z176" s="258"/>
      <c r="AA176" s="258"/>
    </row>
    <row r="177" spans="1:27">
      <c r="A177" s="705">
        <v>65</v>
      </c>
      <c r="B177" s="714">
        <v>7000018858</v>
      </c>
      <c r="C177" s="714">
        <v>720</v>
      </c>
      <c r="D177" s="714">
        <v>1710</v>
      </c>
      <c r="E177" s="714">
        <v>200</v>
      </c>
      <c r="F177" s="714" t="s">
        <v>800</v>
      </c>
      <c r="G177" s="714">
        <v>100001414</v>
      </c>
      <c r="H177" s="714">
        <v>995462</v>
      </c>
      <c r="I177" s="541"/>
      <c r="J177" s="540">
        <v>18</v>
      </c>
      <c r="K177" s="539"/>
      <c r="L177" s="538" t="s">
        <v>857</v>
      </c>
      <c r="M177" s="538" t="s">
        <v>525</v>
      </c>
      <c r="N177" s="538">
        <v>100</v>
      </c>
      <c r="O177" s="526"/>
      <c r="P177" s="537" t="str">
        <f t="shared" si="41"/>
        <v>INCLUDED</v>
      </c>
      <c r="Q177" s="503">
        <f t="shared" si="42"/>
        <v>0</v>
      </c>
      <c r="R177" s="441">
        <f t="shared" si="43"/>
        <v>0</v>
      </c>
      <c r="S177" s="606">
        <f>Discount!$J$36</f>
        <v>0</v>
      </c>
      <c r="T177" s="441">
        <f t="shared" si="44"/>
        <v>0</v>
      </c>
      <c r="U177" s="442">
        <f t="shared" si="45"/>
        <v>0</v>
      </c>
      <c r="V177" s="710">
        <f t="shared" si="46"/>
        <v>0</v>
      </c>
      <c r="W177" s="258"/>
      <c r="X177" s="258"/>
      <c r="Y177" s="258"/>
      <c r="Z177" s="258"/>
      <c r="AA177" s="258"/>
    </row>
    <row r="178" spans="1:27" ht="31.5">
      <c r="A178" s="705">
        <v>66</v>
      </c>
      <c r="B178" s="714">
        <v>7000018858</v>
      </c>
      <c r="C178" s="714">
        <v>720</v>
      </c>
      <c r="D178" s="714">
        <v>1710</v>
      </c>
      <c r="E178" s="714">
        <v>210</v>
      </c>
      <c r="F178" s="714" t="s">
        <v>800</v>
      </c>
      <c r="G178" s="714">
        <v>100003295</v>
      </c>
      <c r="H178" s="714">
        <v>995429</v>
      </c>
      <c r="I178" s="541"/>
      <c r="J178" s="540">
        <v>18</v>
      </c>
      <c r="K178" s="539"/>
      <c r="L178" s="538" t="s">
        <v>858</v>
      </c>
      <c r="M178" s="538" t="s">
        <v>771</v>
      </c>
      <c r="N178" s="538">
        <v>66</v>
      </c>
      <c r="O178" s="526"/>
      <c r="P178" s="537" t="str">
        <f t="shared" si="41"/>
        <v>INCLUDED</v>
      </c>
      <c r="Q178" s="503">
        <f t="shared" si="42"/>
        <v>0</v>
      </c>
      <c r="R178" s="441">
        <f t="shared" si="43"/>
        <v>0</v>
      </c>
      <c r="S178" s="606">
        <f>Discount!$J$36</f>
        <v>0</v>
      </c>
      <c r="T178" s="441">
        <f t="shared" si="44"/>
        <v>0</v>
      </c>
      <c r="U178" s="442">
        <f t="shared" si="45"/>
        <v>0</v>
      </c>
      <c r="V178" s="710">
        <f t="shared" si="46"/>
        <v>0</v>
      </c>
      <c r="W178" s="258"/>
      <c r="X178" s="258"/>
      <c r="Y178" s="258"/>
      <c r="Z178" s="258"/>
      <c r="AA178" s="258"/>
    </row>
    <row r="179" spans="1:27" ht="31.5">
      <c r="A179" s="705">
        <v>67</v>
      </c>
      <c r="B179" s="714">
        <v>7000018858</v>
      </c>
      <c r="C179" s="714">
        <v>720</v>
      </c>
      <c r="D179" s="714">
        <v>1710</v>
      </c>
      <c r="E179" s="714">
        <v>220</v>
      </c>
      <c r="F179" s="714" t="s">
        <v>800</v>
      </c>
      <c r="G179" s="714">
        <v>100001260</v>
      </c>
      <c r="H179" s="714">
        <v>995454</v>
      </c>
      <c r="I179" s="541"/>
      <c r="J179" s="540">
        <v>18</v>
      </c>
      <c r="K179" s="539"/>
      <c r="L179" s="538" t="s">
        <v>859</v>
      </c>
      <c r="M179" s="538" t="s">
        <v>771</v>
      </c>
      <c r="N179" s="538">
        <v>760</v>
      </c>
      <c r="O179" s="526"/>
      <c r="P179" s="537" t="str">
        <f t="shared" si="41"/>
        <v>INCLUDED</v>
      </c>
      <c r="Q179" s="503">
        <f t="shared" si="42"/>
        <v>0</v>
      </c>
      <c r="R179" s="441">
        <f t="shared" si="43"/>
        <v>0</v>
      </c>
      <c r="S179" s="606">
        <f>Discount!$J$36</f>
        <v>0</v>
      </c>
      <c r="T179" s="441">
        <f t="shared" si="44"/>
        <v>0</v>
      </c>
      <c r="U179" s="442">
        <f t="shared" si="45"/>
        <v>0</v>
      </c>
      <c r="V179" s="710">
        <f t="shared" si="46"/>
        <v>0</v>
      </c>
      <c r="W179" s="258"/>
      <c r="X179" s="258"/>
      <c r="Y179" s="258"/>
      <c r="Z179" s="258"/>
      <c r="AA179" s="258"/>
    </row>
    <row r="180" spans="1:27" ht="31.5">
      <c r="A180" s="705">
        <v>68</v>
      </c>
      <c r="B180" s="714">
        <v>7000018858</v>
      </c>
      <c r="C180" s="714">
        <v>720</v>
      </c>
      <c r="D180" s="714">
        <v>1710</v>
      </c>
      <c r="E180" s="714">
        <v>230</v>
      </c>
      <c r="F180" s="714" t="s">
        <v>800</v>
      </c>
      <c r="G180" s="714">
        <v>100001261</v>
      </c>
      <c r="H180" s="714">
        <v>995454</v>
      </c>
      <c r="I180" s="541"/>
      <c r="J180" s="540">
        <v>18</v>
      </c>
      <c r="K180" s="539"/>
      <c r="L180" s="538" t="s">
        <v>860</v>
      </c>
      <c r="M180" s="538" t="s">
        <v>771</v>
      </c>
      <c r="N180" s="538">
        <v>80</v>
      </c>
      <c r="O180" s="526"/>
      <c r="P180" s="537" t="str">
        <f t="shared" si="41"/>
        <v>INCLUDED</v>
      </c>
      <c r="Q180" s="503">
        <f t="shared" si="42"/>
        <v>0</v>
      </c>
      <c r="R180" s="441">
        <f t="shared" si="43"/>
        <v>0</v>
      </c>
      <c r="S180" s="606">
        <f>Discount!$J$36</f>
        <v>0</v>
      </c>
      <c r="T180" s="441">
        <f t="shared" si="44"/>
        <v>0</v>
      </c>
      <c r="U180" s="442">
        <f t="shared" si="45"/>
        <v>0</v>
      </c>
      <c r="V180" s="710">
        <f t="shared" si="46"/>
        <v>0</v>
      </c>
      <c r="W180" s="258"/>
      <c r="X180" s="258"/>
      <c r="Y180" s="258"/>
      <c r="Z180" s="258"/>
      <c r="AA180" s="258"/>
    </row>
    <row r="181" spans="1:27" ht="63">
      <c r="A181" s="705">
        <v>69</v>
      </c>
      <c r="B181" s="714">
        <v>7000018858</v>
      </c>
      <c r="C181" s="714">
        <v>750</v>
      </c>
      <c r="D181" s="714">
        <v>1740</v>
      </c>
      <c r="E181" s="714">
        <v>10</v>
      </c>
      <c r="F181" s="714" t="s">
        <v>592</v>
      </c>
      <c r="G181" s="714">
        <v>100002500</v>
      </c>
      <c r="H181" s="714">
        <v>998731</v>
      </c>
      <c r="I181" s="541"/>
      <c r="J181" s="540">
        <v>18</v>
      </c>
      <c r="K181" s="539"/>
      <c r="L181" s="538" t="s">
        <v>861</v>
      </c>
      <c r="M181" s="538" t="s">
        <v>559</v>
      </c>
      <c r="N181" s="538">
        <v>1</v>
      </c>
      <c r="O181" s="526"/>
      <c r="P181" s="537" t="str">
        <f t="shared" si="41"/>
        <v>INCLUDED</v>
      </c>
      <c r="Q181" s="503">
        <f t="shared" si="42"/>
        <v>0</v>
      </c>
      <c r="R181" s="441">
        <f t="shared" si="43"/>
        <v>0</v>
      </c>
      <c r="S181" s="606">
        <f>Discount!$J$36</f>
        <v>0</v>
      </c>
      <c r="T181" s="441">
        <f t="shared" si="44"/>
        <v>0</v>
      </c>
      <c r="U181" s="442">
        <f t="shared" si="45"/>
        <v>0</v>
      </c>
      <c r="V181" s="710">
        <f t="shared" si="46"/>
        <v>0</v>
      </c>
      <c r="W181" s="258"/>
      <c r="X181" s="258"/>
      <c r="Y181" s="258"/>
      <c r="Z181" s="258"/>
      <c r="AA181" s="258"/>
    </row>
    <row r="182" spans="1:27" ht="47.25">
      <c r="A182" s="705">
        <v>70</v>
      </c>
      <c r="B182" s="714">
        <v>7000018858</v>
      </c>
      <c r="C182" s="714">
        <v>870</v>
      </c>
      <c r="D182" s="714">
        <v>1790</v>
      </c>
      <c r="E182" s="714">
        <v>10</v>
      </c>
      <c r="F182" s="714" t="s">
        <v>676</v>
      </c>
      <c r="G182" s="714">
        <v>100007220</v>
      </c>
      <c r="H182" s="714">
        <v>998734</v>
      </c>
      <c r="I182" s="541"/>
      <c r="J182" s="540">
        <v>18</v>
      </c>
      <c r="K182" s="539"/>
      <c r="L182" s="538" t="s">
        <v>862</v>
      </c>
      <c r="M182" s="538" t="s">
        <v>516</v>
      </c>
      <c r="N182" s="538">
        <v>1</v>
      </c>
      <c r="O182" s="526"/>
      <c r="P182" s="537" t="str">
        <f t="shared" si="41"/>
        <v>INCLUDED</v>
      </c>
      <c r="Q182" s="503">
        <f t="shared" si="42"/>
        <v>0</v>
      </c>
      <c r="R182" s="441">
        <f t="shared" si="43"/>
        <v>0</v>
      </c>
      <c r="S182" s="606">
        <f>Discount!$J$36</f>
        <v>0</v>
      </c>
      <c r="T182" s="441">
        <f t="shared" si="44"/>
        <v>0</v>
      </c>
      <c r="U182" s="442">
        <f t="shared" si="45"/>
        <v>0</v>
      </c>
      <c r="V182" s="710">
        <f t="shared" si="46"/>
        <v>0</v>
      </c>
      <c r="W182" s="258"/>
      <c r="X182" s="258"/>
      <c r="Y182" s="258"/>
      <c r="Z182" s="258"/>
      <c r="AA182" s="258"/>
    </row>
    <row r="183" spans="1:27">
      <c r="A183" s="705">
        <v>71</v>
      </c>
      <c r="B183" s="714">
        <v>7000018858</v>
      </c>
      <c r="C183" s="714">
        <v>870</v>
      </c>
      <c r="D183" s="714">
        <v>1790</v>
      </c>
      <c r="E183" s="714">
        <v>20</v>
      </c>
      <c r="F183" s="714" t="s">
        <v>676</v>
      </c>
      <c r="G183" s="714">
        <v>170002934</v>
      </c>
      <c r="H183" s="714">
        <v>998732</v>
      </c>
      <c r="I183" s="541"/>
      <c r="J183" s="540">
        <v>18</v>
      </c>
      <c r="K183" s="539"/>
      <c r="L183" s="538" t="s">
        <v>863</v>
      </c>
      <c r="M183" s="538" t="s">
        <v>516</v>
      </c>
      <c r="N183" s="538">
        <v>1</v>
      </c>
      <c r="O183" s="526"/>
      <c r="P183" s="537" t="str">
        <f t="shared" si="41"/>
        <v>INCLUDED</v>
      </c>
      <c r="Q183" s="503">
        <f t="shared" si="42"/>
        <v>0</v>
      </c>
      <c r="R183" s="441">
        <f t="shared" si="43"/>
        <v>0</v>
      </c>
      <c r="S183" s="606">
        <f>Discount!$J$36</f>
        <v>0</v>
      </c>
      <c r="T183" s="441">
        <f t="shared" si="44"/>
        <v>0</v>
      </c>
      <c r="U183" s="442">
        <f t="shared" si="45"/>
        <v>0</v>
      </c>
      <c r="V183" s="710">
        <f t="shared" si="46"/>
        <v>0</v>
      </c>
      <c r="W183" s="258"/>
      <c r="X183" s="258"/>
      <c r="Y183" s="258"/>
      <c r="Z183" s="258"/>
      <c r="AA183" s="258"/>
    </row>
    <row r="184" spans="1:27">
      <c r="A184" s="705">
        <v>72</v>
      </c>
      <c r="B184" s="714">
        <v>7000018858</v>
      </c>
      <c r="C184" s="714">
        <v>870</v>
      </c>
      <c r="D184" s="714">
        <v>1790</v>
      </c>
      <c r="E184" s="714">
        <v>30</v>
      </c>
      <c r="F184" s="714" t="s">
        <v>676</v>
      </c>
      <c r="G184" s="714">
        <v>170002935</v>
      </c>
      <c r="H184" s="714">
        <v>998732</v>
      </c>
      <c r="I184" s="541"/>
      <c r="J184" s="540">
        <v>18</v>
      </c>
      <c r="K184" s="539"/>
      <c r="L184" s="538" t="s">
        <v>864</v>
      </c>
      <c r="M184" s="538" t="s">
        <v>516</v>
      </c>
      <c r="N184" s="538">
        <v>2</v>
      </c>
      <c r="O184" s="526"/>
      <c r="P184" s="537" t="str">
        <f t="shared" si="41"/>
        <v>INCLUDED</v>
      </c>
      <c r="Q184" s="503">
        <f t="shared" si="42"/>
        <v>0</v>
      </c>
      <c r="R184" s="441">
        <f t="shared" si="43"/>
        <v>0</v>
      </c>
      <c r="S184" s="606">
        <f>Discount!$J$36</f>
        <v>0</v>
      </c>
      <c r="T184" s="441">
        <f t="shared" si="44"/>
        <v>0</v>
      </c>
      <c r="U184" s="442">
        <f t="shared" si="45"/>
        <v>0</v>
      </c>
      <c r="V184" s="710">
        <f t="shared" si="46"/>
        <v>0</v>
      </c>
      <c r="W184" s="258"/>
      <c r="X184" s="258"/>
      <c r="Y184" s="258"/>
      <c r="Z184" s="258"/>
      <c r="AA184" s="258"/>
    </row>
    <row r="185" spans="1:27">
      <c r="A185" s="705">
        <v>73</v>
      </c>
      <c r="B185" s="714">
        <v>7000018858</v>
      </c>
      <c r="C185" s="714">
        <v>870</v>
      </c>
      <c r="D185" s="714">
        <v>1790</v>
      </c>
      <c r="E185" s="714">
        <v>40</v>
      </c>
      <c r="F185" s="714" t="s">
        <v>676</v>
      </c>
      <c r="G185" s="714">
        <v>170002936</v>
      </c>
      <c r="H185" s="714">
        <v>998732</v>
      </c>
      <c r="I185" s="541"/>
      <c r="J185" s="540">
        <v>18</v>
      </c>
      <c r="K185" s="539"/>
      <c r="L185" s="538" t="s">
        <v>865</v>
      </c>
      <c r="M185" s="538" t="s">
        <v>516</v>
      </c>
      <c r="N185" s="538">
        <v>2</v>
      </c>
      <c r="O185" s="526"/>
      <c r="P185" s="537" t="str">
        <f t="shared" si="41"/>
        <v>INCLUDED</v>
      </c>
      <c r="Q185" s="503">
        <f t="shared" si="42"/>
        <v>0</v>
      </c>
      <c r="R185" s="441">
        <f t="shared" si="43"/>
        <v>0</v>
      </c>
      <c r="S185" s="606">
        <f>Discount!$J$36</f>
        <v>0</v>
      </c>
      <c r="T185" s="441">
        <f t="shared" si="44"/>
        <v>0</v>
      </c>
      <c r="U185" s="442">
        <f t="shared" si="45"/>
        <v>0</v>
      </c>
      <c r="V185" s="710">
        <f t="shared" si="46"/>
        <v>0</v>
      </c>
      <c r="W185" s="258"/>
      <c r="X185" s="258"/>
      <c r="Y185" s="258"/>
      <c r="Z185" s="258"/>
      <c r="AA185" s="258"/>
    </row>
    <row r="186" spans="1:27">
      <c r="A186" s="705">
        <v>74</v>
      </c>
      <c r="B186" s="714">
        <v>7000018858</v>
      </c>
      <c r="C186" s="714">
        <v>870</v>
      </c>
      <c r="D186" s="714">
        <v>1790</v>
      </c>
      <c r="E186" s="714">
        <v>50</v>
      </c>
      <c r="F186" s="714" t="s">
        <v>676</v>
      </c>
      <c r="G186" s="714">
        <v>170002937</v>
      </c>
      <c r="H186" s="714">
        <v>998732</v>
      </c>
      <c r="I186" s="541"/>
      <c r="J186" s="540">
        <v>18</v>
      </c>
      <c r="K186" s="539"/>
      <c r="L186" s="538" t="s">
        <v>866</v>
      </c>
      <c r="M186" s="538" t="s">
        <v>516</v>
      </c>
      <c r="N186" s="538">
        <v>1</v>
      </c>
      <c r="O186" s="526"/>
      <c r="P186" s="537" t="str">
        <f t="shared" si="35"/>
        <v>INCLUDED</v>
      </c>
      <c r="Q186" s="503">
        <f t="shared" si="36"/>
        <v>0</v>
      </c>
      <c r="R186" s="441">
        <f t="shared" si="37"/>
        <v>0</v>
      </c>
      <c r="S186" s="606">
        <f>Discount!$J$36</f>
        <v>0</v>
      </c>
      <c r="T186" s="441">
        <f t="shared" si="38"/>
        <v>0</v>
      </c>
      <c r="U186" s="442">
        <f t="shared" si="39"/>
        <v>0</v>
      </c>
      <c r="V186" s="710">
        <f t="shared" si="40"/>
        <v>0</v>
      </c>
      <c r="W186" s="258"/>
      <c r="X186" s="258"/>
      <c r="Y186" s="258"/>
      <c r="Z186" s="258"/>
      <c r="AA186" s="258"/>
    </row>
    <row r="187" spans="1:27">
      <c r="A187" s="705">
        <v>75</v>
      </c>
      <c r="B187" s="714">
        <v>7000018858</v>
      </c>
      <c r="C187" s="714">
        <v>870</v>
      </c>
      <c r="D187" s="714">
        <v>1790</v>
      </c>
      <c r="E187" s="714">
        <v>60</v>
      </c>
      <c r="F187" s="714" t="s">
        <v>676</v>
      </c>
      <c r="G187" s="714">
        <v>170002938</v>
      </c>
      <c r="H187" s="714">
        <v>998732</v>
      </c>
      <c r="I187" s="541"/>
      <c r="J187" s="540">
        <v>18</v>
      </c>
      <c r="K187" s="539"/>
      <c r="L187" s="538" t="s">
        <v>867</v>
      </c>
      <c r="M187" s="538" t="s">
        <v>516</v>
      </c>
      <c r="N187" s="538">
        <v>2</v>
      </c>
      <c r="O187" s="526"/>
      <c r="P187" s="537" t="str">
        <f t="shared" si="35"/>
        <v>INCLUDED</v>
      </c>
      <c r="Q187" s="503">
        <f t="shared" si="36"/>
        <v>0</v>
      </c>
      <c r="R187" s="441">
        <f t="shared" si="37"/>
        <v>0</v>
      </c>
      <c r="S187" s="606">
        <f>Discount!$J$36</f>
        <v>0</v>
      </c>
      <c r="T187" s="441">
        <f t="shared" si="38"/>
        <v>0</v>
      </c>
      <c r="U187" s="442">
        <f t="shared" si="39"/>
        <v>0</v>
      </c>
      <c r="V187" s="710">
        <f t="shared" si="40"/>
        <v>0</v>
      </c>
      <c r="W187" s="258"/>
      <c r="X187" s="258"/>
      <c r="Y187" s="258"/>
      <c r="Z187" s="258"/>
      <c r="AA187" s="258"/>
    </row>
    <row r="188" spans="1:27">
      <c r="A188" s="705">
        <v>76</v>
      </c>
      <c r="B188" s="714">
        <v>7000018858</v>
      </c>
      <c r="C188" s="714">
        <v>870</v>
      </c>
      <c r="D188" s="714">
        <v>1790</v>
      </c>
      <c r="E188" s="714">
        <v>70</v>
      </c>
      <c r="F188" s="714" t="s">
        <v>676</v>
      </c>
      <c r="G188" s="714">
        <v>170003022</v>
      </c>
      <c r="H188" s="714">
        <v>998732</v>
      </c>
      <c r="I188" s="541"/>
      <c r="J188" s="540">
        <v>18</v>
      </c>
      <c r="K188" s="539"/>
      <c r="L188" s="538" t="s">
        <v>868</v>
      </c>
      <c r="M188" s="538" t="s">
        <v>516</v>
      </c>
      <c r="N188" s="538">
        <v>10</v>
      </c>
      <c r="O188" s="526"/>
      <c r="P188" s="537" t="str">
        <f t="shared" si="35"/>
        <v>INCLUDED</v>
      </c>
      <c r="Q188" s="503">
        <f t="shared" si="36"/>
        <v>0</v>
      </c>
      <c r="R188" s="441">
        <f t="shared" si="37"/>
        <v>0</v>
      </c>
      <c r="S188" s="606">
        <f>Discount!$J$36</f>
        <v>0</v>
      </c>
      <c r="T188" s="441">
        <f t="shared" si="38"/>
        <v>0</v>
      </c>
      <c r="U188" s="442">
        <f t="shared" si="39"/>
        <v>0</v>
      </c>
      <c r="V188" s="710">
        <f t="shared" si="40"/>
        <v>0</v>
      </c>
      <c r="W188" s="258"/>
      <c r="X188" s="258"/>
      <c r="Y188" s="258"/>
      <c r="Z188" s="258"/>
      <c r="AA188" s="258"/>
    </row>
    <row r="189" spans="1:27">
      <c r="A189" s="705">
        <v>77</v>
      </c>
      <c r="B189" s="714">
        <v>7000018858</v>
      </c>
      <c r="C189" s="714">
        <v>870</v>
      </c>
      <c r="D189" s="714">
        <v>1790</v>
      </c>
      <c r="E189" s="714">
        <v>80</v>
      </c>
      <c r="F189" s="714" t="s">
        <v>676</v>
      </c>
      <c r="G189" s="714">
        <v>170003023</v>
      </c>
      <c r="H189" s="714">
        <v>998732</v>
      </c>
      <c r="I189" s="541"/>
      <c r="J189" s="540">
        <v>18</v>
      </c>
      <c r="K189" s="539"/>
      <c r="L189" s="538" t="s">
        <v>869</v>
      </c>
      <c r="M189" s="538" t="s">
        <v>559</v>
      </c>
      <c r="N189" s="538">
        <v>1</v>
      </c>
      <c r="O189" s="526"/>
      <c r="P189" s="537" t="str">
        <f t="shared" si="35"/>
        <v>INCLUDED</v>
      </c>
      <c r="Q189" s="503">
        <f t="shared" si="36"/>
        <v>0</v>
      </c>
      <c r="R189" s="441">
        <f t="shared" si="37"/>
        <v>0</v>
      </c>
      <c r="S189" s="606">
        <f>Discount!$J$36</f>
        <v>0</v>
      </c>
      <c r="T189" s="441">
        <f t="shared" si="38"/>
        <v>0</v>
      </c>
      <c r="U189" s="442">
        <f t="shared" si="39"/>
        <v>0</v>
      </c>
      <c r="V189" s="710">
        <f t="shared" si="40"/>
        <v>0</v>
      </c>
      <c r="W189" s="258"/>
      <c r="X189" s="258"/>
      <c r="Y189" s="258"/>
      <c r="Z189" s="258"/>
      <c r="AA189" s="258"/>
    </row>
    <row r="190" spans="1:27">
      <c r="A190" s="705">
        <v>78</v>
      </c>
      <c r="B190" s="714">
        <v>7000018858</v>
      </c>
      <c r="C190" s="714">
        <v>870</v>
      </c>
      <c r="D190" s="714">
        <v>1790</v>
      </c>
      <c r="E190" s="714">
        <v>90</v>
      </c>
      <c r="F190" s="714" t="s">
        <v>676</v>
      </c>
      <c r="G190" s="714">
        <v>170003024</v>
      </c>
      <c r="H190" s="714">
        <v>998732</v>
      </c>
      <c r="I190" s="541"/>
      <c r="J190" s="540">
        <v>18</v>
      </c>
      <c r="K190" s="539"/>
      <c r="L190" s="538" t="s">
        <v>870</v>
      </c>
      <c r="M190" s="538" t="s">
        <v>516</v>
      </c>
      <c r="N190" s="538">
        <v>4</v>
      </c>
      <c r="O190" s="526"/>
      <c r="P190" s="537" t="str">
        <f t="shared" si="35"/>
        <v>INCLUDED</v>
      </c>
      <c r="Q190" s="503">
        <f t="shared" si="36"/>
        <v>0</v>
      </c>
      <c r="R190" s="441">
        <f t="shared" si="37"/>
        <v>0</v>
      </c>
      <c r="S190" s="606">
        <f>Discount!$J$36</f>
        <v>0</v>
      </c>
      <c r="T190" s="441">
        <f t="shared" si="38"/>
        <v>0</v>
      </c>
      <c r="U190" s="442">
        <f t="shared" si="39"/>
        <v>0</v>
      </c>
      <c r="V190" s="710">
        <f t="shared" si="40"/>
        <v>0</v>
      </c>
      <c r="W190" s="258"/>
      <c r="X190" s="258"/>
      <c r="Y190" s="258"/>
      <c r="Z190" s="258"/>
      <c r="AA190" s="258"/>
    </row>
    <row r="191" spans="1:27">
      <c r="A191" s="705">
        <v>79</v>
      </c>
      <c r="B191" s="714">
        <v>7000018858</v>
      </c>
      <c r="C191" s="714">
        <v>870</v>
      </c>
      <c r="D191" s="714">
        <v>1790</v>
      </c>
      <c r="E191" s="714">
        <v>100</v>
      </c>
      <c r="F191" s="714" t="s">
        <v>676</v>
      </c>
      <c r="G191" s="714">
        <v>170003025</v>
      </c>
      <c r="H191" s="714">
        <v>998732</v>
      </c>
      <c r="I191" s="541"/>
      <c r="J191" s="540">
        <v>18</v>
      </c>
      <c r="K191" s="539"/>
      <c r="L191" s="538" t="s">
        <v>871</v>
      </c>
      <c r="M191" s="538" t="s">
        <v>559</v>
      </c>
      <c r="N191" s="538">
        <v>1</v>
      </c>
      <c r="O191" s="526"/>
      <c r="P191" s="537" t="str">
        <f t="shared" si="35"/>
        <v>INCLUDED</v>
      </c>
      <c r="Q191" s="503">
        <f t="shared" si="36"/>
        <v>0</v>
      </c>
      <c r="R191" s="441">
        <f t="shared" si="37"/>
        <v>0</v>
      </c>
      <c r="S191" s="606">
        <f>Discount!$J$36</f>
        <v>0</v>
      </c>
      <c r="T191" s="441">
        <f t="shared" si="38"/>
        <v>0</v>
      </c>
      <c r="U191" s="442">
        <f t="shared" si="39"/>
        <v>0</v>
      </c>
      <c r="V191" s="710">
        <f t="shared" si="40"/>
        <v>0</v>
      </c>
      <c r="W191" s="258"/>
      <c r="X191" s="258"/>
      <c r="Y191" s="258"/>
      <c r="Z191" s="258"/>
      <c r="AA191" s="258"/>
    </row>
    <row r="192" spans="1:27">
      <c r="A192" s="705">
        <v>80</v>
      </c>
      <c r="B192" s="714">
        <v>7000018858</v>
      </c>
      <c r="C192" s="714">
        <v>870</v>
      </c>
      <c r="D192" s="714">
        <v>1790</v>
      </c>
      <c r="E192" s="714">
        <v>110</v>
      </c>
      <c r="F192" s="714" t="s">
        <v>676</v>
      </c>
      <c r="G192" s="714">
        <v>170003029</v>
      </c>
      <c r="H192" s="714">
        <v>998732</v>
      </c>
      <c r="I192" s="541"/>
      <c r="J192" s="540">
        <v>18</v>
      </c>
      <c r="K192" s="539"/>
      <c r="L192" s="538" t="s">
        <v>872</v>
      </c>
      <c r="M192" s="538" t="s">
        <v>710</v>
      </c>
      <c r="N192" s="538">
        <v>1</v>
      </c>
      <c r="O192" s="526"/>
      <c r="P192" s="537" t="str">
        <f t="shared" si="35"/>
        <v>INCLUDED</v>
      </c>
      <c r="Q192" s="503">
        <f t="shared" si="36"/>
        <v>0</v>
      </c>
      <c r="R192" s="441">
        <f t="shared" si="37"/>
        <v>0</v>
      </c>
      <c r="S192" s="606">
        <f>Discount!$J$36</f>
        <v>0</v>
      </c>
      <c r="T192" s="441">
        <f t="shared" si="38"/>
        <v>0</v>
      </c>
      <c r="U192" s="442">
        <f t="shared" si="39"/>
        <v>0</v>
      </c>
      <c r="V192" s="710">
        <f t="shared" si="40"/>
        <v>0</v>
      </c>
      <c r="W192" s="258"/>
      <c r="X192" s="258"/>
      <c r="Y192" s="258"/>
      <c r="Z192" s="258"/>
      <c r="AA192" s="258"/>
    </row>
    <row r="193" spans="1:31">
      <c r="A193" s="705">
        <v>81</v>
      </c>
      <c r="B193" s="714">
        <v>7000018858</v>
      </c>
      <c r="C193" s="714">
        <v>870</v>
      </c>
      <c r="D193" s="714">
        <v>1790</v>
      </c>
      <c r="E193" s="714">
        <v>120</v>
      </c>
      <c r="F193" s="714" t="s">
        <v>676</v>
      </c>
      <c r="G193" s="714">
        <v>170003016</v>
      </c>
      <c r="H193" s="714">
        <v>998734</v>
      </c>
      <c r="I193" s="541"/>
      <c r="J193" s="540">
        <v>18</v>
      </c>
      <c r="K193" s="539"/>
      <c r="L193" s="538" t="s">
        <v>873</v>
      </c>
      <c r="M193" s="538" t="s">
        <v>710</v>
      </c>
      <c r="N193" s="538">
        <v>1</v>
      </c>
      <c r="O193" s="526"/>
      <c r="P193" s="537" t="str">
        <f t="shared" si="35"/>
        <v>INCLUDED</v>
      </c>
      <c r="Q193" s="503">
        <f t="shared" si="36"/>
        <v>0</v>
      </c>
      <c r="R193" s="441">
        <f t="shared" si="37"/>
        <v>0</v>
      </c>
      <c r="S193" s="606">
        <f>Discount!$J$36</f>
        <v>0</v>
      </c>
      <c r="T193" s="441">
        <f t="shared" si="38"/>
        <v>0</v>
      </c>
      <c r="U193" s="442">
        <f t="shared" si="39"/>
        <v>0</v>
      </c>
      <c r="V193" s="710">
        <f t="shared" si="40"/>
        <v>0</v>
      </c>
      <c r="W193" s="258"/>
      <c r="X193" s="258"/>
      <c r="Y193" s="258"/>
      <c r="Z193" s="258"/>
      <c r="AA193" s="258"/>
    </row>
    <row r="194" spans="1:31" ht="31.5">
      <c r="A194" s="705">
        <v>82</v>
      </c>
      <c r="B194" s="714">
        <v>7000018858</v>
      </c>
      <c r="C194" s="714">
        <v>1580</v>
      </c>
      <c r="D194" s="714">
        <v>1820</v>
      </c>
      <c r="E194" s="714">
        <v>10</v>
      </c>
      <c r="F194" s="714" t="s">
        <v>823</v>
      </c>
      <c r="G194" s="714">
        <v>100002181</v>
      </c>
      <c r="H194" s="714">
        <v>998736</v>
      </c>
      <c r="I194" s="541"/>
      <c r="J194" s="540">
        <v>18</v>
      </c>
      <c r="K194" s="539"/>
      <c r="L194" s="538" t="s">
        <v>761</v>
      </c>
      <c r="M194" s="538" t="s">
        <v>547</v>
      </c>
      <c r="N194" s="538">
        <v>1</v>
      </c>
      <c r="O194" s="526"/>
      <c r="P194" s="537" t="str">
        <f t="shared" si="35"/>
        <v>INCLUDED</v>
      </c>
      <c r="Q194" s="503">
        <f t="shared" si="36"/>
        <v>0</v>
      </c>
      <c r="R194" s="441">
        <f t="shared" si="37"/>
        <v>0</v>
      </c>
      <c r="S194" s="606">
        <f>Discount!$J$36</f>
        <v>0</v>
      </c>
      <c r="T194" s="441">
        <f t="shared" si="38"/>
        <v>0</v>
      </c>
      <c r="U194" s="442">
        <f t="shared" si="39"/>
        <v>0</v>
      </c>
      <c r="V194" s="710">
        <f t="shared" si="40"/>
        <v>0</v>
      </c>
      <c r="W194" s="258"/>
      <c r="X194" s="258"/>
      <c r="Y194" s="258"/>
      <c r="Z194" s="258"/>
      <c r="AA194" s="258"/>
    </row>
    <row r="195" spans="1:31" ht="31.5">
      <c r="A195" s="705">
        <v>83</v>
      </c>
      <c r="B195" s="714">
        <v>7000018858</v>
      </c>
      <c r="C195" s="714">
        <v>1580</v>
      </c>
      <c r="D195" s="714">
        <v>1820</v>
      </c>
      <c r="E195" s="714">
        <v>20</v>
      </c>
      <c r="F195" s="714" t="s">
        <v>823</v>
      </c>
      <c r="G195" s="714">
        <v>100002182</v>
      </c>
      <c r="H195" s="714">
        <v>998736</v>
      </c>
      <c r="I195" s="541"/>
      <c r="J195" s="540">
        <v>18</v>
      </c>
      <c r="K195" s="539"/>
      <c r="L195" s="538" t="s">
        <v>760</v>
      </c>
      <c r="M195" s="538" t="s">
        <v>547</v>
      </c>
      <c r="N195" s="538">
        <v>1</v>
      </c>
      <c r="O195" s="526"/>
      <c r="P195" s="537" t="str">
        <f t="shared" si="35"/>
        <v>INCLUDED</v>
      </c>
      <c r="Q195" s="503">
        <f t="shared" si="36"/>
        <v>0</v>
      </c>
      <c r="R195" s="441">
        <f t="shared" si="37"/>
        <v>0</v>
      </c>
      <c r="S195" s="606">
        <f>Discount!$J$36</f>
        <v>0</v>
      </c>
      <c r="T195" s="441">
        <f t="shared" si="38"/>
        <v>0</v>
      </c>
      <c r="U195" s="442">
        <f t="shared" si="39"/>
        <v>0</v>
      </c>
      <c r="V195" s="710">
        <f t="shared" si="40"/>
        <v>0</v>
      </c>
      <c r="W195" s="258"/>
      <c r="X195" s="258"/>
      <c r="Y195" s="258"/>
      <c r="Z195" s="258"/>
      <c r="AA195" s="258"/>
    </row>
    <row r="196" spans="1:31" s="425" customFormat="1" ht="34.5" customHeight="1">
      <c r="A196" s="721" t="s">
        <v>479</v>
      </c>
      <c r="B196" s="855" t="s">
        <v>491</v>
      </c>
      <c r="C196" s="856"/>
      <c r="D196" s="856"/>
      <c r="E196" s="856"/>
      <c r="F196" s="857"/>
      <c r="G196" s="724"/>
      <c r="H196" s="724"/>
      <c r="I196" s="724"/>
      <c r="J196" s="724"/>
      <c r="K196" s="724"/>
      <c r="L196" s="724"/>
      <c r="M196" s="724"/>
      <c r="N196" s="724"/>
      <c r="O196" s="724"/>
      <c r="P196" s="724"/>
      <c r="Q196" s="424"/>
      <c r="V196" s="424"/>
      <c r="W196" s="424"/>
      <c r="X196" s="424"/>
      <c r="Y196" s="424"/>
      <c r="Z196" s="424"/>
      <c r="AA196" s="424"/>
      <c r="AB196" s="424"/>
      <c r="AC196" s="424"/>
      <c r="AD196" s="424"/>
      <c r="AE196" s="424"/>
    </row>
    <row r="197" spans="1:31" ht="31.5">
      <c r="A197" s="705">
        <v>1</v>
      </c>
      <c r="B197" s="714">
        <v>7000018859</v>
      </c>
      <c r="C197" s="714">
        <v>290</v>
      </c>
      <c r="D197" s="714">
        <v>180</v>
      </c>
      <c r="E197" s="714">
        <v>80</v>
      </c>
      <c r="F197" s="714" t="s">
        <v>874</v>
      </c>
      <c r="G197" s="714">
        <v>100000267</v>
      </c>
      <c r="H197" s="714">
        <v>998736</v>
      </c>
      <c r="I197" s="541"/>
      <c r="J197" s="540">
        <v>18</v>
      </c>
      <c r="K197" s="539"/>
      <c r="L197" s="538" t="s">
        <v>804</v>
      </c>
      <c r="M197" s="538" t="s">
        <v>516</v>
      </c>
      <c r="N197" s="538">
        <v>1</v>
      </c>
      <c r="O197" s="526"/>
      <c r="P197" s="537" t="str">
        <f t="shared" si="7"/>
        <v>INCLUDED</v>
      </c>
      <c r="Q197" s="503">
        <f t="shared" si="29"/>
        <v>0</v>
      </c>
      <c r="R197" s="441">
        <f t="shared" si="30"/>
        <v>0</v>
      </c>
      <c r="S197" s="606">
        <f>Discount!$J$36</f>
        <v>0</v>
      </c>
      <c r="T197" s="441">
        <f t="shared" si="31"/>
        <v>0</v>
      </c>
      <c r="U197" s="442">
        <f t="shared" si="32"/>
        <v>0</v>
      </c>
      <c r="V197" s="710">
        <f t="shared" si="33"/>
        <v>0</v>
      </c>
      <c r="W197" s="258"/>
      <c r="X197" s="258"/>
      <c r="Y197" s="258"/>
      <c r="Z197" s="258"/>
      <c r="AA197" s="258"/>
    </row>
    <row r="198" spans="1:31" ht="31.5">
      <c r="A198" s="705">
        <v>2</v>
      </c>
      <c r="B198" s="714">
        <v>7000018859</v>
      </c>
      <c r="C198" s="714">
        <v>290</v>
      </c>
      <c r="D198" s="714">
        <v>180</v>
      </c>
      <c r="E198" s="714">
        <v>90</v>
      </c>
      <c r="F198" s="714" t="s">
        <v>874</v>
      </c>
      <c r="G198" s="714">
        <v>100000274</v>
      </c>
      <c r="H198" s="714">
        <v>998736</v>
      </c>
      <c r="I198" s="541"/>
      <c r="J198" s="540">
        <v>18</v>
      </c>
      <c r="K198" s="539"/>
      <c r="L198" s="538" t="s">
        <v>523</v>
      </c>
      <c r="M198" s="538" t="s">
        <v>516</v>
      </c>
      <c r="N198" s="538">
        <v>3</v>
      </c>
      <c r="O198" s="526"/>
      <c r="P198" s="537" t="str">
        <f t="shared" si="7"/>
        <v>INCLUDED</v>
      </c>
      <c r="Q198" s="503">
        <f t="shared" si="29"/>
        <v>0</v>
      </c>
      <c r="R198" s="441">
        <f t="shared" si="30"/>
        <v>0</v>
      </c>
      <c r="S198" s="606">
        <f>Discount!$J$36</f>
        <v>0</v>
      </c>
      <c r="T198" s="441">
        <f t="shared" si="31"/>
        <v>0</v>
      </c>
      <c r="U198" s="442">
        <f t="shared" si="32"/>
        <v>0</v>
      </c>
      <c r="V198" s="710">
        <f t="shared" si="33"/>
        <v>0</v>
      </c>
      <c r="W198" s="258"/>
      <c r="X198" s="258"/>
      <c r="Y198" s="258"/>
      <c r="Z198" s="258"/>
      <c r="AA198" s="258"/>
    </row>
    <row r="199" spans="1:31" ht="31.5">
      <c r="A199" s="705">
        <v>3</v>
      </c>
      <c r="B199" s="714">
        <v>7000018859</v>
      </c>
      <c r="C199" s="714">
        <v>290</v>
      </c>
      <c r="D199" s="714">
        <v>180</v>
      </c>
      <c r="E199" s="714">
        <v>100</v>
      </c>
      <c r="F199" s="714" t="s">
        <v>874</v>
      </c>
      <c r="G199" s="714">
        <v>100000328</v>
      </c>
      <c r="H199" s="714">
        <v>998736</v>
      </c>
      <c r="I199" s="541"/>
      <c r="J199" s="540">
        <v>18</v>
      </c>
      <c r="K199" s="539"/>
      <c r="L199" s="538" t="s">
        <v>518</v>
      </c>
      <c r="M199" s="538" t="s">
        <v>516</v>
      </c>
      <c r="N199" s="538">
        <v>3</v>
      </c>
      <c r="O199" s="526"/>
      <c r="P199" s="537" t="str">
        <f t="shared" si="7"/>
        <v>INCLUDED</v>
      </c>
      <c r="Q199" s="503">
        <f t="shared" si="29"/>
        <v>0</v>
      </c>
      <c r="R199" s="441">
        <f t="shared" si="30"/>
        <v>0</v>
      </c>
      <c r="S199" s="606">
        <f>Discount!$J$36</f>
        <v>0</v>
      </c>
      <c r="T199" s="441">
        <f t="shared" si="31"/>
        <v>0</v>
      </c>
      <c r="U199" s="442">
        <f t="shared" si="32"/>
        <v>0</v>
      </c>
      <c r="V199" s="710">
        <f t="shared" si="33"/>
        <v>0</v>
      </c>
      <c r="W199" s="258"/>
      <c r="X199" s="258"/>
      <c r="Y199" s="258"/>
      <c r="Z199" s="258"/>
      <c r="AA199" s="258"/>
    </row>
    <row r="200" spans="1:31" ht="31.5">
      <c r="A200" s="705">
        <v>4</v>
      </c>
      <c r="B200" s="714">
        <v>7000018859</v>
      </c>
      <c r="C200" s="714">
        <v>290</v>
      </c>
      <c r="D200" s="714">
        <v>180</v>
      </c>
      <c r="E200" s="714">
        <v>110</v>
      </c>
      <c r="F200" s="714" t="s">
        <v>874</v>
      </c>
      <c r="G200" s="714">
        <v>100000287</v>
      </c>
      <c r="H200" s="714">
        <v>998736</v>
      </c>
      <c r="I200" s="541"/>
      <c r="J200" s="540">
        <v>18</v>
      </c>
      <c r="K200" s="539"/>
      <c r="L200" s="538" t="s">
        <v>517</v>
      </c>
      <c r="M200" s="538" t="s">
        <v>516</v>
      </c>
      <c r="N200" s="538">
        <v>2</v>
      </c>
      <c r="O200" s="526"/>
      <c r="P200" s="537" t="str">
        <f t="shared" si="7"/>
        <v>INCLUDED</v>
      </c>
      <c r="Q200" s="503">
        <f t="shared" si="29"/>
        <v>0</v>
      </c>
      <c r="R200" s="441">
        <f t="shared" si="30"/>
        <v>0</v>
      </c>
      <c r="S200" s="606">
        <f>Discount!$J$36</f>
        <v>0</v>
      </c>
      <c r="T200" s="441">
        <f t="shared" si="31"/>
        <v>0</v>
      </c>
      <c r="U200" s="442">
        <f t="shared" si="32"/>
        <v>0</v>
      </c>
      <c r="V200" s="710">
        <f t="shared" si="33"/>
        <v>0</v>
      </c>
      <c r="W200" s="258"/>
      <c r="X200" s="258"/>
      <c r="Y200" s="258"/>
      <c r="Z200" s="258"/>
      <c r="AA200" s="258"/>
    </row>
    <row r="201" spans="1:31" ht="31.5">
      <c r="A201" s="705">
        <v>5</v>
      </c>
      <c r="B201" s="714">
        <v>7000018859</v>
      </c>
      <c r="C201" s="714">
        <v>290</v>
      </c>
      <c r="D201" s="714">
        <v>180</v>
      </c>
      <c r="E201" s="714">
        <v>120</v>
      </c>
      <c r="F201" s="714" t="s">
        <v>874</v>
      </c>
      <c r="G201" s="714">
        <v>100005443</v>
      </c>
      <c r="H201" s="714">
        <v>998734</v>
      </c>
      <c r="I201" s="541"/>
      <c r="J201" s="540">
        <v>18</v>
      </c>
      <c r="K201" s="539"/>
      <c r="L201" s="538" t="s">
        <v>803</v>
      </c>
      <c r="M201" s="538" t="s">
        <v>516</v>
      </c>
      <c r="N201" s="538">
        <v>3</v>
      </c>
      <c r="O201" s="526"/>
      <c r="P201" s="537" t="str">
        <f t="shared" si="7"/>
        <v>INCLUDED</v>
      </c>
      <c r="Q201" s="503">
        <f t="shared" si="29"/>
        <v>0</v>
      </c>
      <c r="R201" s="441">
        <f t="shared" si="30"/>
        <v>0</v>
      </c>
      <c r="S201" s="606">
        <f>Discount!$J$36</f>
        <v>0</v>
      </c>
      <c r="T201" s="441">
        <f t="shared" si="31"/>
        <v>0</v>
      </c>
      <c r="U201" s="442">
        <f t="shared" si="32"/>
        <v>0</v>
      </c>
      <c r="V201" s="710">
        <f t="shared" si="33"/>
        <v>0</v>
      </c>
      <c r="W201" s="258"/>
      <c r="X201" s="258"/>
      <c r="Y201" s="258"/>
      <c r="Z201" s="258"/>
      <c r="AA201" s="258"/>
    </row>
    <row r="202" spans="1:31" ht="31.5">
      <c r="A202" s="705">
        <v>6</v>
      </c>
      <c r="B202" s="714">
        <v>7000018859</v>
      </c>
      <c r="C202" s="714">
        <v>290</v>
      </c>
      <c r="D202" s="714">
        <v>180</v>
      </c>
      <c r="E202" s="714">
        <v>130</v>
      </c>
      <c r="F202" s="714" t="s">
        <v>874</v>
      </c>
      <c r="G202" s="714">
        <v>100020980</v>
      </c>
      <c r="H202" s="714">
        <v>998335</v>
      </c>
      <c r="I202" s="541"/>
      <c r="J202" s="540">
        <v>18</v>
      </c>
      <c r="K202" s="539"/>
      <c r="L202" s="538" t="s">
        <v>884</v>
      </c>
      <c r="M202" s="538" t="s">
        <v>547</v>
      </c>
      <c r="N202" s="538">
        <v>1</v>
      </c>
      <c r="O202" s="526"/>
      <c r="P202" s="537" t="str">
        <f t="shared" si="7"/>
        <v>INCLUDED</v>
      </c>
      <c r="Q202" s="503">
        <f t="shared" si="29"/>
        <v>0</v>
      </c>
      <c r="R202" s="441">
        <f t="shared" si="30"/>
        <v>0</v>
      </c>
      <c r="S202" s="606">
        <f>Discount!$J$36</f>
        <v>0</v>
      </c>
      <c r="T202" s="441">
        <f t="shared" si="31"/>
        <v>0</v>
      </c>
      <c r="U202" s="442">
        <f t="shared" si="32"/>
        <v>0</v>
      </c>
      <c r="V202" s="710">
        <f t="shared" si="33"/>
        <v>0</v>
      </c>
      <c r="W202" s="258"/>
      <c r="X202" s="258"/>
      <c r="Y202" s="258"/>
      <c r="Z202" s="258"/>
      <c r="AA202" s="258"/>
    </row>
    <row r="203" spans="1:31" ht="31.5">
      <c r="A203" s="705">
        <v>7</v>
      </c>
      <c r="B203" s="714">
        <v>7000018859</v>
      </c>
      <c r="C203" s="714">
        <v>300</v>
      </c>
      <c r="D203" s="714">
        <v>210</v>
      </c>
      <c r="E203" s="714">
        <v>40</v>
      </c>
      <c r="F203" s="714" t="s">
        <v>875</v>
      </c>
      <c r="G203" s="714">
        <v>100003634</v>
      </c>
      <c r="H203" s="714">
        <v>998736</v>
      </c>
      <c r="I203" s="541"/>
      <c r="J203" s="540">
        <v>18</v>
      </c>
      <c r="K203" s="539"/>
      <c r="L203" s="538" t="s">
        <v>885</v>
      </c>
      <c r="M203" s="538" t="s">
        <v>516</v>
      </c>
      <c r="N203" s="538">
        <v>1</v>
      </c>
      <c r="O203" s="526"/>
      <c r="P203" s="537" t="str">
        <f t="shared" si="7"/>
        <v>INCLUDED</v>
      </c>
      <c r="Q203" s="503">
        <f t="shared" si="29"/>
        <v>0</v>
      </c>
      <c r="R203" s="441">
        <f t="shared" si="30"/>
        <v>0</v>
      </c>
      <c r="S203" s="606">
        <f>Discount!$J$36</f>
        <v>0</v>
      </c>
      <c r="T203" s="441">
        <f t="shared" si="31"/>
        <v>0</v>
      </c>
      <c r="U203" s="442">
        <f t="shared" si="32"/>
        <v>0</v>
      </c>
      <c r="V203" s="710">
        <f t="shared" si="33"/>
        <v>0</v>
      </c>
      <c r="W203" s="258"/>
      <c r="X203" s="258"/>
      <c r="Y203" s="258"/>
      <c r="Z203" s="258"/>
      <c r="AA203" s="258"/>
    </row>
    <row r="204" spans="1:31" ht="31.5">
      <c r="A204" s="705">
        <v>8</v>
      </c>
      <c r="B204" s="714">
        <v>7000018859</v>
      </c>
      <c r="C204" s="714">
        <v>300</v>
      </c>
      <c r="D204" s="714">
        <v>210</v>
      </c>
      <c r="E204" s="714">
        <v>50</v>
      </c>
      <c r="F204" s="714" t="s">
        <v>875</v>
      </c>
      <c r="G204" s="714">
        <v>100001989</v>
      </c>
      <c r="H204" s="714">
        <v>998736</v>
      </c>
      <c r="I204" s="541"/>
      <c r="J204" s="540">
        <v>18</v>
      </c>
      <c r="K204" s="539"/>
      <c r="L204" s="538" t="s">
        <v>728</v>
      </c>
      <c r="M204" s="538" t="s">
        <v>516</v>
      </c>
      <c r="N204" s="538">
        <v>3</v>
      </c>
      <c r="O204" s="526"/>
      <c r="P204" s="537" t="str">
        <f t="shared" si="7"/>
        <v>INCLUDED</v>
      </c>
      <c r="Q204" s="503">
        <f t="shared" si="29"/>
        <v>0</v>
      </c>
      <c r="R204" s="441">
        <f t="shared" si="30"/>
        <v>0</v>
      </c>
      <c r="S204" s="606">
        <f>Discount!$J$36</f>
        <v>0</v>
      </c>
      <c r="T204" s="441">
        <f t="shared" si="31"/>
        <v>0</v>
      </c>
      <c r="U204" s="442">
        <f t="shared" si="32"/>
        <v>0</v>
      </c>
      <c r="V204" s="710">
        <f t="shared" si="33"/>
        <v>0</v>
      </c>
      <c r="W204" s="258"/>
      <c r="X204" s="258"/>
      <c r="Y204" s="258"/>
      <c r="Z204" s="258"/>
      <c r="AA204" s="258"/>
    </row>
    <row r="205" spans="1:31" ht="31.5">
      <c r="A205" s="705">
        <v>9</v>
      </c>
      <c r="B205" s="714">
        <v>7000018859</v>
      </c>
      <c r="C205" s="714">
        <v>300</v>
      </c>
      <c r="D205" s="714">
        <v>210</v>
      </c>
      <c r="E205" s="714">
        <v>60</v>
      </c>
      <c r="F205" s="714" t="s">
        <v>875</v>
      </c>
      <c r="G205" s="714">
        <v>100002014</v>
      </c>
      <c r="H205" s="714">
        <v>998736</v>
      </c>
      <c r="I205" s="541"/>
      <c r="J205" s="540">
        <v>18</v>
      </c>
      <c r="K205" s="539"/>
      <c r="L205" s="538" t="s">
        <v>730</v>
      </c>
      <c r="M205" s="538" t="s">
        <v>516</v>
      </c>
      <c r="N205" s="538">
        <v>1</v>
      </c>
      <c r="O205" s="526"/>
      <c r="P205" s="537" t="str">
        <f t="shared" si="7"/>
        <v>INCLUDED</v>
      </c>
      <c r="Q205" s="503">
        <f t="shared" si="29"/>
        <v>0</v>
      </c>
      <c r="R205" s="441">
        <f t="shared" si="30"/>
        <v>0</v>
      </c>
      <c r="S205" s="606">
        <f>Discount!$J$36</f>
        <v>0</v>
      </c>
      <c r="T205" s="441">
        <f t="shared" si="31"/>
        <v>0</v>
      </c>
      <c r="U205" s="442">
        <f t="shared" si="32"/>
        <v>0</v>
      </c>
      <c r="V205" s="710">
        <f t="shared" si="33"/>
        <v>0</v>
      </c>
      <c r="W205" s="258"/>
      <c r="X205" s="258"/>
      <c r="Y205" s="258"/>
      <c r="Z205" s="258"/>
      <c r="AA205" s="258"/>
    </row>
    <row r="206" spans="1:31" ht="31.5">
      <c r="A206" s="705">
        <v>10</v>
      </c>
      <c r="B206" s="714">
        <v>7000018859</v>
      </c>
      <c r="C206" s="714">
        <v>300</v>
      </c>
      <c r="D206" s="714">
        <v>210</v>
      </c>
      <c r="E206" s="714">
        <v>70</v>
      </c>
      <c r="F206" s="714" t="s">
        <v>875</v>
      </c>
      <c r="G206" s="714">
        <v>100002013</v>
      </c>
      <c r="H206" s="714">
        <v>998736</v>
      </c>
      <c r="I206" s="541"/>
      <c r="J206" s="540">
        <v>18</v>
      </c>
      <c r="K206" s="539"/>
      <c r="L206" s="538" t="s">
        <v>729</v>
      </c>
      <c r="M206" s="538" t="s">
        <v>516</v>
      </c>
      <c r="N206" s="538">
        <v>1</v>
      </c>
      <c r="O206" s="526"/>
      <c r="P206" s="537" t="str">
        <f t="shared" si="7"/>
        <v>INCLUDED</v>
      </c>
      <c r="Q206" s="503">
        <f t="shared" si="29"/>
        <v>0</v>
      </c>
      <c r="R206" s="441">
        <f t="shared" si="30"/>
        <v>0</v>
      </c>
      <c r="S206" s="606">
        <f>Discount!$J$36</f>
        <v>0</v>
      </c>
      <c r="T206" s="441">
        <f t="shared" si="31"/>
        <v>0</v>
      </c>
      <c r="U206" s="442">
        <f t="shared" si="32"/>
        <v>0</v>
      </c>
      <c r="V206" s="710">
        <f t="shared" si="33"/>
        <v>0</v>
      </c>
      <c r="W206" s="258"/>
      <c r="X206" s="258"/>
      <c r="Y206" s="258"/>
      <c r="Z206" s="258"/>
      <c r="AA206" s="258"/>
    </row>
    <row r="207" spans="1:31" ht="31.5">
      <c r="A207" s="705">
        <v>11</v>
      </c>
      <c r="B207" s="714">
        <v>7000018859</v>
      </c>
      <c r="C207" s="714">
        <v>300</v>
      </c>
      <c r="D207" s="714">
        <v>210</v>
      </c>
      <c r="E207" s="714">
        <v>80</v>
      </c>
      <c r="F207" s="714" t="s">
        <v>875</v>
      </c>
      <c r="G207" s="714">
        <v>100002016</v>
      </c>
      <c r="H207" s="714">
        <v>998736</v>
      </c>
      <c r="I207" s="541"/>
      <c r="J207" s="540">
        <v>18</v>
      </c>
      <c r="K207" s="539"/>
      <c r="L207" s="538" t="s">
        <v>886</v>
      </c>
      <c r="M207" s="538" t="s">
        <v>516</v>
      </c>
      <c r="N207" s="538">
        <v>2</v>
      </c>
      <c r="O207" s="526"/>
      <c r="P207" s="537" t="str">
        <f t="shared" si="7"/>
        <v>INCLUDED</v>
      </c>
      <c r="Q207" s="503">
        <f t="shared" si="29"/>
        <v>0</v>
      </c>
      <c r="R207" s="441">
        <f t="shared" si="30"/>
        <v>0</v>
      </c>
      <c r="S207" s="606">
        <f>Discount!$J$36</f>
        <v>0</v>
      </c>
      <c r="T207" s="441">
        <f t="shared" si="31"/>
        <v>0</v>
      </c>
      <c r="U207" s="442">
        <f t="shared" si="32"/>
        <v>0</v>
      </c>
      <c r="V207" s="710">
        <f t="shared" si="33"/>
        <v>0</v>
      </c>
      <c r="W207" s="258"/>
      <c r="X207" s="258"/>
      <c r="Y207" s="258"/>
      <c r="Z207" s="258"/>
      <c r="AA207" s="258"/>
    </row>
    <row r="208" spans="1:31" ht="31.5">
      <c r="A208" s="705">
        <v>12</v>
      </c>
      <c r="B208" s="714">
        <v>7000018859</v>
      </c>
      <c r="C208" s="714">
        <v>300</v>
      </c>
      <c r="D208" s="714">
        <v>210</v>
      </c>
      <c r="E208" s="714">
        <v>90</v>
      </c>
      <c r="F208" s="714" t="s">
        <v>875</v>
      </c>
      <c r="G208" s="714">
        <v>100000484</v>
      </c>
      <c r="H208" s="714">
        <v>998736</v>
      </c>
      <c r="I208" s="541"/>
      <c r="J208" s="540">
        <v>18</v>
      </c>
      <c r="K208" s="539"/>
      <c r="L208" s="538" t="s">
        <v>625</v>
      </c>
      <c r="M208" s="538" t="s">
        <v>516</v>
      </c>
      <c r="N208" s="538">
        <v>3</v>
      </c>
      <c r="O208" s="526"/>
      <c r="P208" s="537" t="str">
        <f t="shared" si="7"/>
        <v>INCLUDED</v>
      </c>
      <c r="Q208" s="503">
        <f t="shared" si="29"/>
        <v>0</v>
      </c>
      <c r="R208" s="441">
        <f t="shared" si="30"/>
        <v>0</v>
      </c>
      <c r="S208" s="606">
        <f>Discount!$J$36</f>
        <v>0</v>
      </c>
      <c r="T208" s="441">
        <f t="shared" si="31"/>
        <v>0</v>
      </c>
      <c r="U208" s="442">
        <f t="shared" si="32"/>
        <v>0</v>
      </c>
      <c r="V208" s="710">
        <f t="shared" si="33"/>
        <v>0</v>
      </c>
      <c r="W208" s="258"/>
      <c r="X208" s="258"/>
      <c r="Y208" s="258"/>
      <c r="Z208" s="258"/>
      <c r="AA208" s="258"/>
    </row>
    <row r="209" spans="1:27" ht="31.5">
      <c r="A209" s="705">
        <v>13</v>
      </c>
      <c r="B209" s="714">
        <v>7000018859</v>
      </c>
      <c r="C209" s="714">
        <v>300</v>
      </c>
      <c r="D209" s="714">
        <v>210</v>
      </c>
      <c r="E209" s="714">
        <v>100</v>
      </c>
      <c r="F209" s="714" t="s">
        <v>875</v>
      </c>
      <c r="G209" s="714">
        <v>100001907</v>
      </c>
      <c r="H209" s="714">
        <v>998736</v>
      </c>
      <c r="I209" s="541"/>
      <c r="J209" s="540">
        <v>18</v>
      </c>
      <c r="K209" s="539"/>
      <c r="L209" s="538" t="s">
        <v>754</v>
      </c>
      <c r="M209" s="538" t="s">
        <v>516</v>
      </c>
      <c r="N209" s="538">
        <v>13</v>
      </c>
      <c r="O209" s="526"/>
      <c r="P209" s="537" t="str">
        <f t="shared" si="7"/>
        <v>INCLUDED</v>
      </c>
      <c r="Q209" s="503">
        <f t="shared" si="29"/>
        <v>0</v>
      </c>
      <c r="R209" s="441">
        <f t="shared" si="30"/>
        <v>0</v>
      </c>
      <c r="S209" s="606">
        <f>Discount!$J$36</f>
        <v>0</v>
      </c>
      <c r="T209" s="441">
        <f t="shared" si="31"/>
        <v>0</v>
      </c>
      <c r="U209" s="442">
        <f t="shared" si="32"/>
        <v>0</v>
      </c>
      <c r="V209" s="710">
        <f t="shared" si="33"/>
        <v>0</v>
      </c>
      <c r="W209" s="258"/>
      <c r="X209" s="258"/>
      <c r="Y209" s="258"/>
      <c r="Z209" s="258"/>
      <c r="AA209" s="258"/>
    </row>
    <row r="210" spans="1:27">
      <c r="A210" s="705">
        <v>14</v>
      </c>
      <c r="B210" s="714">
        <v>7000018859</v>
      </c>
      <c r="C210" s="714">
        <v>310</v>
      </c>
      <c r="D210" s="714">
        <v>230</v>
      </c>
      <c r="E210" s="714">
        <v>40</v>
      </c>
      <c r="F210" s="714" t="s">
        <v>876</v>
      </c>
      <c r="G210" s="714">
        <v>100003103</v>
      </c>
      <c r="H210" s="714">
        <v>998731</v>
      </c>
      <c r="I210" s="541"/>
      <c r="J210" s="540">
        <v>18</v>
      </c>
      <c r="K210" s="539"/>
      <c r="L210" s="538" t="s">
        <v>758</v>
      </c>
      <c r="M210" s="538" t="s">
        <v>528</v>
      </c>
      <c r="N210" s="538">
        <v>1</v>
      </c>
      <c r="O210" s="526"/>
      <c r="P210" s="537" t="str">
        <f t="shared" si="7"/>
        <v>INCLUDED</v>
      </c>
      <c r="Q210" s="503">
        <f t="shared" si="29"/>
        <v>0</v>
      </c>
      <c r="R210" s="441">
        <f t="shared" si="30"/>
        <v>0</v>
      </c>
      <c r="S210" s="606">
        <f>Discount!$J$36</f>
        <v>0</v>
      </c>
      <c r="T210" s="441">
        <f t="shared" si="31"/>
        <v>0</v>
      </c>
      <c r="U210" s="442">
        <f t="shared" si="32"/>
        <v>0</v>
      </c>
      <c r="V210" s="710">
        <f t="shared" si="33"/>
        <v>0</v>
      </c>
      <c r="W210" s="258"/>
      <c r="X210" s="258"/>
      <c r="Y210" s="258"/>
      <c r="Z210" s="258"/>
      <c r="AA210" s="258"/>
    </row>
    <row r="211" spans="1:27" ht="31.5">
      <c r="A211" s="705">
        <v>15</v>
      </c>
      <c r="B211" s="714">
        <v>7000018859</v>
      </c>
      <c r="C211" s="714">
        <v>740</v>
      </c>
      <c r="D211" s="714">
        <v>240</v>
      </c>
      <c r="E211" s="714">
        <v>20</v>
      </c>
      <c r="F211" s="714" t="s">
        <v>877</v>
      </c>
      <c r="G211" s="714">
        <v>100017118</v>
      </c>
      <c r="H211" s="714">
        <v>998731</v>
      </c>
      <c r="I211" s="541"/>
      <c r="J211" s="540">
        <v>18</v>
      </c>
      <c r="K211" s="539"/>
      <c r="L211" s="538" t="s">
        <v>887</v>
      </c>
      <c r="M211" s="538" t="s">
        <v>516</v>
      </c>
      <c r="N211" s="538">
        <v>6</v>
      </c>
      <c r="O211" s="526"/>
      <c r="P211" s="537" t="str">
        <f t="shared" si="7"/>
        <v>INCLUDED</v>
      </c>
      <c r="Q211" s="503">
        <f t="shared" si="29"/>
        <v>0</v>
      </c>
      <c r="R211" s="441">
        <f t="shared" si="30"/>
        <v>0</v>
      </c>
      <c r="S211" s="606">
        <f>Discount!$J$36</f>
        <v>0</v>
      </c>
      <c r="T211" s="441">
        <f t="shared" si="31"/>
        <v>0</v>
      </c>
      <c r="U211" s="442">
        <f t="shared" si="32"/>
        <v>0</v>
      </c>
      <c r="V211" s="710">
        <f t="shared" si="33"/>
        <v>0</v>
      </c>
      <c r="W211" s="258"/>
      <c r="X211" s="258"/>
      <c r="Y211" s="258"/>
      <c r="Z211" s="258"/>
      <c r="AA211" s="258"/>
    </row>
    <row r="212" spans="1:27" ht="31.5">
      <c r="A212" s="705">
        <v>16</v>
      </c>
      <c r="B212" s="714">
        <v>7000018859</v>
      </c>
      <c r="C212" s="714">
        <v>740</v>
      </c>
      <c r="D212" s="714">
        <v>240</v>
      </c>
      <c r="E212" s="714">
        <v>30</v>
      </c>
      <c r="F212" s="714" t="s">
        <v>877</v>
      </c>
      <c r="G212" s="714">
        <v>100017117</v>
      </c>
      <c r="H212" s="714">
        <v>998731</v>
      </c>
      <c r="I212" s="541"/>
      <c r="J212" s="540">
        <v>18</v>
      </c>
      <c r="K212" s="539"/>
      <c r="L212" s="538" t="s">
        <v>757</v>
      </c>
      <c r="M212" s="538" t="s">
        <v>516</v>
      </c>
      <c r="N212" s="538">
        <v>6</v>
      </c>
      <c r="O212" s="526"/>
      <c r="P212" s="537" t="str">
        <f t="shared" si="7"/>
        <v>INCLUDED</v>
      </c>
      <c r="Q212" s="503">
        <f t="shared" si="29"/>
        <v>0</v>
      </c>
      <c r="R212" s="441">
        <f t="shared" si="30"/>
        <v>0</v>
      </c>
      <c r="S212" s="606">
        <f>Discount!$J$36</f>
        <v>0</v>
      </c>
      <c r="T212" s="441">
        <f t="shared" si="31"/>
        <v>0</v>
      </c>
      <c r="U212" s="442">
        <f t="shared" si="32"/>
        <v>0</v>
      </c>
      <c r="V212" s="710">
        <f t="shared" si="33"/>
        <v>0</v>
      </c>
      <c r="W212" s="258"/>
      <c r="X212" s="258"/>
      <c r="Y212" s="258"/>
      <c r="Z212" s="258"/>
      <c r="AA212" s="258"/>
    </row>
    <row r="213" spans="1:27" ht="31.5">
      <c r="A213" s="705">
        <v>17</v>
      </c>
      <c r="B213" s="714">
        <v>7000018859</v>
      </c>
      <c r="C213" s="714">
        <v>740</v>
      </c>
      <c r="D213" s="714">
        <v>240</v>
      </c>
      <c r="E213" s="714">
        <v>40</v>
      </c>
      <c r="F213" s="714" t="s">
        <v>877</v>
      </c>
      <c r="G213" s="714">
        <v>100017122</v>
      </c>
      <c r="H213" s="714">
        <v>998731</v>
      </c>
      <c r="I213" s="541"/>
      <c r="J213" s="540">
        <v>18</v>
      </c>
      <c r="K213" s="539"/>
      <c r="L213" s="538" t="s">
        <v>756</v>
      </c>
      <c r="M213" s="538" t="s">
        <v>516</v>
      </c>
      <c r="N213" s="538">
        <v>3</v>
      </c>
      <c r="O213" s="526"/>
      <c r="P213" s="537" t="str">
        <f t="shared" si="7"/>
        <v>INCLUDED</v>
      </c>
      <c r="Q213" s="503">
        <f t="shared" si="29"/>
        <v>0</v>
      </c>
      <c r="R213" s="441">
        <f t="shared" si="30"/>
        <v>0</v>
      </c>
      <c r="S213" s="606">
        <f>Discount!$J$36</f>
        <v>0</v>
      </c>
      <c r="T213" s="441">
        <f t="shared" si="31"/>
        <v>0</v>
      </c>
      <c r="U213" s="442">
        <f t="shared" si="32"/>
        <v>0</v>
      </c>
      <c r="V213" s="710">
        <f t="shared" si="33"/>
        <v>0</v>
      </c>
      <c r="W213" s="258"/>
      <c r="X213" s="258"/>
      <c r="Y213" s="258"/>
      <c r="Z213" s="258"/>
      <c r="AA213" s="258"/>
    </row>
    <row r="214" spans="1:27" ht="31.5">
      <c r="A214" s="705">
        <v>18</v>
      </c>
      <c r="B214" s="714">
        <v>7000018859</v>
      </c>
      <c r="C214" s="714">
        <v>740</v>
      </c>
      <c r="D214" s="714">
        <v>240</v>
      </c>
      <c r="E214" s="714">
        <v>50</v>
      </c>
      <c r="F214" s="714" t="s">
        <v>877</v>
      </c>
      <c r="G214" s="714">
        <v>100017131</v>
      </c>
      <c r="H214" s="714">
        <v>998731</v>
      </c>
      <c r="I214" s="541"/>
      <c r="J214" s="540">
        <v>18</v>
      </c>
      <c r="K214" s="539"/>
      <c r="L214" s="538" t="s">
        <v>820</v>
      </c>
      <c r="M214" s="538" t="s">
        <v>516</v>
      </c>
      <c r="N214" s="538">
        <v>3</v>
      </c>
      <c r="O214" s="526"/>
      <c r="P214" s="537" t="str">
        <f t="shared" si="7"/>
        <v>INCLUDED</v>
      </c>
      <c r="Q214" s="503">
        <f t="shared" si="29"/>
        <v>0</v>
      </c>
      <c r="R214" s="441">
        <f t="shared" si="30"/>
        <v>0</v>
      </c>
      <c r="S214" s="606">
        <f>Discount!$J$36</f>
        <v>0</v>
      </c>
      <c r="T214" s="441">
        <f t="shared" si="31"/>
        <v>0</v>
      </c>
      <c r="U214" s="442">
        <f t="shared" si="32"/>
        <v>0</v>
      </c>
      <c r="V214" s="710">
        <f t="shared" si="33"/>
        <v>0</v>
      </c>
      <c r="W214" s="258"/>
      <c r="X214" s="258"/>
      <c r="Y214" s="258"/>
      <c r="Z214" s="258"/>
      <c r="AA214" s="258"/>
    </row>
    <row r="215" spans="1:27" ht="31.5">
      <c r="A215" s="705">
        <v>19</v>
      </c>
      <c r="B215" s="714">
        <v>7000018859</v>
      </c>
      <c r="C215" s="714">
        <v>740</v>
      </c>
      <c r="D215" s="714">
        <v>240</v>
      </c>
      <c r="E215" s="714">
        <v>60</v>
      </c>
      <c r="F215" s="714" t="s">
        <v>877</v>
      </c>
      <c r="G215" s="714">
        <v>100000330</v>
      </c>
      <c r="H215" s="714">
        <v>998731</v>
      </c>
      <c r="I215" s="541"/>
      <c r="J215" s="540">
        <v>18</v>
      </c>
      <c r="K215" s="539"/>
      <c r="L215" s="538" t="s">
        <v>888</v>
      </c>
      <c r="M215" s="538" t="s">
        <v>559</v>
      </c>
      <c r="N215" s="538">
        <v>1</v>
      </c>
      <c r="O215" s="526"/>
      <c r="P215" s="537" t="str">
        <f t="shared" si="7"/>
        <v>INCLUDED</v>
      </c>
      <c r="Q215" s="503">
        <f t="shared" si="29"/>
        <v>0</v>
      </c>
      <c r="R215" s="441">
        <f t="shared" si="30"/>
        <v>0</v>
      </c>
      <c r="S215" s="606">
        <f>Discount!$J$36</f>
        <v>0</v>
      </c>
      <c r="T215" s="441">
        <f t="shared" si="31"/>
        <v>0</v>
      </c>
      <c r="U215" s="442">
        <f t="shared" si="32"/>
        <v>0</v>
      </c>
      <c r="V215" s="710">
        <f t="shared" si="33"/>
        <v>0</v>
      </c>
      <c r="W215" s="258"/>
      <c r="X215" s="258"/>
      <c r="Y215" s="258"/>
      <c r="Z215" s="258"/>
      <c r="AA215" s="258"/>
    </row>
    <row r="216" spans="1:27" ht="31.5">
      <c r="A216" s="705">
        <v>20</v>
      </c>
      <c r="B216" s="714">
        <v>7000018859</v>
      </c>
      <c r="C216" s="714">
        <v>740</v>
      </c>
      <c r="D216" s="714">
        <v>240</v>
      </c>
      <c r="E216" s="714">
        <v>70</v>
      </c>
      <c r="F216" s="714" t="s">
        <v>877</v>
      </c>
      <c r="G216" s="714">
        <v>100000486</v>
      </c>
      <c r="H216" s="714">
        <v>998731</v>
      </c>
      <c r="I216" s="541"/>
      <c r="J216" s="540">
        <v>18</v>
      </c>
      <c r="K216" s="539"/>
      <c r="L216" s="538" t="s">
        <v>889</v>
      </c>
      <c r="M216" s="538" t="s">
        <v>559</v>
      </c>
      <c r="N216" s="538">
        <v>1</v>
      </c>
      <c r="O216" s="526"/>
      <c r="P216" s="537" t="str">
        <f t="shared" si="7"/>
        <v>INCLUDED</v>
      </c>
      <c r="Q216" s="503">
        <f t="shared" si="29"/>
        <v>0</v>
      </c>
      <c r="R216" s="441">
        <f t="shared" si="30"/>
        <v>0</v>
      </c>
      <c r="S216" s="606">
        <f>Discount!$J$36</f>
        <v>0</v>
      </c>
      <c r="T216" s="441">
        <f t="shared" si="31"/>
        <v>0</v>
      </c>
      <c r="U216" s="442">
        <f t="shared" si="32"/>
        <v>0</v>
      </c>
      <c r="V216" s="710">
        <f t="shared" si="33"/>
        <v>0</v>
      </c>
      <c r="W216" s="258"/>
      <c r="X216" s="258"/>
      <c r="Y216" s="258"/>
      <c r="Z216" s="258"/>
      <c r="AA216" s="258"/>
    </row>
    <row r="217" spans="1:27" ht="31.5">
      <c r="A217" s="705">
        <v>21</v>
      </c>
      <c r="B217" s="714">
        <v>7000018859</v>
      </c>
      <c r="C217" s="714">
        <v>320</v>
      </c>
      <c r="D217" s="714">
        <v>280</v>
      </c>
      <c r="E217" s="714">
        <v>60</v>
      </c>
      <c r="F217" s="714" t="s">
        <v>714</v>
      </c>
      <c r="G217" s="714">
        <v>100001212</v>
      </c>
      <c r="H217" s="714">
        <v>995455</v>
      </c>
      <c r="I217" s="541"/>
      <c r="J217" s="540">
        <v>18</v>
      </c>
      <c r="K217" s="539"/>
      <c r="L217" s="538" t="s">
        <v>814</v>
      </c>
      <c r="M217" s="538" t="s">
        <v>516</v>
      </c>
      <c r="N217" s="538">
        <v>3</v>
      </c>
      <c r="O217" s="526"/>
      <c r="P217" s="537" t="str">
        <f t="shared" si="7"/>
        <v>INCLUDED</v>
      </c>
      <c r="Q217" s="503">
        <f t="shared" si="29"/>
        <v>0</v>
      </c>
      <c r="R217" s="441">
        <f t="shared" si="30"/>
        <v>0</v>
      </c>
      <c r="S217" s="606">
        <f>Discount!$J$36</f>
        <v>0</v>
      </c>
      <c r="T217" s="441">
        <f t="shared" si="31"/>
        <v>0</v>
      </c>
      <c r="U217" s="442">
        <f t="shared" si="32"/>
        <v>0</v>
      </c>
      <c r="V217" s="710">
        <f t="shared" si="33"/>
        <v>0</v>
      </c>
      <c r="W217" s="258"/>
      <c r="X217" s="258"/>
      <c r="Y217" s="258"/>
      <c r="Z217" s="258"/>
      <c r="AA217" s="258"/>
    </row>
    <row r="218" spans="1:27" ht="31.5">
      <c r="A218" s="705">
        <v>22</v>
      </c>
      <c r="B218" s="714">
        <v>7000018859</v>
      </c>
      <c r="C218" s="714">
        <v>320</v>
      </c>
      <c r="D218" s="714">
        <v>280</v>
      </c>
      <c r="E218" s="714">
        <v>70</v>
      </c>
      <c r="F218" s="714" t="s">
        <v>714</v>
      </c>
      <c r="G218" s="714">
        <v>100001214</v>
      </c>
      <c r="H218" s="714">
        <v>995455</v>
      </c>
      <c r="I218" s="541"/>
      <c r="J218" s="540">
        <v>18</v>
      </c>
      <c r="K218" s="539"/>
      <c r="L218" s="538" t="s">
        <v>812</v>
      </c>
      <c r="M218" s="538" t="s">
        <v>516</v>
      </c>
      <c r="N218" s="538">
        <v>2</v>
      </c>
      <c r="O218" s="526"/>
      <c r="P218" s="537" t="str">
        <f t="shared" si="7"/>
        <v>INCLUDED</v>
      </c>
      <c r="Q218" s="503">
        <f t="shared" si="29"/>
        <v>0</v>
      </c>
      <c r="R218" s="441">
        <f t="shared" si="30"/>
        <v>0</v>
      </c>
      <c r="S218" s="606">
        <f>Discount!$J$36</f>
        <v>0</v>
      </c>
      <c r="T218" s="441">
        <f t="shared" si="31"/>
        <v>0</v>
      </c>
      <c r="U218" s="442">
        <f t="shared" si="32"/>
        <v>0</v>
      </c>
      <c r="V218" s="710">
        <f t="shared" si="33"/>
        <v>0</v>
      </c>
      <c r="W218" s="258"/>
      <c r="X218" s="258"/>
      <c r="Y218" s="258"/>
      <c r="Z218" s="258"/>
      <c r="AA218" s="258"/>
    </row>
    <row r="219" spans="1:27" ht="31.5">
      <c r="A219" s="705">
        <v>23</v>
      </c>
      <c r="B219" s="714">
        <v>7000018859</v>
      </c>
      <c r="C219" s="714">
        <v>320</v>
      </c>
      <c r="D219" s="714">
        <v>280</v>
      </c>
      <c r="E219" s="714">
        <v>80</v>
      </c>
      <c r="F219" s="714" t="s">
        <v>714</v>
      </c>
      <c r="G219" s="714">
        <v>100001216</v>
      </c>
      <c r="H219" s="714">
        <v>995455</v>
      </c>
      <c r="I219" s="541"/>
      <c r="J219" s="540">
        <v>18</v>
      </c>
      <c r="K219" s="539"/>
      <c r="L219" s="538" t="s">
        <v>815</v>
      </c>
      <c r="M219" s="538" t="s">
        <v>516</v>
      </c>
      <c r="N219" s="538">
        <v>3</v>
      </c>
      <c r="O219" s="526"/>
      <c r="P219" s="537" t="str">
        <f t="shared" si="7"/>
        <v>INCLUDED</v>
      </c>
      <c r="Q219" s="503">
        <f t="shared" si="29"/>
        <v>0</v>
      </c>
      <c r="R219" s="441">
        <f t="shared" si="30"/>
        <v>0</v>
      </c>
      <c r="S219" s="606">
        <f>Discount!$J$36</f>
        <v>0</v>
      </c>
      <c r="T219" s="441">
        <f t="shared" si="31"/>
        <v>0</v>
      </c>
      <c r="U219" s="442">
        <f t="shared" si="32"/>
        <v>0</v>
      </c>
      <c r="V219" s="710">
        <f t="shared" si="33"/>
        <v>0</v>
      </c>
      <c r="W219" s="258"/>
      <c r="X219" s="258"/>
      <c r="Y219" s="258"/>
      <c r="Z219" s="258"/>
      <c r="AA219" s="258"/>
    </row>
    <row r="220" spans="1:27" ht="31.5">
      <c r="A220" s="705">
        <v>24</v>
      </c>
      <c r="B220" s="714">
        <v>7000018859</v>
      </c>
      <c r="C220" s="714">
        <v>320</v>
      </c>
      <c r="D220" s="714">
        <v>280</v>
      </c>
      <c r="E220" s="714">
        <v>90</v>
      </c>
      <c r="F220" s="714" t="s">
        <v>714</v>
      </c>
      <c r="G220" s="714">
        <v>100001217</v>
      </c>
      <c r="H220" s="714">
        <v>995455</v>
      </c>
      <c r="I220" s="541"/>
      <c r="J220" s="540">
        <v>18</v>
      </c>
      <c r="K220" s="539"/>
      <c r="L220" s="538" t="s">
        <v>813</v>
      </c>
      <c r="M220" s="538" t="s">
        <v>516</v>
      </c>
      <c r="N220" s="538">
        <v>3</v>
      </c>
      <c r="O220" s="526"/>
      <c r="P220" s="537" t="str">
        <f t="shared" si="7"/>
        <v>INCLUDED</v>
      </c>
      <c r="Q220" s="503">
        <f t="shared" si="29"/>
        <v>0</v>
      </c>
      <c r="R220" s="441">
        <f t="shared" si="30"/>
        <v>0</v>
      </c>
      <c r="S220" s="606">
        <f>Discount!$J$36</f>
        <v>0</v>
      </c>
      <c r="T220" s="441">
        <f t="shared" si="31"/>
        <v>0</v>
      </c>
      <c r="U220" s="442">
        <f t="shared" si="32"/>
        <v>0</v>
      </c>
      <c r="V220" s="710">
        <f t="shared" si="33"/>
        <v>0</v>
      </c>
      <c r="W220" s="258"/>
      <c r="X220" s="258"/>
      <c r="Y220" s="258"/>
      <c r="Z220" s="258"/>
      <c r="AA220" s="258"/>
    </row>
    <row r="221" spans="1:27" ht="31.5">
      <c r="A221" s="705">
        <v>25</v>
      </c>
      <c r="B221" s="714">
        <v>7000018859</v>
      </c>
      <c r="C221" s="714">
        <v>320</v>
      </c>
      <c r="D221" s="714">
        <v>280</v>
      </c>
      <c r="E221" s="714">
        <v>100</v>
      </c>
      <c r="F221" s="714" t="s">
        <v>714</v>
      </c>
      <c r="G221" s="714">
        <v>100001220</v>
      </c>
      <c r="H221" s="714">
        <v>995455</v>
      </c>
      <c r="I221" s="541"/>
      <c r="J221" s="540">
        <v>18</v>
      </c>
      <c r="K221" s="539"/>
      <c r="L221" s="538" t="s">
        <v>765</v>
      </c>
      <c r="M221" s="538" t="s">
        <v>516</v>
      </c>
      <c r="N221" s="538">
        <v>3</v>
      </c>
      <c r="O221" s="526"/>
      <c r="P221" s="537" t="str">
        <f t="shared" si="7"/>
        <v>INCLUDED</v>
      </c>
      <c r="Q221" s="503">
        <f t="shared" si="29"/>
        <v>0</v>
      </c>
      <c r="R221" s="441">
        <f t="shared" si="30"/>
        <v>0</v>
      </c>
      <c r="S221" s="606">
        <f>Discount!$J$36</f>
        <v>0</v>
      </c>
      <c r="T221" s="441">
        <f t="shared" si="31"/>
        <v>0</v>
      </c>
      <c r="U221" s="442">
        <f t="shared" si="32"/>
        <v>0</v>
      </c>
      <c r="V221" s="710">
        <f t="shared" si="33"/>
        <v>0</v>
      </c>
      <c r="W221" s="258"/>
      <c r="X221" s="258"/>
      <c r="Y221" s="258"/>
      <c r="Z221" s="258"/>
      <c r="AA221" s="258"/>
    </row>
    <row r="222" spans="1:27" ht="31.5">
      <c r="A222" s="705">
        <v>26</v>
      </c>
      <c r="B222" s="714">
        <v>7000018859</v>
      </c>
      <c r="C222" s="714">
        <v>320</v>
      </c>
      <c r="D222" s="714">
        <v>280</v>
      </c>
      <c r="E222" s="714">
        <v>110</v>
      </c>
      <c r="F222" s="714" t="s">
        <v>714</v>
      </c>
      <c r="G222" s="714">
        <v>100001222</v>
      </c>
      <c r="H222" s="714">
        <v>995455</v>
      </c>
      <c r="I222" s="541"/>
      <c r="J222" s="540">
        <v>18</v>
      </c>
      <c r="K222" s="539"/>
      <c r="L222" s="538" t="s">
        <v>767</v>
      </c>
      <c r="M222" s="538" t="s">
        <v>516</v>
      </c>
      <c r="N222" s="538">
        <v>4</v>
      </c>
      <c r="O222" s="526"/>
      <c r="P222" s="537" t="str">
        <f t="shared" si="7"/>
        <v>INCLUDED</v>
      </c>
      <c r="Q222" s="503">
        <f t="shared" si="29"/>
        <v>0</v>
      </c>
      <c r="R222" s="441">
        <f t="shared" si="30"/>
        <v>0</v>
      </c>
      <c r="S222" s="606">
        <f>Discount!$J$36</f>
        <v>0</v>
      </c>
      <c r="T222" s="441">
        <f t="shared" si="31"/>
        <v>0</v>
      </c>
      <c r="U222" s="442">
        <f t="shared" si="32"/>
        <v>0</v>
      </c>
      <c r="V222" s="710">
        <f t="shared" si="33"/>
        <v>0</v>
      </c>
      <c r="W222" s="258"/>
      <c r="X222" s="258"/>
      <c r="Y222" s="258"/>
      <c r="Z222" s="258"/>
      <c r="AA222" s="258"/>
    </row>
    <row r="223" spans="1:27" ht="31.5">
      <c r="A223" s="705">
        <v>27</v>
      </c>
      <c r="B223" s="714">
        <v>7000018859</v>
      </c>
      <c r="C223" s="714">
        <v>320</v>
      </c>
      <c r="D223" s="714">
        <v>280</v>
      </c>
      <c r="E223" s="714">
        <v>120</v>
      </c>
      <c r="F223" s="714" t="s">
        <v>714</v>
      </c>
      <c r="G223" s="714">
        <v>100001224</v>
      </c>
      <c r="H223" s="714">
        <v>995455</v>
      </c>
      <c r="I223" s="541"/>
      <c r="J223" s="540">
        <v>18</v>
      </c>
      <c r="K223" s="539"/>
      <c r="L223" s="538" t="s">
        <v>768</v>
      </c>
      <c r="M223" s="538" t="s">
        <v>516</v>
      </c>
      <c r="N223" s="538">
        <v>3</v>
      </c>
      <c r="O223" s="526"/>
      <c r="P223" s="537" t="str">
        <f t="shared" si="7"/>
        <v>INCLUDED</v>
      </c>
      <c r="Q223" s="503">
        <f t="shared" si="29"/>
        <v>0</v>
      </c>
      <c r="R223" s="441">
        <f t="shared" si="30"/>
        <v>0</v>
      </c>
      <c r="S223" s="606">
        <f>Discount!$J$36</f>
        <v>0</v>
      </c>
      <c r="T223" s="441">
        <f t="shared" si="31"/>
        <v>0</v>
      </c>
      <c r="U223" s="442">
        <f t="shared" si="32"/>
        <v>0</v>
      </c>
      <c r="V223" s="710">
        <f t="shared" si="33"/>
        <v>0</v>
      </c>
      <c r="W223" s="258"/>
      <c r="X223" s="258"/>
      <c r="Y223" s="258"/>
      <c r="Z223" s="258"/>
      <c r="AA223" s="258"/>
    </row>
    <row r="224" spans="1:27" ht="31.5">
      <c r="A224" s="705">
        <v>28</v>
      </c>
      <c r="B224" s="714">
        <v>7000018859</v>
      </c>
      <c r="C224" s="714">
        <v>320</v>
      </c>
      <c r="D224" s="714">
        <v>280</v>
      </c>
      <c r="E224" s="714">
        <v>130</v>
      </c>
      <c r="F224" s="714" t="s">
        <v>714</v>
      </c>
      <c r="G224" s="714">
        <v>100001225</v>
      </c>
      <c r="H224" s="714">
        <v>995455</v>
      </c>
      <c r="I224" s="541"/>
      <c r="J224" s="540">
        <v>18</v>
      </c>
      <c r="K224" s="539"/>
      <c r="L224" s="538" t="s">
        <v>764</v>
      </c>
      <c r="M224" s="538" t="s">
        <v>516</v>
      </c>
      <c r="N224" s="538">
        <v>10</v>
      </c>
      <c r="O224" s="526"/>
      <c r="P224" s="537" t="str">
        <f t="shared" si="7"/>
        <v>INCLUDED</v>
      </c>
      <c r="Q224" s="503">
        <f t="shared" si="29"/>
        <v>0</v>
      </c>
      <c r="R224" s="441">
        <f t="shared" si="30"/>
        <v>0</v>
      </c>
      <c r="S224" s="606">
        <f>Discount!$J$36</f>
        <v>0</v>
      </c>
      <c r="T224" s="441">
        <f t="shared" si="31"/>
        <v>0</v>
      </c>
      <c r="U224" s="442">
        <f t="shared" si="32"/>
        <v>0</v>
      </c>
      <c r="V224" s="710">
        <f t="shared" si="33"/>
        <v>0</v>
      </c>
      <c r="W224" s="258"/>
      <c r="X224" s="258"/>
      <c r="Y224" s="258"/>
      <c r="Z224" s="258"/>
      <c r="AA224" s="258"/>
    </row>
    <row r="225" spans="1:27" ht="31.5">
      <c r="A225" s="705">
        <v>29</v>
      </c>
      <c r="B225" s="714">
        <v>7000018859</v>
      </c>
      <c r="C225" s="714">
        <v>320</v>
      </c>
      <c r="D225" s="714">
        <v>280</v>
      </c>
      <c r="E225" s="714">
        <v>140</v>
      </c>
      <c r="F225" s="714" t="s">
        <v>714</v>
      </c>
      <c r="G225" s="714">
        <v>100001226</v>
      </c>
      <c r="H225" s="714">
        <v>995455</v>
      </c>
      <c r="I225" s="541"/>
      <c r="J225" s="540">
        <v>18</v>
      </c>
      <c r="K225" s="539"/>
      <c r="L225" s="538" t="s">
        <v>763</v>
      </c>
      <c r="M225" s="538" t="s">
        <v>516</v>
      </c>
      <c r="N225" s="538">
        <v>3</v>
      </c>
      <c r="O225" s="526"/>
      <c r="P225" s="537" t="str">
        <f t="shared" si="7"/>
        <v>INCLUDED</v>
      </c>
      <c r="Q225" s="503">
        <f t="shared" si="29"/>
        <v>0</v>
      </c>
      <c r="R225" s="441">
        <f t="shared" si="30"/>
        <v>0</v>
      </c>
      <c r="S225" s="606">
        <f>Discount!$J$36</f>
        <v>0</v>
      </c>
      <c r="T225" s="441">
        <f t="shared" si="31"/>
        <v>0</v>
      </c>
      <c r="U225" s="442">
        <f t="shared" si="32"/>
        <v>0</v>
      </c>
      <c r="V225" s="710">
        <f t="shared" si="33"/>
        <v>0</v>
      </c>
      <c r="W225" s="258"/>
      <c r="X225" s="258"/>
      <c r="Y225" s="258"/>
      <c r="Z225" s="258"/>
      <c r="AA225" s="258"/>
    </row>
    <row r="226" spans="1:27" ht="31.5">
      <c r="A226" s="705">
        <v>30</v>
      </c>
      <c r="B226" s="714">
        <v>7000018859</v>
      </c>
      <c r="C226" s="714">
        <v>330</v>
      </c>
      <c r="D226" s="714">
        <v>290</v>
      </c>
      <c r="E226" s="714">
        <v>50</v>
      </c>
      <c r="F226" s="714" t="s">
        <v>878</v>
      </c>
      <c r="G226" s="714">
        <v>100000729</v>
      </c>
      <c r="H226" s="714">
        <v>998736</v>
      </c>
      <c r="I226" s="541"/>
      <c r="J226" s="540">
        <v>18</v>
      </c>
      <c r="K226" s="539"/>
      <c r="L226" s="538" t="s">
        <v>890</v>
      </c>
      <c r="M226" s="538" t="s">
        <v>516</v>
      </c>
      <c r="N226" s="538">
        <v>1</v>
      </c>
      <c r="O226" s="526"/>
      <c r="P226" s="537" t="str">
        <f t="shared" si="7"/>
        <v>INCLUDED</v>
      </c>
      <c r="Q226" s="503">
        <f t="shared" si="29"/>
        <v>0</v>
      </c>
      <c r="R226" s="441">
        <f t="shared" si="30"/>
        <v>0</v>
      </c>
      <c r="S226" s="606">
        <f>Discount!$J$36</f>
        <v>0</v>
      </c>
      <c r="T226" s="441">
        <f t="shared" si="31"/>
        <v>0</v>
      </c>
      <c r="U226" s="442">
        <f t="shared" si="32"/>
        <v>0</v>
      </c>
      <c r="V226" s="710">
        <f t="shared" si="33"/>
        <v>0</v>
      </c>
      <c r="W226" s="258"/>
      <c r="X226" s="258"/>
      <c r="Y226" s="258"/>
      <c r="Z226" s="258"/>
      <c r="AA226" s="258"/>
    </row>
    <row r="227" spans="1:27" ht="31.5">
      <c r="A227" s="705">
        <v>31</v>
      </c>
      <c r="B227" s="714">
        <v>7000018859</v>
      </c>
      <c r="C227" s="714">
        <v>330</v>
      </c>
      <c r="D227" s="714">
        <v>290</v>
      </c>
      <c r="E227" s="714">
        <v>60</v>
      </c>
      <c r="F227" s="714" t="s">
        <v>878</v>
      </c>
      <c r="G227" s="714">
        <v>100000793</v>
      </c>
      <c r="H227" s="714">
        <v>998736</v>
      </c>
      <c r="I227" s="541"/>
      <c r="J227" s="540">
        <v>18</v>
      </c>
      <c r="K227" s="539"/>
      <c r="L227" s="538" t="s">
        <v>891</v>
      </c>
      <c r="M227" s="538" t="s">
        <v>516</v>
      </c>
      <c r="N227" s="538">
        <v>1</v>
      </c>
      <c r="O227" s="526"/>
      <c r="P227" s="537" t="str">
        <f t="shared" si="7"/>
        <v>INCLUDED</v>
      </c>
      <c r="Q227" s="503">
        <f t="shared" si="29"/>
        <v>0</v>
      </c>
      <c r="R227" s="441">
        <f t="shared" si="30"/>
        <v>0</v>
      </c>
      <c r="S227" s="606">
        <f>Discount!$J$36</f>
        <v>0</v>
      </c>
      <c r="T227" s="441">
        <f t="shared" si="31"/>
        <v>0</v>
      </c>
      <c r="U227" s="442">
        <f t="shared" si="32"/>
        <v>0</v>
      </c>
      <c r="V227" s="710">
        <f t="shared" si="33"/>
        <v>0</v>
      </c>
      <c r="W227" s="258"/>
      <c r="X227" s="258"/>
      <c r="Y227" s="258"/>
      <c r="Z227" s="258"/>
      <c r="AA227" s="258"/>
    </row>
    <row r="228" spans="1:27" ht="31.5">
      <c r="A228" s="705">
        <v>32</v>
      </c>
      <c r="B228" s="714">
        <v>7000018859</v>
      </c>
      <c r="C228" s="714">
        <v>330</v>
      </c>
      <c r="D228" s="714">
        <v>290</v>
      </c>
      <c r="E228" s="714">
        <v>70</v>
      </c>
      <c r="F228" s="714" t="s">
        <v>878</v>
      </c>
      <c r="G228" s="714">
        <v>100000735</v>
      </c>
      <c r="H228" s="714">
        <v>998736</v>
      </c>
      <c r="I228" s="541"/>
      <c r="J228" s="540">
        <v>18</v>
      </c>
      <c r="K228" s="539"/>
      <c r="L228" s="538" t="s">
        <v>807</v>
      </c>
      <c r="M228" s="538" t="s">
        <v>559</v>
      </c>
      <c r="N228" s="538">
        <v>1</v>
      </c>
      <c r="O228" s="526"/>
      <c r="P228" s="537" t="str">
        <f t="shared" si="7"/>
        <v>INCLUDED</v>
      </c>
      <c r="Q228" s="503">
        <f t="shared" si="29"/>
        <v>0</v>
      </c>
      <c r="R228" s="441">
        <f t="shared" si="30"/>
        <v>0</v>
      </c>
      <c r="S228" s="606">
        <f>Discount!$J$36</f>
        <v>0</v>
      </c>
      <c r="T228" s="441">
        <f t="shared" si="31"/>
        <v>0</v>
      </c>
      <c r="U228" s="442">
        <f t="shared" si="32"/>
        <v>0</v>
      </c>
      <c r="V228" s="710">
        <f t="shared" si="33"/>
        <v>0</v>
      </c>
      <c r="W228" s="258"/>
      <c r="X228" s="258"/>
      <c r="Y228" s="258"/>
      <c r="Z228" s="258"/>
      <c r="AA228" s="258"/>
    </row>
    <row r="229" spans="1:27" ht="31.5">
      <c r="A229" s="705">
        <v>33</v>
      </c>
      <c r="B229" s="714">
        <v>7000018859</v>
      </c>
      <c r="C229" s="714">
        <v>330</v>
      </c>
      <c r="D229" s="714">
        <v>290</v>
      </c>
      <c r="E229" s="714">
        <v>80</v>
      </c>
      <c r="F229" s="714" t="s">
        <v>878</v>
      </c>
      <c r="G229" s="714">
        <v>100002238</v>
      </c>
      <c r="H229" s="714">
        <v>998736</v>
      </c>
      <c r="I229" s="541"/>
      <c r="J229" s="540">
        <v>18</v>
      </c>
      <c r="K229" s="539"/>
      <c r="L229" s="538" t="s">
        <v>892</v>
      </c>
      <c r="M229" s="538" t="s">
        <v>559</v>
      </c>
      <c r="N229" s="538">
        <v>1</v>
      </c>
      <c r="O229" s="526"/>
      <c r="P229" s="537" t="str">
        <f t="shared" si="7"/>
        <v>INCLUDED</v>
      </c>
      <c r="Q229" s="503">
        <f t="shared" si="29"/>
        <v>0</v>
      </c>
      <c r="R229" s="441">
        <f t="shared" si="30"/>
        <v>0</v>
      </c>
      <c r="S229" s="606">
        <f>Discount!$J$36</f>
        <v>0</v>
      </c>
      <c r="T229" s="441">
        <f t="shared" si="31"/>
        <v>0</v>
      </c>
      <c r="U229" s="442">
        <f t="shared" si="32"/>
        <v>0</v>
      </c>
      <c r="V229" s="710">
        <f t="shared" si="33"/>
        <v>0</v>
      </c>
      <c r="W229" s="258"/>
      <c r="X229" s="258"/>
      <c r="Y229" s="258"/>
      <c r="Z229" s="258"/>
      <c r="AA229" s="258"/>
    </row>
    <row r="230" spans="1:27" ht="31.5">
      <c r="A230" s="705">
        <v>34</v>
      </c>
      <c r="B230" s="714">
        <v>7000018859</v>
      </c>
      <c r="C230" s="714">
        <v>340</v>
      </c>
      <c r="D230" s="714">
        <v>300</v>
      </c>
      <c r="E230" s="714">
        <v>90</v>
      </c>
      <c r="F230" s="714" t="s">
        <v>879</v>
      </c>
      <c r="G230" s="714">
        <v>100000737</v>
      </c>
      <c r="H230" s="714">
        <v>998736</v>
      </c>
      <c r="I230" s="541"/>
      <c r="J230" s="540">
        <v>18</v>
      </c>
      <c r="K230" s="539"/>
      <c r="L230" s="538" t="s">
        <v>893</v>
      </c>
      <c r="M230" s="538" t="s">
        <v>516</v>
      </c>
      <c r="N230" s="538">
        <v>1</v>
      </c>
      <c r="O230" s="526"/>
      <c r="P230" s="537" t="str">
        <f t="shared" si="7"/>
        <v>INCLUDED</v>
      </c>
      <c r="Q230" s="503">
        <f t="shared" si="29"/>
        <v>0</v>
      </c>
      <c r="R230" s="441">
        <f t="shared" si="30"/>
        <v>0</v>
      </c>
      <c r="S230" s="606">
        <f>Discount!$J$36</f>
        <v>0</v>
      </c>
      <c r="T230" s="441">
        <f t="shared" si="31"/>
        <v>0</v>
      </c>
      <c r="U230" s="442">
        <f t="shared" si="32"/>
        <v>0</v>
      </c>
      <c r="V230" s="710">
        <f t="shared" si="33"/>
        <v>0</v>
      </c>
      <c r="W230" s="258"/>
      <c r="X230" s="258"/>
      <c r="Y230" s="258"/>
      <c r="Z230" s="258"/>
      <c r="AA230" s="258"/>
    </row>
    <row r="231" spans="1:27" ht="31.5">
      <c r="A231" s="705">
        <v>35</v>
      </c>
      <c r="B231" s="714">
        <v>7000018859</v>
      </c>
      <c r="C231" s="714">
        <v>340</v>
      </c>
      <c r="D231" s="714">
        <v>300</v>
      </c>
      <c r="E231" s="714">
        <v>100</v>
      </c>
      <c r="F231" s="714" t="s">
        <v>879</v>
      </c>
      <c r="G231" s="714">
        <v>100000743</v>
      </c>
      <c r="H231" s="714">
        <v>998736</v>
      </c>
      <c r="I231" s="541"/>
      <c r="J231" s="540">
        <v>18</v>
      </c>
      <c r="K231" s="539"/>
      <c r="L231" s="538" t="s">
        <v>894</v>
      </c>
      <c r="M231" s="538" t="s">
        <v>559</v>
      </c>
      <c r="N231" s="538">
        <v>1</v>
      </c>
      <c r="O231" s="526"/>
      <c r="P231" s="537" t="str">
        <f t="shared" si="7"/>
        <v>INCLUDED</v>
      </c>
      <c r="Q231" s="503">
        <f t="shared" si="29"/>
        <v>0</v>
      </c>
      <c r="R231" s="441">
        <f t="shared" si="30"/>
        <v>0</v>
      </c>
      <c r="S231" s="606">
        <f>Discount!$J$36</f>
        <v>0</v>
      </c>
      <c r="T231" s="441">
        <f t="shared" si="31"/>
        <v>0</v>
      </c>
      <c r="U231" s="442">
        <f t="shared" si="32"/>
        <v>0</v>
      </c>
      <c r="V231" s="710">
        <f t="shared" si="33"/>
        <v>0</v>
      </c>
      <c r="W231" s="258"/>
      <c r="X231" s="258"/>
      <c r="Y231" s="258"/>
      <c r="Z231" s="258"/>
      <c r="AA231" s="258"/>
    </row>
    <row r="232" spans="1:27" ht="31.5">
      <c r="A232" s="705">
        <v>36</v>
      </c>
      <c r="B232" s="714">
        <v>7000018859</v>
      </c>
      <c r="C232" s="714">
        <v>350</v>
      </c>
      <c r="D232" s="714">
        <v>310</v>
      </c>
      <c r="E232" s="714">
        <v>20</v>
      </c>
      <c r="F232" s="714" t="s">
        <v>880</v>
      </c>
      <c r="G232" s="714">
        <v>100002069</v>
      </c>
      <c r="H232" s="714">
        <v>998736</v>
      </c>
      <c r="I232" s="541"/>
      <c r="J232" s="540">
        <v>18</v>
      </c>
      <c r="K232" s="539"/>
      <c r="L232" s="538" t="s">
        <v>895</v>
      </c>
      <c r="M232" s="538" t="s">
        <v>516</v>
      </c>
      <c r="N232" s="538">
        <v>1</v>
      </c>
      <c r="O232" s="526"/>
      <c r="P232" s="537" t="str">
        <f t="shared" si="7"/>
        <v>INCLUDED</v>
      </c>
      <c r="Q232" s="503">
        <f t="shared" si="29"/>
        <v>0</v>
      </c>
      <c r="R232" s="441">
        <f t="shared" si="30"/>
        <v>0</v>
      </c>
      <c r="S232" s="606">
        <f>Discount!$J$36</f>
        <v>0</v>
      </c>
      <c r="T232" s="441">
        <f t="shared" si="31"/>
        <v>0</v>
      </c>
      <c r="U232" s="442">
        <f t="shared" si="32"/>
        <v>0</v>
      </c>
      <c r="V232" s="710">
        <f t="shared" si="33"/>
        <v>0</v>
      </c>
      <c r="W232" s="258"/>
      <c r="X232" s="258"/>
      <c r="Y232" s="258"/>
      <c r="Z232" s="258"/>
      <c r="AA232" s="258"/>
    </row>
    <row r="233" spans="1:27" ht="31.5">
      <c r="A233" s="705">
        <v>37</v>
      </c>
      <c r="B233" s="714">
        <v>7000018859</v>
      </c>
      <c r="C233" s="714">
        <v>350</v>
      </c>
      <c r="D233" s="714">
        <v>310</v>
      </c>
      <c r="E233" s="714">
        <v>30</v>
      </c>
      <c r="F233" s="714" t="s">
        <v>880</v>
      </c>
      <c r="G233" s="714">
        <v>100002070</v>
      </c>
      <c r="H233" s="714">
        <v>998736</v>
      </c>
      <c r="I233" s="541"/>
      <c r="J233" s="540">
        <v>18</v>
      </c>
      <c r="K233" s="539"/>
      <c r="L233" s="538" t="s">
        <v>896</v>
      </c>
      <c r="M233" s="538" t="s">
        <v>516</v>
      </c>
      <c r="N233" s="538">
        <v>1</v>
      </c>
      <c r="O233" s="526"/>
      <c r="P233" s="537" t="str">
        <f t="shared" si="7"/>
        <v>INCLUDED</v>
      </c>
      <c r="Q233" s="503">
        <f t="shared" si="29"/>
        <v>0</v>
      </c>
      <c r="R233" s="441">
        <f t="shared" si="30"/>
        <v>0</v>
      </c>
      <c r="S233" s="606">
        <f>Discount!$J$36</f>
        <v>0</v>
      </c>
      <c r="T233" s="441">
        <f t="shared" si="31"/>
        <v>0</v>
      </c>
      <c r="U233" s="442">
        <f t="shared" si="32"/>
        <v>0</v>
      </c>
      <c r="V233" s="710">
        <f t="shared" si="33"/>
        <v>0</v>
      </c>
      <c r="W233" s="258"/>
      <c r="X233" s="258"/>
      <c r="Y233" s="258"/>
      <c r="Z233" s="258"/>
      <c r="AA233" s="258"/>
    </row>
    <row r="234" spans="1:27" ht="31.5">
      <c r="A234" s="705">
        <v>38</v>
      </c>
      <c r="B234" s="714">
        <v>7000018859</v>
      </c>
      <c r="C234" s="714">
        <v>650</v>
      </c>
      <c r="D234" s="714">
        <v>335</v>
      </c>
      <c r="E234" s="714">
        <v>30</v>
      </c>
      <c r="F234" s="714" t="s">
        <v>881</v>
      </c>
      <c r="G234" s="714">
        <v>100016783</v>
      </c>
      <c r="H234" s="714">
        <v>998736</v>
      </c>
      <c r="I234" s="541"/>
      <c r="J234" s="540">
        <v>18</v>
      </c>
      <c r="K234" s="539"/>
      <c r="L234" s="538" t="s">
        <v>897</v>
      </c>
      <c r="M234" s="538" t="s">
        <v>559</v>
      </c>
      <c r="N234" s="538">
        <v>1</v>
      </c>
      <c r="O234" s="526"/>
      <c r="P234" s="537" t="str">
        <f t="shared" si="7"/>
        <v>INCLUDED</v>
      </c>
      <c r="Q234" s="503">
        <f t="shared" si="29"/>
        <v>0</v>
      </c>
      <c r="R234" s="441">
        <f t="shared" si="30"/>
        <v>0</v>
      </c>
      <c r="S234" s="606">
        <f>Discount!$J$36</f>
        <v>0</v>
      </c>
      <c r="T234" s="441">
        <f t="shared" si="31"/>
        <v>0</v>
      </c>
      <c r="U234" s="442">
        <f t="shared" si="32"/>
        <v>0</v>
      </c>
      <c r="V234" s="710">
        <f t="shared" si="33"/>
        <v>0</v>
      </c>
      <c r="W234" s="258"/>
      <c r="X234" s="258"/>
      <c r="Y234" s="258"/>
      <c r="Z234" s="258"/>
      <c r="AA234" s="258"/>
    </row>
    <row r="235" spans="1:27" ht="31.5">
      <c r="A235" s="705">
        <v>39</v>
      </c>
      <c r="B235" s="714">
        <v>7000018859</v>
      </c>
      <c r="C235" s="714">
        <v>360</v>
      </c>
      <c r="D235" s="714">
        <v>340</v>
      </c>
      <c r="E235" s="714">
        <v>30</v>
      </c>
      <c r="F235" s="714" t="s">
        <v>882</v>
      </c>
      <c r="G235" s="714">
        <v>100001021</v>
      </c>
      <c r="H235" s="714">
        <v>995461</v>
      </c>
      <c r="I235" s="541"/>
      <c r="J235" s="540">
        <v>18</v>
      </c>
      <c r="K235" s="539"/>
      <c r="L235" s="538" t="s">
        <v>548</v>
      </c>
      <c r="M235" s="538" t="s">
        <v>516</v>
      </c>
      <c r="N235" s="538">
        <v>1</v>
      </c>
      <c r="O235" s="526"/>
      <c r="P235" s="537" t="str">
        <f t="shared" si="7"/>
        <v>INCLUDED</v>
      </c>
      <c r="Q235" s="503">
        <f t="shared" si="29"/>
        <v>0</v>
      </c>
      <c r="R235" s="441">
        <f t="shared" si="30"/>
        <v>0</v>
      </c>
      <c r="S235" s="606">
        <f>Discount!$J$36</f>
        <v>0</v>
      </c>
      <c r="T235" s="441">
        <f t="shared" si="31"/>
        <v>0</v>
      </c>
      <c r="U235" s="442">
        <f t="shared" si="32"/>
        <v>0</v>
      </c>
      <c r="V235" s="710">
        <f t="shared" si="33"/>
        <v>0</v>
      </c>
      <c r="W235" s="258"/>
      <c r="X235" s="258"/>
      <c r="Y235" s="258"/>
      <c r="Z235" s="258"/>
      <c r="AA235" s="258"/>
    </row>
    <row r="236" spans="1:27" ht="31.5">
      <c r="A236" s="705">
        <v>40</v>
      </c>
      <c r="B236" s="714">
        <v>7000018859</v>
      </c>
      <c r="C236" s="714">
        <v>360</v>
      </c>
      <c r="D236" s="714">
        <v>340</v>
      </c>
      <c r="E236" s="714">
        <v>40</v>
      </c>
      <c r="F236" s="714" t="s">
        <v>882</v>
      </c>
      <c r="G236" s="714">
        <v>100001024</v>
      </c>
      <c r="H236" s="714">
        <v>998731</v>
      </c>
      <c r="I236" s="541"/>
      <c r="J236" s="540">
        <v>18</v>
      </c>
      <c r="K236" s="539"/>
      <c r="L236" s="715" t="s">
        <v>549</v>
      </c>
      <c r="M236" s="538" t="s">
        <v>516</v>
      </c>
      <c r="N236" s="538">
        <v>1</v>
      </c>
      <c r="O236" s="526"/>
      <c r="P236" s="537" t="str">
        <f t="shared" si="7"/>
        <v>INCLUDED</v>
      </c>
      <c r="Q236" s="503">
        <f t="shared" si="29"/>
        <v>0</v>
      </c>
      <c r="R236" s="441">
        <f t="shared" si="30"/>
        <v>0</v>
      </c>
      <c r="S236" s="606">
        <f>Discount!$J$36</f>
        <v>0</v>
      </c>
      <c r="T236" s="441">
        <f t="shared" si="31"/>
        <v>0</v>
      </c>
      <c r="U236" s="442">
        <f t="shared" si="32"/>
        <v>0</v>
      </c>
      <c r="V236" s="710">
        <f t="shared" si="33"/>
        <v>0</v>
      </c>
      <c r="W236" s="258"/>
      <c r="X236" s="258"/>
      <c r="Y236" s="258"/>
      <c r="Z236" s="258"/>
      <c r="AA236" s="258"/>
    </row>
    <row r="237" spans="1:27" ht="31.5">
      <c r="A237" s="705">
        <v>41</v>
      </c>
      <c r="B237" s="714">
        <v>7000018859</v>
      </c>
      <c r="C237" s="714">
        <v>360</v>
      </c>
      <c r="D237" s="714">
        <v>340</v>
      </c>
      <c r="E237" s="714">
        <v>50</v>
      </c>
      <c r="F237" s="714" t="s">
        <v>882</v>
      </c>
      <c r="G237" s="714">
        <v>100004931</v>
      </c>
      <c r="H237" s="714">
        <v>998731</v>
      </c>
      <c r="I237" s="541"/>
      <c r="J237" s="540">
        <v>18</v>
      </c>
      <c r="K237" s="539"/>
      <c r="L237" s="538" t="s">
        <v>898</v>
      </c>
      <c r="M237" s="538" t="s">
        <v>516</v>
      </c>
      <c r="N237" s="538">
        <v>3</v>
      </c>
      <c r="O237" s="526"/>
      <c r="P237" s="537" t="str">
        <f t="shared" si="7"/>
        <v>INCLUDED</v>
      </c>
      <c r="Q237" s="503">
        <f t="shared" si="29"/>
        <v>0</v>
      </c>
      <c r="R237" s="441">
        <f t="shared" si="30"/>
        <v>0</v>
      </c>
      <c r="S237" s="606">
        <f>Discount!$J$36</f>
        <v>0</v>
      </c>
      <c r="T237" s="441">
        <f t="shared" si="31"/>
        <v>0</v>
      </c>
      <c r="U237" s="442">
        <f t="shared" si="32"/>
        <v>0</v>
      </c>
      <c r="V237" s="710">
        <f t="shared" si="33"/>
        <v>0</v>
      </c>
      <c r="W237" s="258"/>
      <c r="X237" s="258"/>
      <c r="Y237" s="258"/>
      <c r="Z237" s="258"/>
      <c r="AA237" s="258"/>
    </row>
    <row r="238" spans="1:27" ht="31.5">
      <c r="A238" s="705">
        <v>42</v>
      </c>
      <c r="B238" s="714">
        <v>7000018859</v>
      </c>
      <c r="C238" s="714">
        <v>360</v>
      </c>
      <c r="D238" s="714">
        <v>340</v>
      </c>
      <c r="E238" s="714">
        <v>60</v>
      </c>
      <c r="F238" s="714" t="s">
        <v>882</v>
      </c>
      <c r="G238" s="714">
        <v>100004930</v>
      </c>
      <c r="H238" s="714">
        <v>998731</v>
      </c>
      <c r="I238" s="541"/>
      <c r="J238" s="540">
        <v>18</v>
      </c>
      <c r="K238" s="539"/>
      <c r="L238" s="538" t="s">
        <v>899</v>
      </c>
      <c r="M238" s="538" t="s">
        <v>516</v>
      </c>
      <c r="N238" s="538">
        <v>2</v>
      </c>
      <c r="O238" s="526"/>
      <c r="P238" s="537" t="str">
        <f t="shared" si="7"/>
        <v>INCLUDED</v>
      </c>
      <c r="Q238" s="503">
        <f t="shared" si="29"/>
        <v>0</v>
      </c>
      <c r="R238" s="441">
        <f t="shared" si="30"/>
        <v>0</v>
      </c>
      <c r="S238" s="606">
        <f>Discount!$J$36</f>
        <v>0</v>
      </c>
      <c r="T238" s="441">
        <f t="shared" si="31"/>
        <v>0</v>
      </c>
      <c r="U238" s="442">
        <f t="shared" si="32"/>
        <v>0</v>
      </c>
      <c r="V238" s="710">
        <f t="shared" si="33"/>
        <v>0</v>
      </c>
      <c r="W238" s="258"/>
      <c r="X238" s="258"/>
      <c r="Y238" s="258"/>
      <c r="Z238" s="258"/>
      <c r="AA238" s="258"/>
    </row>
    <row r="239" spans="1:27" ht="31.5">
      <c r="A239" s="705">
        <v>43</v>
      </c>
      <c r="B239" s="714">
        <v>7000018859</v>
      </c>
      <c r="C239" s="714">
        <v>360</v>
      </c>
      <c r="D239" s="714">
        <v>340</v>
      </c>
      <c r="E239" s="714">
        <v>70</v>
      </c>
      <c r="F239" s="714" t="s">
        <v>882</v>
      </c>
      <c r="G239" s="714">
        <v>100001052</v>
      </c>
      <c r="H239" s="714">
        <v>998731</v>
      </c>
      <c r="I239" s="541"/>
      <c r="J239" s="540">
        <v>18</v>
      </c>
      <c r="K239" s="539"/>
      <c r="L239" s="538" t="s">
        <v>900</v>
      </c>
      <c r="M239" s="538" t="s">
        <v>516</v>
      </c>
      <c r="N239" s="538">
        <v>1</v>
      </c>
      <c r="O239" s="526"/>
      <c r="P239" s="537" t="str">
        <f t="shared" si="7"/>
        <v>INCLUDED</v>
      </c>
      <c r="Q239" s="503">
        <f t="shared" si="29"/>
        <v>0</v>
      </c>
      <c r="R239" s="441">
        <f t="shared" si="30"/>
        <v>0</v>
      </c>
      <c r="S239" s="606">
        <f>Discount!$J$36</f>
        <v>0</v>
      </c>
      <c r="T239" s="441">
        <f t="shared" si="31"/>
        <v>0</v>
      </c>
      <c r="U239" s="442">
        <f t="shared" si="32"/>
        <v>0</v>
      </c>
      <c r="V239" s="710">
        <f t="shared" si="33"/>
        <v>0</v>
      </c>
      <c r="W239" s="258"/>
      <c r="X239" s="258"/>
      <c r="Y239" s="258"/>
      <c r="Z239" s="258"/>
      <c r="AA239" s="258"/>
    </row>
    <row r="240" spans="1:27" ht="31.5">
      <c r="A240" s="705">
        <v>44</v>
      </c>
      <c r="B240" s="714">
        <v>7000018859</v>
      </c>
      <c r="C240" s="714">
        <v>360</v>
      </c>
      <c r="D240" s="714">
        <v>340</v>
      </c>
      <c r="E240" s="714">
        <v>80</v>
      </c>
      <c r="F240" s="714" t="s">
        <v>882</v>
      </c>
      <c r="G240" s="714">
        <v>100001885</v>
      </c>
      <c r="H240" s="714">
        <v>998739</v>
      </c>
      <c r="I240" s="541"/>
      <c r="J240" s="540">
        <v>18</v>
      </c>
      <c r="K240" s="539"/>
      <c r="L240" s="538" t="s">
        <v>742</v>
      </c>
      <c r="M240" s="538" t="s">
        <v>516</v>
      </c>
      <c r="N240" s="538">
        <v>1</v>
      </c>
      <c r="O240" s="526"/>
      <c r="P240" s="537" t="str">
        <f t="shared" si="7"/>
        <v>INCLUDED</v>
      </c>
      <c r="Q240" s="503">
        <f t="shared" si="29"/>
        <v>0</v>
      </c>
      <c r="R240" s="441">
        <f t="shared" si="30"/>
        <v>0</v>
      </c>
      <c r="S240" s="606">
        <f>Discount!$J$36</f>
        <v>0</v>
      </c>
      <c r="T240" s="441">
        <f t="shared" si="31"/>
        <v>0</v>
      </c>
      <c r="U240" s="442">
        <f t="shared" si="32"/>
        <v>0</v>
      </c>
      <c r="V240" s="710">
        <f t="shared" si="33"/>
        <v>0</v>
      </c>
      <c r="W240" s="258"/>
      <c r="X240" s="258"/>
      <c r="Y240" s="258"/>
      <c r="Z240" s="258"/>
      <c r="AA240" s="258"/>
    </row>
    <row r="241" spans="1:31" ht="47.25">
      <c r="A241" s="705">
        <v>45</v>
      </c>
      <c r="B241" s="714">
        <v>7000018859</v>
      </c>
      <c r="C241" s="714">
        <v>750</v>
      </c>
      <c r="D241" s="714">
        <v>770</v>
      </c>
      <c r="E241" s="714">
        <v>10</v>
      </c>
      <c r="F241" s="714" t="s">
        <v>751</v>
      </c>
      <c r="G241" s="714">
        <v>100004518</v>
      </c>
      <c r="H241" s="714">
        <v>995433</v>
      </c>
      <c r="I241" s="541"/>
      <c r="J241" s="540">
        <v>18</v>
      </c>
      <c r="K241" s="539"/>
      <c r="L241" s="538" t="s">
        <v>770</v>
      </c>
      <c r="M241" s="538" t="s">
        <v>771</v>
      </c>
      <c r="N241" s="538">
        <v>290</v>
      </c>
      <c r="O241" s="526"/>
      <c r="P241" s="537" t="str">
        <f t="shared" si="7"/>
        <v>INCLUDED</v>
      </c>
      <c r="Q241" s="503">
        <f t="shared" si="29"/>
        <v>0</v>
      </c>
      <c r="R241" s="441">
        <f t="shared" si="30"/>
        <v>0</v>
      </c>
      <c r="S241" s="606">
        <f>Discount!$J$36</f>
        <v>0</v>
      </c>
      <c r="T241" s="441">
        <f t="shared" si="31"/>
        <v>0</v>
      </c>
      <c r="U241" s="442">
        <f t="shared" si="32"/>
        <v>0</v>
      </c>
      <c r="V241" s="710">
        <f t="shared" si="33"/>
        <v>0</v>
      </c>
      <c r="W241" s="258"/>
      <c r="X241" s="258"/>
      <c r="Y241" s="258"/>
      <c r="Z241" s="258"/>
      <c r="AA241" s="258"/>
    </row>
    <row r="242" spans="1:31">
      <c r="A242" s="705">
        <v>46</v>
      </c>
      <c r="B242" s="714">
        <v>7000018859</v>
      </c>
      <c r="C242" s="714">
        <v>750</v>
      </c>
      <c r="D242" s="714">
        <v>770</v>
      </c>
      <c r="E242" s="714">
        <v>20</v>
      </c>
      <c r="F242" s="714" t="s">
        <v>751</v>
      </c>
      <c r="G242" s="714">
        <v>100001325</v>
      </c>
      <c r="H242" s="714">
        <v>995454</v>
      </c>
      <c r="I242" s="541"/>
      <c r="J242" s="540">
        <v>18</v>
      </c>
      <c r="K242" s="539"/>
      <c r="L242" s="538" t="s">
        <v>772</v>
      </c>
      <c r="M242" s="538" t="s">
        <v>771</v>
      </c>
      <c r="N242" s="538">
        <v>12</v>
      </c>
      <c r="O242" s="526"/>
      <c r="P242" s="537" t="str">
        <f t="shared" si="7"/>
        <v>INCLUDED</v>
      </c>
      <c r="Q242" s="503">
        <f t="shared" si="29"/>
        <v>0</v>
      </c>
      <c r="R242" s="441">
        <f t="shared" si="30"/>
        <v>0</v>
      </c>
      <c r="S242" s="606">
        <f>Discount!$J$36</f>
        <v>0</v>
      </c>
      <c r="T242" s="441">
        <f t="shared" si="31"/>
        <v>0</v>
      </c>
      <c r="U242" s="442">
        <f t="shared" si="32"/>
        <v>0</v>
      </c>
      <c r="V242" s="710">
        <f t="shared" si="33"/>
        <v>0</v>
      </c>
      <c r="W242" s="258"/>
      <c r="X242" s="258"/>
      <c r="Y242" s="258"/>
      <c r="Z242" s="258"/>
      <c r="AA242" s="258"/>
    </row>
    <row r="243" spans="1:31">
      <c r="A243" s="705">
        <v>47</v>
      </c>
      <c r="B243" s="714">
        <v>7000018859</v>
      </c>
      <c r="C243" s="714">
        <v>750</v>
      </c>
      <c r="D243" s="714">
        <v>770</v>
      </c>
      <c r="E243" s="714">
        <v>30</v>
      </c>
      <c r="F243" s="714" t="s">
        <v>751</v>
      </c>
      <c r="G243" s="714">
        <v>100001328</v>
      </c>
      <c r="H243" s="714">
        <v>995454</v>
      </c>
      <c r="I243" s="541"/>
      <c r="J243" s="540">
        <v>18</v>
      </c>
      <c r="K243" s="539"/>
      <c r="L243" s="538" t="s">
        <v>774</v>
      </c>
      <c r="M243" s="538" t="s">
        <v>771</v>
      </c>
      <c r="N243" s="538">
        <v>8</v>
      </c>
      <c r="O243" s="526"/>
      <c r="P243" s="537" t="str">
        <f t="shared" si="7"/>
        <v>INCLUDED</v>
      </c>
      <c r="Q243" s="503">
        <f t="shared" si="29"/>
        <v>0</v>
      </c>
      <c r="R243" s="441">
        <f t="shared" si="30"/>
        <v>0</v>
      </c>
      <c r="S243" s="606">
        <f>Discount!$J$36</f>
        <v>0</v>
      </c>
      <c r="T243" s="441">
        <f t="shared" si="31"/>
        <v>0</v>
      </c>
      <c r="U243" s="442">
        <f t="shared" si="32"/>
        <v>0</v>
      </c>
      <c r="V243" s="710">
        <f t="shared" si="33"/>
        <v>0</v>
      </c>
      <c r="W243" s="258"/>
      <c r="X243" s="258"/>
      <c r="Y243" s="258"/>
      <c r="Z243" s="258"/>
      <c r="AA243" s="258"/>
    </row>
    <row r="244" spans="1:31" ht="31.5">
      <c r="A244" s="705">
        <v>48</v>
      </c>
      <c r="B244" s="714">
        <v>7000018859</v>
      </c>
      <c r="C244" s="714">
        <v>750</v>
      </c>
      <c r="D244" s="714">
        <v>770</v>
      </c>
      <c r="E244" s="714">
        <v>40</v>
      </c>
      <c r="F244" s="714" t="s">
        <v>751</v>
      </c>
      <c r="G244" s="714">
        <v>100001754</v>
      </c>
      <c r="H244" s="714">
        <v>995454</v>
      </c>
      <c r="I244" s="541"/>
      <c r="J244" s="540">
        <v>18</v>
      </c>
      <c r="K244" s="539"/>
      <c r="L244" s="538" t="s">
        <v>775</v>
      </c>
      <c r="M244" s="538" t="s">
        <v>771</v>
      </c>
      <c r="N244" s="538">
        <v>59</v>
      </c>
      <c r="O244" s="526"/>
      <c r="P244" s="537" t="str">
        <f t="shared" si="7"/>
        <v>INCLUDED</v>
      </c>
      <c r="Q244" s="503">
        <f t="shared" si="29"/>
        <v>0</v>
      </c>
      <c r="R244" s="441">
        <f t="shared" si="30"/>
        <v>0</v>
      </c>
      <c r="S244" s="606">
        <f>Discount!$J$36</f>
        <v>0</v>
      </c>
      <c r="T244" s="441">
        <f t="shared" si="31"/>
        <v>0</v>
      </c>
      <c r="U244" s="442">
        <f t="shared" si="32"/>
        <v>0</v>
      </c>
      <c r="V244" s="710">
        <f t="shared" si="33"/>
        <v>0</v>
      </c>
      <c r="W244" s="258"/>
      <c r="X244" s="258"/>
      <c r="Y244" s="258"/>
      <c r="Z244" s="258"/>
      <c r="AA244" s="258"/>
    </row>
    <row r="245" spans="1:31">
      <c r="A245" s="705">
        <v>49</v>
      </c>
      <c r="B245" s="714">
        <v>7000018859</v>
      </c>
      <c r="C245" s="714">
        <v>750</v>
      </c>
      <c r="D245" s="714">
        <v>770</v>
      </c>
      <c r="E245" s="714">
        <v>50</v>
      </c>
      <c r="F245" s="714" t="s">
        <v>751</v>
      </c>
      <c r="G245" s="714">
        <v>100001329</v>
      </c>
      <c r="H245" s="714">
        <v>995454</v>
      </c>
      <c r="I245" s="541"/>
      <c r="J245" s="540">
        <v>18</v>
      </c>
      <c r="K245" s="539"/>
      <c r="L245" s="538" t="s">
        <v>776</v>
      </c>
      <c r="M245" s="538" t="s">
        <v>687</v>
      </c>
      <c r="N245" s="538">
        <v>4</v>
      </c>
      <c r="O245" s="526"/>
      <c r="P245" s="537" t="str">
        <f t="shared" si="7"/>
        <v>INCLUDED</v>
      </c>
      <c r="Q245" s="503">
        <f t="shared" si="29"/>
        <v>0</v>
      </c>
      <c r="R245" s="441">
        <f t="shared" si="30"/>
        <v>0</v>
      </c>
      <c r="S245" s="606">
        <f>Discount!$J$36</f>
        <v>0</v>
      </c>
      <c r="T245" s="441">
        <f t="shared" si="31"/>
        <v>0</v>
      </c>
      <c r="U245" s="442">
        <f t="shared" si="32"/>
        <v>0</v>
      </c>
      <c r="V245" s="710">
        <f t="shared" si="33"/>
        <v>0</v>
      </c>
      <c r="W245" s="258"/>
      <c r="X245" s="258"/>
      <c r="Y245" s="258"/>
      <c r="Z245" s="258"/>
      <c r="AA245" s="258"/>
    </row>
    <row r="246" spans="1:31">
      <c r="A246" s="705">
        <v>50</v>
      </c>
      <c r="B246" s="714">
        <v>7000018859</v>
      </c>
      <c r="C246" s="714">
        <v>750</v>
      </c>
      <c r="D246" s="714">
        <v>770</v>
      </c>
      <c r="E246" s="714">
        <v>60</v>
      </c>
      <c r="F246" s="714" t="s">
        <v>751</v>
      </c>
      <c r="G246" s="714">
        <v>100001714</v>
      </c>
      <c r="H246" s="714">
        <v>995428</v>
      </c>
      <c r="I246" s="541"/>
      <c r="J246" s="540">
        <v>18</v>
      </c>
      <c r="K246" s="539"/>
      <c r="L246" s="538" t="s">
        <v>778</v>
      </c>
      <c r="M246" s="538" t="s">
        <v>779</v>
      </c>
      <c r="N246" s="538">
        <v>100</v>
      </c>
      <c r="O246" s="526"/>
      <c r="P246" s="537" t="str">
        <f t="shared" si="7"/>
        <v>INCLUDED</v>
      </c>
      <c r="Q246" s="503">
        <f t="shared" si="29"/>
        <v>0</v>
      </c>
      <c r="R246" s="441">
        <f t="shared" si="30"/>
        <v>0</v>
      </c>
      <c r="S246" s="606">
        <f>Discount!$J$36</f>
        <v>0</v>
      </c>
      <c r="T246" s="441">
        <f t="shared" si="31"/>
        <v>0</v>
      </c>
      <c r="U246" s="442">
        <f t="shared" si="32"/>
        <v>0</v>
      </c>
      <c r="V246" s="710">
        <f t="shared" si="33"/>
        <v>0</v>
      </c>
      <c r="W246" s="258"/>
      <c r="X246" s="258"/>
      <c r="Y246" s="258"/>
      <c r="Z246" s="258"/>
      <c r="AA246" s="258"/>
    </row>
    <row r="247" spans="1:31">
      <c r="A247" s="705">
        <v>51</v>
      </c>
      <c r="B247" s="714">
        <v>7000018859</v>
      </c>
      <c r="C247" s="714">
        <v>750</v>
      </c>
      <c r="D247" s="714">
        <v>770</v>
      </c>
      <c r="E247" s="714">
        <v>70</v>
      </c>
      <c r="F247" s="714" t="s">
        <v>751</v>
      </c>
      <c r="G247" s="714">
        <v>100001713</v>
      </c>
      <c r="H247" s="714">
        <v>995424</v>
      </c>
      <c r="I247" s="541"/>
      <c r="J247" s="540">
        <v>18</v>
      </c>
      <c r="K247" s="539"/>
      <c r="L247" s="538" t="s">
        <v>780</v>
      </c>
      <c r="M247" s="538" t="s">
        <v>779</v>
      </c>
      <c r="N247" s="538">
        <v>100</v>
      </c>
      <c r="O247" s="526"/>
      <c r="P247" s="537" t="str">
        <f t="shared" si="7"/>
        <v>INCLUDED</v>
      </c>
      <c r="Q247" s="503">
        <f t="shared" si="29"/>
        <v>0</v>
      </c>
      <c r="R247" s="441">
        <f t="shared" si="30"/>
        <v>0</v>
      </c>
      <c r="S247" s="606">
        <f>Discount!$J$36</f>
        <v>0</v>
      </c>
      <c r="T247" s="441">
        <f t="shared" si="31"/>
        <v>0</v>
      </c>
      <c r="U247" s="442">
        <f t="shared" si="32"/>
        <v>0</v>
      </c>
      <c r="V247" s="710">
        <f t="shared" si="33"/>
        <v>0</v>
      </c>
      <c r="W247" s="258"/>
      <c r="X247" s="258"/>
      <c r="Y247" s="258"/>
      <c r="Z247" s="258"/>
      <c r="AA247" s="258"/>
    </row>
    <row r="248" spans="1:31" ht="31.5">
      <c r="A248" s="705">
        <v>52</v>
      </c>
      <c r="B248" s="714">
        <v>7000018859</v>
      </c>
      <c r="C248" s="714">
        <v>750</v>
      </c>
      <c r="D248" s="714">
        <v>770</v>
      </c>
      <c r="E248" s="714">
        <v>80</v>
      </c>
      <c r="F248" s="714" t="s">
        <v>751</v>
      </c>
      <c r="G248" s="714">
        <v>100001712</v>
      </c>
      <c r="H248" s="714">
        <v>995428</v>
      </c>
      <c r="I248" s="541"/>
      <c r="J248" s="540">
        <v>18</v>
      </c>
      <c r="K248" s="539"/>
      <c r="L248" s="538" t="s">
        <v>781</v>
      </c>
      <c r="M248" s="538" t="s">
        <v>779</v>
      </c>
      <c r="N248" s="538">
        <v>200</v>
      </c>
      <c r="O248" s="526"/>
      <c r="P248" s="537" t="str">
        <f t="shared" si="7"/>
        <v>INCLUDED</v>
      </c>
      <c r="Q248" s="503">
        <f t="shared" si="29"/>
        <v>0</v>
      </c>
      <c r="R248" s="441">
        <f t="shared" si="30"/>
        <v>0</v>
      </c>
      <c r="S248" s="606">
        <f>Discount!$J$36</f>
        <v>0</v>
      </c>
      <c r="T248" s="441">
        <f t="shared" si="31"/>
        <v>0</v>
      </c>
      <c r="U248" s="442">
        <f t="shared" si="32"/>
        <v>0</v>
      </c>
      <c r="V248" s="710">
        <f t="shared" si="33"/>
        <v>0</v>
      </c>
      <c r="W248" s="258"/>
      <c r="X248" s="258"/>
      <c r="Y248" s="258"/>
      <c r="Z248" s="258"/>
      <c r="AA248" s="258"/>
    </row>
    <row r="249" spans="1:31" ht="31.5">
      <c r="A249" s="705">
        <v>53</v>
      </c>
      <c r="B249" s="714">
        <v>7000018859</v>
      </c>
      <c r="C249" s="714">
        <v>750</v>
      </c>
      <c r="D249" s="714">
        <v>770</v>
      </c>
      <c r="E249" s="714">
        <v>90</v>
      </c>
      <c r="F249" s="714" t="s">
        <v>751</v>
      </c>
      <c r="G249" s="714">
        <v>100001478</v>
      </c>
      <c r="H249" s="714">
        <v>995454</v>
      </c>
      <c r="I249" s="541"/>
      <c r="J249" s="540">
        <v>18</v>
      </c>
      <c r="K249" s="539"/>
      <c r="L249" s="538" t="s">
        <v>901</v>
      </c>
      <c r="M249" s="538" t="s">
        <v>525</v>
      </c>
      <c r="N249" s="538">
        <v>30</v>
      </c>
      <c r="O249" s="526"/>
      <c r="P249" s="537" t="str">
        <f t="shared" si="7"/>
        <v>INCLUDED</v>
      </c>
      <c r="Q249" s="503">
        <f t="shared" si="29"/>
        <v>0</v>
      </c>
      <c r="R249" s="441">
        <f t="shared" si="30"/>
        <v>0</v>
      </c>
      <c r="S249" s="606">
        <f>Discount!$J$36</f>
        <v>0</v>
      </c>
      <c r="T249" s="441">
        <f t="shared" si="31"/>
        <v>0</v>
      </c>
      <c r="U249" s="442">
        <f t="shared" si="32"/>
        <v>0</v>
      </c>
      <c r="V249" s="710">
        <f t="shared" si="33"/>
        <v>0</v>
      </c>
      <c r="W249" s="258"/>
      <c r="X249" s="258"/>
      <c r="Y249" s="258"/>
      <c r="Z249" s="258"/>
      <c r="AA249" s="258"/>
    </row>
    <row r="250" spans="1:31" ht="31.5">
      <c r="A250" s="705">
        <v>54</v>
      </c>
      <c r="B250" s="714">
        <v>7000018859</v>
      </c>
      <c r="C250" s="714">
        <v>750</v>
      </c>
      <c r="D250" s="714">
        <v>770</v>
      </c>
      <c r="E250" s="714">
        <v>100</v>
      </c>
      <c r="F250" s="714" t="s">
        <v>751</v>
      </c>
      <c r="G250" s="714">
        <v>100001479</v>
      </c>
      <c r="H250" s="714">
        <v>995454</v>
      </c>
      <c r="I250" s="541"/>
      <c r="J250" s="540">
        <v>18</v>
      </c>
      <c r="K250" s="539"/>
      <c r="L250" s="538" t="s">
        <v>902</v>
      </c>
      <c r="M250" s="538" t="s">
        <v>525</v>
      </c>
      <c r="N250" s="538">
        <v>50</v>
      </c>
      <c r="O250" s="526"/>
      <c r="P250" s="537" t="str">
        <f t="shared" si="7"/>
        <v>INCLUDED</v>
      </c>
      <c r="Q250" s="503">
        <f t="shared" si="29"/>
        <v>0</v>
      </c>
      <c r="R250" s="441">
        <f t="shared" si="30"/>
        <v>0</v>
      </c>
      <c r="S250" s="606">
        <f>Discount!$J$36</f>
        <v>0</v>
      </c>
      <c r="T250" s="441">
        <f t="shared" si="31"/>
        <v>0</v>
      </c>
      <c r="U250" s="442">
        <f t="shared" si="32"/>
        <v>0</v>
      </c>
      <c r="V250" s="710">
        <f t="shared" si="33"/>
        <v>0</v>
      </c>
      <c r="W250" s="258"/>
      <c r="X250" s="258"/>
      <c r="Y250" s="258"/>
      <c r="Z250" s="258"/>
      <c r="AA250" s="258"/>
    </row>
    <row r="251" spans="1:31" ht="31.5">
      <c r="A251" s="705">
        <v>55</v>
      </c>
      <c r="B251" s="714">
        <v>7000018859</v>
      </c>
      <c r="C251" s="714">
        <v>750</v>
      </c>
      <c r="D251" s="714">
        <v>770</v>
      </c>
      <c r="E251" s="714">
        <v>110</v>
      </c>
      <c r="F251" s="714" t="s">
        <v>751</v>
      </c>
      <c r="G251" s="714">
        <v>100001480</v>
      </c>
      <c r="H251" s="714">
        <v>995454</v>
      </c>
      <c r="I251" s="541"/>
      <c r="J251" s="540">
        <v>18</v>
      </c>
      <c r="K251" s="539"/>
      <c r="L251" s="538" t="s">
        <v>903</v>
      </c>
      <c r="M251" s="538" t="s">
        <v>525</v>
      </c>
      <c r="N251" s="538">
        <v>40</v>
      </c>
      <c r="O251" s="526"/>
      <c r="P251" s="537" t="str">
        <f t="shared" si="7"/>
        <v>INCLUDED</v>
      </c>
      <c r="Q251" s="503">
        <f t="shared" si="29"/>
        <v>0</v>
      </c>
      <c r="R251" s="441">
        <f t="shared" si="30"/>
        <v>0</v>
      </c>
      <c r="S251" s="606">
        <f>Discount!$J$36</f>
        <v>0</v>
      </c>
      <c r="T251" s="441">
        <f t="shared" si="31"/>
        <v>0</v>
      </c>
      <c r="U251" s="442">
        <f t="shared" si="32"/>
        <v>0</v>
      </c>
      <c r="V251" s="710">
        <f t="shared" si="33"/>
        <v>0</v>
      </c>
      <c r="W251" s="258"/>
      <c r="X251" s="258"/>
      <c r="Y251" s="258"/>
      <c r="Z251" s="258"/>
      <c r="AA251" s="258"/>
    </row>
    <row r="252" spans="1:31">
      <c r="A252" s="705">
        <v>56</v>
      </c>
      <c r="B252" s="714">
        <v>7000018859</v>
      </c>
      <c r="C252" s="714">
        <v>760</v>
      </c>
      <c r="D252" s="714">
        <v>780</v>
      </c>
      <c r="E252" s="714">
        <v>10</v>
      </c>
      <c r="F252" s="714" t="s">
        <v>513</v>
      </c>
      <c r="G252" s="714">
        <v>100001674</v>
      </c>
      <c r="H252" s="714">
        <v>995455</v>
      </c>
      <c r="I252" s="541"/>
      <c r="J252" s="540">
        <v>18</v>
      </c>
      <c r="K252" s="539"/>
      <c r="L252" s="538" t="s">
        <v>785</v>
      </c>
      <c r="M252" s="538" t="s">
        <v>516</v>
      </c>
      <c r="N252" s="538">
        <v>256</v>
      </c>
      <c r="O252" s="526"/>
      <c r="P252" s="537" t="str">
        <f t="shared" ref="P252:P254" si="47">IF(O252=0, "INCLUDED", IF(ISERROR(N252*O252), O252, N252*O252))</f>
        <v>INCLUDED</v>
      </c>
      <c r="Q252" s="503">
        <f t="shared" ref="Q252:Q254" si="48">IF(P252="Included",0,P252)</f>
        <v>0</v>
      </c>
      <c r="R252" s="441">
        <f t="shared" ref="R252:R254" si="49">IF( K252="",J252*(IF(P252="Included",0,P252))/100,K252*(IF(P252="Included",0,P252)))</f>
        <v>0</v>
      </c>
      <c r="S252" s="606">
        <f>Discount!$J$36</f>
        <v>0</v>
      </c>
      <c r="T252" s="441">
        <f t="shared" ref="T252:T254" si="50">S252*Q252</f>
        <v>0</v>
      </c>
      <c r="U252" s="442">
        <f t="shared" ref="U252:U254" si="51">IF(K252="",J252*T252/100,K252*T252)</f>
        <v>0</v>
      </c>
      <c r="V252" s="710">
        <f t="shared" ref="V252:V254" si="52">O252*N252</f>
        <v>0</v>
      </c>
      <c r="W252" s="258"/>
      <c r="X252" s="258"/>
      <c r="Y252" s="258"/>
      <c r="Z252" s="258"/>
      <c r="AA252" s="258"/>
    </row>
    <row r="253" spans="1:31">
      <c r="A253" s="705">
        <v>57</v>
      </c>
      <c r="B253" s="714">
        <v>7000018859</v>
      </c>
      <c r="C253" s="714">
        <v>780</v>
      </c>
      <c r="D253" s="714">
        <v>820</v>
      </c>
      <c r="E253" s="714">
        <v>10</v>
      </c>
      <c r="F253" s="714" t="s">
        <v>883</v>
      </c>
      <c r="G253" s="714">
        <v>100002181</v>
      </c>
      <c r="H253" s="714">
        <v>998736</v>
      </c>
      <c r="I253" s="541"/>
      <c r="J253" s="540">
        <v>18</v>
      </c>
      <c r="K253" s="539"/>
      <c r="L253" s="538" t="s">
        <v>761</v>
      </c>
      <c r="M253" s="538" t="s">
        <v>547</v>
      </c>
      <c r="N253" s="538">
        <v>1</v>
      </c>
      <c r="O253" s="526"/>
      <c r="P253" s="537" t="str">
        <f t="shared" si="47"/>
        <v>INCLUDED</v>
      </c>
      <c r="Q253" s="503">
        <f t="shared" si="48"/>
        <v>0</v>
      </c>
      <c r="R253" s="441">
        <f t="shared" si="49"/>
        <v>0</v>
      </c>
      <c r="S253" s="606">
        <f>Discount!$J$36</f>
        <v>0</v>
      </c>
      <c r="T253" s="441">
        <f t="shared" si="50"/>
        <v>0</v>
      </c>
      <c r="U253" s="442">
        <f t="shared" si="51"/>
        <v>0</v>
      </c>
      <c r="V253" s="710">
        <f t="shared" si="52"/>
        <v>0</v>
      </c>
      <c r="W253" s="258"/>
      <c r="X253" s="258"/>
      <c r="Y253" s="258"/>
      <c r="Z253" s="258"/>
      <c r="AA253" s="258"/>
    </row>
    <row r="254" spans="1:31">
      <c r="A254" s="705">
        <v>58</v>
      </c>
      <c r="B254" s="714">
        <v>7000018859</v>
      </c>
      <c r="C254" s="714">
        <v>780</v>
      </c>
      <c r="D254" s="714">
        <v>820</v>
      </c>
      <c r="E254" s="714">
        <v>20</v>
      </c>
      <c r="F254" s="714" t="s">
        <v>883</v>
      </c>
      <c r="G254" s="714">
        <v>100002182</v>
      </c>
      <c r="H254" s="714">
        <v>998736</v>
      </c>
      <c r="I254" s="541"/>
      <c r="J254" s="540">
        <v>18</v>
      </c>
      <c r="K254" s="539"/>
      <c r="L254" s="538" t="s">
        <v>760</v>
      </c>
      <c r="M254" s="538" t="s">
        <v>547</v>
      </c>
      <c r="N254" s="538">
        <v>1</v>
      </c>
      <c r="O254" s="526"/>
      <c r="P254" s="537" t="str">
        <f t="shared" si="47"/>
        <v>INCLUDED</v>
      </c>
      <c r="Q254" s="503">
        <f t="shared" si="48"/>
        <v>0</v>
      </c>
      <c r="R254" s="441">
        <f t="shared" si="49"/>
        <v>0</v>
      </c>
      <c r="S254" s="606">
        <f>Discount!$J$36</f>
        <v>0</v>
      </c>
      <c r="T254" s="441">
        <f t="shared" si="50"/>
        <v>0</v>
      </c>
      <c r="U254" s="442">
        <f t="shared" si="51"/>
        <v>0</v>
      </c>
      <c r="V254" s="710">
        <f t="shared" si="52"/>
        <v>0</v>
      </c>
      <c r="W254" s="258"/>
      <c r="X254" s="258"/>
      <c r="Y254" s="258"/>
      <c r="Z254" s="258"/>
      <c r="AA254" s="258"/>
    </row>
    <row r="255" spans="1:31" s="425" customFormat="1" ht="34.5" customHeight="1">
      <c r="A255" s="721" t="s">
        <v>488</v>
      </c>
      <c r="B255" s="855" t="s">
        <v>485</v>
      </c>
      <c r="C255" s="856"/>
      <c r="D255" s="856"/>
      <c r="E255" s="856"/>
      <c r="F255" s="857"/>
      <c r="G255" s="724"/>
      <c r="H255" s="724"/>
      <c r="I255" s="724"/>
      <c r="J255" s="724"/>
      <c r="K255" s="724"/>
      <c r="L255" s="724"/>
      <c r="M255" s="724"/>
      <c r="N255" s="724"/>
      <c r="O255" s="724"/>
      <c r="P255" s="724"/>
      <c r="Q255" s="424"/>
      <c r="V255" s="424"/>
      <c r="W255" s="424"/>
      <c r="X255" s="424"/>
      <c r="Y255" s="424"/>
      <c r="Z255" s="424"/>
      <c r="AA255" s="424"/>
      <c r="AB255" s="424"/>
      <c r="AC255" s="424"/>
      <c r="AD255" s="424"/>
      <c r="AE255" s="424"/>
    </row>
    <row r="256" spans="1:31" ht="31.5">
      <c r="A256" s="705">
        <v>1</v>
      </c>
      <c r="B256" s="714">
        <v>7000018856</v>
      </c>
      <c r="C256" s="714">
        <v>290</v>
      </c>
      <c r="D256" s="714">
        <v>1320</v>
      </c>
      <c r="E256" s="714">
        <v>10</v>
      </c>
      <c r="F256" s="714" t="s">
        <v>581</v>
      </c>
      <c r="G256" s="714">
        <v>100001898</v>
      </c>
      <c r="H256" s="714">
        <v>998736</v>
      </c>
      <c r="I256" s="541"/>
      <c r="J256" s="540">
        <v>18</v>
      </c>
      <c r="K256" s="539"/>
      <c r="L256" s="538" t="s">
        <v>907</v>
      </c>
      <c r="M256" s="538" t="s">
        <v>516</v>
      </c>
      <c r="N256" s="538">
        <v>1</v>
      </c>
      <c r="O256" s="526"/>
      <c r="P256" s="537" t="str">
        <f t="shared" ref="P256:P309" si="53">IF(O256=0, "INCLUDED", IF(ISERROR(N256*O256), O256, N256*O256))</f>
        <v>INCLUDED</v>
      </c>
      <c r="Q256" s="503">
        <f t="shared" ref="Q256:Q309" si="54">IF(P256="Included",0,P256)</f>
        <v>0</v>
      </c>
      <c r="R256" s="441">
        <f t="shared" ref="R256:R309" si="55">IF( K256="",J256*(IF(P256="Included",0,P256))/100,K256*(IF(P256="Included",0,P256)))</f>
        <v>0</v>
      </c>
      <c r="S256" s="606">
        <f>Discount!$J$36</f>
        <v>0</v>
      </c>
      <c r="T256" s="441">
        <f t="shared" ref="T256:T309" si="56">S256*Q256</f>
        <v>0</v>
      </c>
      <c r="U256" s="442">
        <f t="shared" ref="U256:U309" si="57">IF(K256="",J256*T256/100,K256*T256)</f>
        <v>0</v>
      </c>
      <c r="V256" s="710">
        <f t="shared" ref="V256:V309" si="58">O256*N256</f>
        <v>0</v>
      </c>
      <c r="W256" s="258"/>
      <c r="X256" s="258"/>
      <c r="Y256" s="258"/>
      <c r="Z256" s="258"/>
      <c r="AA256" s="258"/>
    </row>
    <row r="257" spans="1:27" ht="31.5">
      <c r="A257" s="705">
        <v>2</v>
      </c>
      <c r="B257" s="714">
        <v>7000018856</v>
      </c>
      <c r="C257" s="714">
        <v>290</v>
      </c>
      <c r="D257" s="714">
        <v>1320</v>
      </c>
      <c r="E257" s="714">
        <v>20</v>
      </c>
      <c r="F257" s="714" t="s">
        <v>581</v>
      </c>
      <c r="G257" s="714">
        <v>100000270</v>
      </c>
      <c r="H257" s="714">
        <v>998736</v>
      </c>
      <c r="I257" s="541"/>
      <c r="J257" s="540">
        <v>18</v>
      </c>
      <c r="K257" s="539"/>
      <c r="L257" s="538" t="s">
        <v>594</v>
      </c>
      <c r="M257" s="538" t="s">
        <v>516</v>
      </c>
      <c r="N257" s="538">
        <v>6</v>
      </c>
      <c r="O257" s="526"/>
      <c r="P257" s="537" t="str">
        <f t="shared" si="53"/>
        <v>INCLUDED</v>
      </c>
      <c r="Q257" s="503">
        <f t="shared" si="54"/>
        <v>0</v>
      </c>
      <c r="R257" s="441">
        <f t="shared" si="55"/>
        <v>0</v>
      </c>
      <c r="S257" s="606">
        <f>Discount!$J$36</f>
        <v>0</v>
      </c>
      <c r="T257" s="441">
        <f t="shared" si="56"/>
        <v>0</v>
      </c>
      <c r="U257" s="442">
        <f t="shared" si="57"/>
        <v>0</v>
      </c>
      <c r="V257" s="710">
        <f t="shared" si="58"/>
        <v>0</v>
      </c>
      <c r="W257" s="258"/>
      <c r="X257" s="258"/>
      <c r="Y257" s="258"/>
      <c r="Z257" s="258"/>
      <c r="AA257" s="258"/>
    </row>
    <row r="258" spans="1:27" ht="31.5">
      <c r="A258" s="705">
        <v>3</v>
      </c>
      <c r="B258" s="714">
        <v>7000018856</v>
      </c>
      <c r="C258" s="714">
        <v>290</v>
      </c>
      <c r="D258" s="714">
        <v>1320</v>
      </c>
      <c r="E258" s="714">
        <v>30</v>
      </c>
      <c r="F258" s="714" t="s">
        <v>581</v>
      </c>
      <c r="G258" s="714">
        <v>100000275</v>
      </c>
      <c r="H258" s="714">
        <v>998736</v>
      </c>
      <c r="I258" s="541"/>
      <c r="J258" s="540">
        <v>18</v>
      </c>
      <c r="K258" s="539"/>
      <c r="L258" s="538" t="s">
        <v>520</v>
      </c>
      <c r="M258" s="538" t="s">
        <v>516</v>
      </c>
      <c r="N258" s="538">
        <v>3</v>
      </c>
      <c r="O258" s="526"/>
      <c r="P258" s="537" t="str">
        <f t="shared" si="53"/>
        <v>INCLUDED</v>
      </c>
      <c r="Q258" s="503">
        <f t="shared" si="54"/>
        <v>0</v>
      </c>
      <c r="R258" s="441">
        <f t="shared" si="55"/>
        <v>0</v>
      </c>
      <c r="S258" s="606">
        <f>Discount!$J$36</f>
        <v>0</v>
      </c>
      <c r="T258" s="441">
        <f t="shared" si="56"/>
        <v>0</v>
      </c>
      <c r="U258" s="442">
        <f t="shared" si="57"/>
        <v>0</v>
      </c>
      <c r="V258" s="710">
        <f t="shared" si="58"/>
        <v>0</v>
      </c>
      <c r="W258" s="258"/>
      <c r="X258" s="258"/>
      <c r="Y258" s="258"/>
      <c r="Z258" s="258"/>
      <c r="AA258" s="258"/>
    </row>
    <row r="259" spans="1:27" ht="31.5">
      <c r="A259" s="705">
        <v>4</v>
      </c>
      <c r="B259" s="714">
        <v>7000018856</v>
      </c>
      <c r="C259" s="714">
        <v>290</v>
      </c>
      <c r="D259" s="714">
        <v>1320</v>
      </c>
      <c r="E259" s="714">
        <v>40</v>
      </c>
      <c r="F259" s="714" t="s">
        <v>581</v>
      </c>
      <c r="G259" s="714">
        <v>100000307</v>
      </c>
      <c r="H259" s="714">
        <v>998736</v>
      </c>
      <c r="I259" s="541"/>
      <c r="J259" s="540">
        <v>18</v>
      </c>
      <c r="K259" s="539"/>
      <c r="L259" s="538" t="s">
        <v>595</v>
      </c>
      <c r="M259" s="538" t="s">
        <v>516</v>
      </c>
      <c r="N259" s="538">
        <v>2</v>
      </c>
      <c r="O259" s="526"/>
      <c r="P259" s="537" t="str">
        <f t="shared" si="53"/>
        <v>INCLUDED</v>
      </c>
      <c r="Q259" s="503">
        <f t="shared" si="54"/>
        <v>0</v>
      </c>
      <c r="R259" s="441">
        <f t="shared" si="55"/>
        <v>0</v>
      </c>
      <c r="S259" s="606">
        <f>Discount!$J$36</f>
        <v>0</v>
      </c>
      <c r="T259" s="441">
        <f t="shared" si="56"/>
        <v>0</v>
      </c>
      <c r="U259" s="442">
        <f t="shared" si="57"/>
        <v>0</v>
      </c>
      <c r="V259" s="710">
        <f t="shared" si="58"/>
        <v>0</v>
      </c>
      <c r="W259" s="258"/>
      <c r="X259" s="258"/>
      <c r="Y259" s="258"/>
      <c r="Z259" s="258"/>
      <c r="AA259" s="258"/>
    </row>
    <row r="260" spans="1:27" ht="31.5">
      <c r="A260" s="705">
        <v>5</v>
      </c>
      <c r="B260" s="714">
        <v>7000018856</v>
      </c>
      <c r="C260" s="714">
        <v>290</v>
      </c>
      <c r="D260" s="714">
        <v>1320</v>
      </c>
      <c r="E260" s="714">
        <v>50</v>
      </c>
      <c r="F260" s="714" t="s">
        <v>581</v>
      </c>
      <c r="G260" s="714">
        <v>100000328</v>
      </c>
      <c r="H260" s="714">
        <v>998736</v>
      </c>
      <c r="I260" s="541"/>
      <c r="J260" s="540">
        <v>18</v>
      </c>
      <c r="K260" s="539"/>
      <c r="L260" s="538" t="s">
        <v>518</v>
      </c>
      <c r="M260" s="538" t="s">
        <v>516</v>
      </c>
      <c r="N260" s="538">
        <v>3</v>
      </c>
      <c r="O260" s="526"/>
      <c r="P260" s="537" t="str">
        <f t="shared" si="53"/>
        <v>INCLUDED</v>
      </c>
      <c r="Q260" s="503">
        <f t="shared" si="54"/>
        <v>0</v>
      </c>
      <c r="R260" s="441">
        <f t="shared" si="55"/>
        <v>0</v>
      </c>
      <c r="S260" s="606">
        <f>Discount!$J$36</f>
        <v>0</v>
      </c>
      <c r="T260" s="441">
        <f t="shared" si="56"/>
        <v>0</v>
      </c>
      <c r="U260" s="442">
        <f t="shared" si="57"/>
        <v>0</v>
      </c>
      <c r="V260" s="710">
        <f t="shared" si="58"/>
        <v>0</v>
      </c>
      <c r="W260" s="258"/>
      <c r="X260" s="258"/>
      <c r="Y260" s="258"/>
      <c r="Z260" s="258"/>
      <c r="AA260" s="258"/>
    </row>
    <row r="261" spans="1:27" ht="31.5">
      <c r="A261" s="705">
        <v>6</v>
      </c>
      <c r="B261" s="714">
        <v>7000018856</v>
      </c>
      <c r="C261" s="714">
        <v>290</v>
      </c>
      <c r="D261" s="714">
        <v>1320</v>
      </c>
      <c r="E261" s="714">
        <v>60</v>
      </c>
      <c r="F261" s="714" t="s">
        <v>581</v>
      </c>
      <c r="G261" s="714">
        <v>100001524</v>
      </c>
      <c r="H261" s="714">
        <v>995429</v>
      </c>
      <c r="I261" s="541"/>
      <c r="J261" s="540">
        <v>18</v>
      </c>
      <c r="K261" s="539"/>
      <c r="L261" s="538" t="s">
        <v>841</v>
      </c>
      <c r="M261" s="538" t="s">
        <v>516</v>
      </c>
      <c r="N261" s="538">
        <v>3</v>
      </c>
      <c r="O261" s="526"/>
      <c r="P261" s="537" t="str">
        <f t="shared" si="53"/>
        <v>INCLUDED</v>
      </c>
      <c r="Q261" s="503">
        <f t="shared" si="54"/>
        <v>0</v>
      </c>
      <c r="R261" s="441">
        <f t="shared" si="55"/>
        <v>0</v>
      </c>
      <c r="S261" s="606">
        <f>Discount!$J$36</f>
        <v>0</v>
      </c>
      <c r="T261" s="441">
        <f t="shared" si="56"/>
        <v>0</v>
      </c>
      <c r="U261" s="442">
        <f t="shared" si="57"/>
        <v>0</v>
      </c>
      <c r="V261" s="710">
        <f t="shared" si="58"/>
        <v>0</v>
      </c>
      <c r="W261" s="258"/>
      <c r="X261" s="258"/>
      <c r="Y261" s="258"/>
      <c r="Z261" s="258"/>
      <c r="AA261" s="258"/>
    </row>
    <row r="262" spans="1:27" ht="31.5">
      <c r="A262" s="705">
        <v>7</v>
      </c>
      <c r="B262" s="714">
        <v>7000018856</v>
      </c>
      <c r="C262" s="714">
        <v>300</v>
      </c>
      <c r="D262" s="714">
        <v>1410</v>
      </c>
      <c r="E262" s="714">
        <v>10</v>
      </c>
      <c r="F262" s="714" t="s">
        <v>582</v>
      </c>
      <c r="G262" s="714">
        <v>100000339</v>
      </c>
      <c r="H262" s="714">
        <v>998731</v>
      </c>
      <c r="I262" s="541"/>
      <c r="J262" s="540">
        <v>18</v>
      </c>
      <c r="K262" s="539"/>
      <c r="L262" s="538" t="s">
        <v>908</v>
      </c>
      <c r="M262" s="538" t="s">
        <v>559</v>
      </c>
      <c r="N262" s="538">
        <v>1</v>
      </c>
      <c r="O262" s="526"/>
      <c r="P262" s="537" t="str">
        <f t="shared" si="53"/>
        <v>INCLUDED</v>
      </c>
      <c r="Q262" s="503">
        <f t="shared" si="54"/>
        <v>0</v>
      </c>
      <c r="R262" s="441">
        <f t="shared" si="55"/>
        <v>0</v>
      </c>
      <c r="S262" s="606">
        <f>Discount!$J$36</f>
        <v>0</v>
      </c>
      <c r="T262" s="441">
        <f t="shared" si="56"/>
        <v>0</v>
      </c>
      <c r="U262" s="442">
        <f t="shared" si="57"/>
        <v>0</v>
      </c>
      <c r="V262" s="710">
        <f t="shared" si="58"/>
        <v>0</v>
      </c>
      <c r="W262" s="258"/>
      <c r="X262" s="258"/>
      <c r="Y262" s="258"/>
      <c r="Z262" s="258"/>
      <c r="AA262" s="258"/>
    </row>
    <row r="263" spans="1:27" ht="31.5">
      <c r="A263" s="705">
        <v>8</v>
      </c>
      <c r="B263" s="714">
        <v>7000018856</v>
      </c>
      <c r="C263" s="714">
        <v>310</v>
      </c>
      <c r="D263" s="714">
        <v>1421</v>
      </c>
      <c r="E263" s="714">
        <v>10</v>
      </c>
      <c r="F263" s="714" t="s">
        <v>583</v>
      </c>
      <c r="G263" s="714">
        <v>100017126</v>
      </c>
      <c r="H263" s="714">
        <v>998731</v>
      </c>
      <c r="I263" s="541"/>
      <c r="J263" s="540">
        <v>18</v>
      </c>
      <c r="K263" s="539"/>
      <c r="L263" s="538" t="s">
        <v>909</v>
      </c>
      <c r="M263" s="538" t="s">
        <v>516</v>
      </c>
      <c r="N263" s="538">
        <v>3</v>
      </c>
      <c r="O263" s="526"/>
      <c r="P263" s="537" t="str">
        <f t="shared" si="53"/>
        <v>INCLUDED</v>
      </c>
      <c r="Q263" s="503">
        <f t="shared" si="54"/>
        <v>0</v>
      </c>
      <c r="R263" s="441">
        <f t="shared" si="55"/>
        <v>0</v>
      </c>
      <c r="S263" s="606">
        <f>Discount!$J$36</f>
        <v>0</v>
      </c>
      <c r="T263" s="441">
        <f t="shared" si="56"/>
        <v>0</v>
      </c>
      <c r="U263" s="442">
        <f t="shared" si="57"/>
        <v>0</v>
      </c>
      <c r="V263" s="710">
        <f t="shared" si="58"/>
        <v>0</v>
      </c>
      <c r="W263" s="258"/>
      <c r="X263" s="258"/>
      <c r="Y263" s="258"/>
      <c r="Z263" s="258"/>
      <c r="AA263" s="258"/>
    </row>
    <row r="264" spans="1:27" ht="31.5">
      <c r="A264" s="705">
        <v>9</v>
      </c>
      <c r="B264" s="714">
        <v>7000018856</v>
      </c>
      <c r="C264" s="714">
        <v>310</v>
      </c>
      <c r="D264" s="714">
        <v>1421</v>
      </c>
      <c r="E264" s="714">
        <v>20</v>
      </c>
      <c r="F264" s="714" t="s">
        <v>583</v>
      </c>
      <c r="G264" s="714">
        <v>100017133</v>
      </c>
      <c r="H264" s="714">
        <v>998731</v>
      </c>
      <c r="I264" s="541"/>
      <c r="J264" s="540">
        <v>18</v>
      </c>
      <c r="K264" s="539"/>
      <c r="L264" s="538" t="s">
        <v>910</v>
      </c>
      <c r="M264" s="538" t="s">
        <v>516</v>
      </c>
      <c r="N264" s="538">
        <v>3</v>
      </c>
      <c r="O264" s="526"/>
      <c r="P264" s="537" t="str">
        <f t="shared" si="53"/>
        <v>INCLUDED</v>
      </c>
      <c r="Q264" s="503">
        <f t="shared" si="54"/>
        <v>0</v>
      </c>
      <c r="R264" s="441">
        <f t="shared" si="55"/>
        <v>0</v>
      </c>
      <c r="S264" s="606">
        <f>Discount!$J$36</f>
        <v>0</v>
      </c>
      <c r="T264" s="441">
        <f t="shared" si="56"/>
        <v>0</v>
      </c>
      <c r="U264" s="442">
        <f t="shared" si="57"/>
        <v>0</v>
      </c>
      <c r="V264" s="710">
        <f t="shared" si="58"/>
        <v>0</v>
      </c>
      <c r="W264" s="258"/>
      <c r="X264" s="258"/>
      <c r="Y264" s="258"/>
      <c r="Z264" s="258"/>
      <c r="AA264" s="258"/>
    </row>
    <row r="265" spans="1:27" ht="31.5">
      <c r="A265" s="705">
        <v>10</v>
      </c>
      <c r="B265" s="714">
        <v>7000018856</v>
      </c>
      <c r="C265" s="714">
        <v>320</v>
      </c>
      <c r="D265" s="714">
        <v>1470</v>
      </c>
      <c r="E265" s="714">
        <v>10</v>
      </c>
      <c r="F265" s="714" t="s">
        <v>904</v>
      </c>
      <c r="G265" s="714">
        <v>100016779</v>
      </c>
      <c r="H265" s="714">
        <v>998736</v>
      </c>
      <c r="I265" s="541"/>
      <c r="J265" s="540">
        <v>18</v>
      </c>
      <c r="K265" s="539"/>
      <c r="L265" s="538" t="s">
        <v>808</v>
      </c>
      <c r="M265" s="538" t="s">
        <v>516</v>
      </c>
      <c r="N265" s="538">
        <v>1</v>
      </c>
      <c r="O265" s="526"/>
      <c r="P265" s="537" t="str">
        <f t="shared" si="53"/>
        <v>INCLUDED</v>
      </c>
      <c r="Q265" s="503">
        <f t="shared" si="54"/>
        <v>0</v>
      </c>
      <c r="R265" s="441">
        <f t="shared" si="55"/>
        <v>0</v>
      </c>
      <c r="S265" s="606">
        <f>Discount!$J$36</f>
        <v>0</v>
      </c>
      <c r="T265" s="441">
        <f t="shared" si="56"/>
        <v>0</v>
      </c>
      <c r="U265" s="442">
        <f t="shared" si="57"/>
        <v>0</v>
      </c>
      <c r="V265" s="710">
        <f t="shared" si="58"/>
        <v>0</v>
      </c>
      <c r="W265" s="258"/>
      <c r="X265" s="258"/>
      <c r="Y265" s="258"/>
      <c r="Z265" s="258"/>
      <c r="AA265" s="258"/>
    </row>
    <row r="266" spans="1:27" ht="31.5">
      <c r="A266" s="705">
        <v>11</v>
      </c>
      <c r="B266" s="714">
        <v>7000018856</v>
      </c>
      <c r="C266" s="714">
        <v>320</v>
      </c>
      <c r="D266" s="714">
        <v>1470</v>
      </c>
      <c r="E266" s="714">
        <v>20</v>
      </c>
      <c r="F266" s="714" t="s">
        <v>904</v>
      </c>
      <c r="G266" s="714">
        <v>100000730</v>
      </c>
      <c r="H266" s="714">
        <v>998736</v>
      </c>
      <c r="I266" s="541"/>
      <c r="J266" s="540">
        <v>18</v>
      </c>
      <c r="K266" s="539"/>
      <c r="L266" s="538" t="s">
        <v>557</v>
      </c>
      <c r="M266" s="538" t="s">
        <v>516</v>
      </c>
      <c r="N266" s="538">
        <v>1</v>
      </c>
      <c r="O266" s="526"/>
      <c r="P266" s="537" t="str">
        <f t="shared" si="53"/>
        <v>INCLUDED</v>
      </c>
      <c r="Q266" s="503">
        <f t="shared" si="54"/>
        <v>0</v>
      </c>
      <c r="R266" s="441">
        <f t="shared" si="55"/>
        <v>0</v>
      </c>
      <c r="S266" s="606">
        <f>Discount!$J$36</f>
        <v>0</v>
      </c>
      <c r="T266" s="441">
        <f t="shared" si="56"/>
        <v>0</v>
      </c>
      <c r="U266" s="442">
        <f t="shared" si="57"/>
        <v>0</v>
      </c>
      <c r="V266" s="710">
        <f t="shared" si="58"/>
        <v>0</v>
      </c>
      <c r="W266" s="258"/>
      <c r="X266" s="258"/>
      <c r="Y266" s="258"/>
      <c r="Z266" s="258"/>
      <c r="AA266" s="258"/>
    </row>
    <row r="267" spans="1:27" ht="31.5">
      <c r="A267" s="705">
        <v>12</v>
      </c>
      <c r="B267" s="714">
        <v>7000018856</v>
      </c>
      <c r="C267" s="714">
        <v>320</v>
      </c>
      <c r="D267" s="714">
        <v>1470</v>
      </c>
      <c r="E267" s="714">
        <v>30</v>
      </c>
      <c r="F267" s="714" t="s">
        <v>904</v>
      </c>
      <c r="G267" s="714">
        <v>100000735</v>
      </c>
      <c r="H267" s="714">
        <v>998736</v>
      </c>
      <c r="I267" s="541"/>
      <c r="J267" s="540">
        <v>18</v>
      </c>
      <c r="K267" s="539"/>
      <c r="L267" s="538" t="s">
        <v>807</v>
      </c>
      <c r="M267" s="538" t="s">
        <v>559</v>
      </c>
      <c r="N267" s="538">
        <v>1</v>
      </c>
      <c r="O267" s="526"/>
      <c r="P267" s="537" t="str">
        <f t="shared" si="53"/>
        <v>INCLUDED</v>
      </c>
      <c r="Q267" s="503">
        <f t="shared" si="54"/>
        <v>0</v>
      </c>
      <c r="R267" s="441">
        <f t="shared" si="55"/>
        <v>0</v>
      </c>
      <c r="S267" s="606">
        <f>Discount!$J$36</f>
        <v>0</v>
      </c>
      <c r="T267" s="441">
        <f t="shared" si="56"/>
        <v>0</v>
      </c>
      <c r="U267" s="442">
        <f t="shared" si="57"/>
        <v>0</v>
      </c>
      <c r="V267" s="710">
        <f t="shared" si="58"/>
        <v>0</v>
      </c>
      <c r="W267" s="258"/>
      <c r="X267" s="258"/>
      <c r="Y267" s="258"/>
      <c r="Z267" s="258"/>
      <c r="AA267" s="258"/>
    </row>
    <row r="268" spans="1:27" ht="47.25">
      <c r="A268" s="705">
        <v>13</v>
      </c>
      <c r="B268" s="714">
        <v>7000018856</v>
      </c>
      <c r="C268" s="714">
        <v>320</v>
      </c>
      <c r="D268" s="714">
        <v>1470</v>
      </c>
      <c r="E268" s="714">
        <v>50</v>
      </c>
      <c r="F268" s="714" t="s">
        <v>904</v>
      </c>
      <c r="G268" s="714">
        <v>100005606</v>
      </c>
      <c r="H268" s="714">
        <v>998736</v>
      </c>
      <c r="I268" s="541"/>
      <c r="J268" s="540">
        <v>18</v>
      </c>
      <c r="K268" s="539"/>
      <c r="L268" s="538" t="s">
        <v>911</v>
      </c>
      <c r="M268" s="538" t="s">
        <v>559</v>
      </c>
      <c r="N268" s="538">
        <v>1</v>
      </c>
      <c r="O268" s="526"/>
      <c r="P268" s="537" t="str">
        <f t="shared" si="53"/>
        <v>INCLUDED</v>
      </c>
      <c r="Q268" s="503">
        <f t="shared" si="54"/>
        <v>0</v>
      </c>
      <c r="R268" s="441">
        <f t="shared" si="55"/>
        <v>0</v>
      </c>
      <c r="S268" s="606">
        <f>Discount!$J$36</f>
        <v>0</v>
      </c>
      <c r="T268" s="441">
        <f t="shared" si="56"/>
        <v>0</v>
      </c>
      <c r="U268" s="442">
        <f t="shared" si="57"/>
        <v>0</v>
      </c>
      <c r="V268" s="710">
        <f t="shared" si="58"/>
        <v>0</v>
      </c>
      <c r="W268" s="258"/>
      <c r="X268" s="258"/>
      <c r="Y268" s="258"/>
      <c r="Z268" s="258"/>
      <c r="AA268" s="258"/>
    </row>
    <row r="269" spans="1:27" ht="31.5">
      <c r="A269" s="705">
        <v>14</v>
      </c>
      <c r="B269" s="714">
        <v>7000018856</v>
      </c>
      <c r="C269" s="714">
        <v>330</v>
      </c>
      <c r="D269" s="714">
        <v>1590</v>
      </c>
      <c r="E269" s="714">
        <v>10</v>
      </c>
      <c r="F269" s="714" t="s">
        <v>585</v>
      </c>
      <c r="G269" s="714">
        <v>100002181</v>
      </c>
      <c r="H269" s="714">
        <v>998736</v>
      </c>
      <c r="I269" s="541"/>
      <c r="J269" s="540">
        <v>18</v>
      </c>
      <c r="K269" s="539"/>
      <c r="L269" s="538" t="s">
        <v>761</v>
      </c>
      <c r="M269" s="538" t="s">
        <v>547</v>
      </c>
      <c r="N269" s="538">
        <v>1</v>
      </c>
      <c r="O269" s="526"/>
      <c r="P269" s="537" t="str">
        <f t="shared" si="53"/>
        <v>INCLUDED</v>
      </c>
      <c r="Q269" s="503">
        <f t="shared" si="54"/>
        <v>0</v>
      </c>
      <c r="R269" s="441">
        <f t="shared" si="55"/>
        <v>0</v>
      </c>
      <c r="S269" s="606">
        <f>Discount!$J$36</f>
        <v>0</v>
      </c>
      <c r="T269" s="441">
        <f t="shared" si="56"/>
        <v>0</v>
      </c>
      <c r="U269" s="442">
        <f t="shared" si="57"/>
        <v>0</v>
      </c>
      <c r="V269" s="710">
        <f t="shared" si="58"/>
        <v>0</v>
      </c>
      <c r="W269" s="258"/>
      <c r="X269" s="258"/>
      <c r="Y269" s="258"/>
      <c r="Z269" s="258"/>
      <c r="AA269" s="258"/>
    </row>
    <row r="270" spans="1:27" ht="31.5">
      <c r="A270" s="705">
        <v>15</v>
      </c>
      <c r="B270" s="714">
        <v>7000018856</v>
      </c>
      <c r="C270" s="714">
        <v>330</v>
      </c>
      <c r="D270" s="714">
        <v>1590</v>
      </c>
      <c r="E270" s="714">
        <v>20</v>
      </c>
      <c r="F270" s="714" t="s">
        <v>585</v>
      </c>
      <c r="G270" s="714">
        <v>100002182</v>
      </c>
      <c r="H270" s="714">
        <v>998736</v>
      </c>
      <c r="I270" s="541"/>
      <c r="J270" s="540">
        <v>18</v>
      </c>
      <c r="K270" s="539"/>
      <c r="L270" s="538" t="s">
        <v>760</v>
      </c>
      <c r="M270" s="538" t="s">
        <v>547</v>
      </c>
      <c r="N270" s="538">
        <v>1</v>
      </c>
      <c r="O270" s="526"/>
      <c r="P270" s="537" t="str">
        <f t="shared" si="53"/>
        <v>INCLUDED</v>
      </c>
      <c r="Q270" s="503">
        <f t="shared" si="54"/>
        <v>0</v>
      </c>
      <c r="R270" s="441">
        <f t="shared" si="55"/>
        <v>0</v>
      </c>
      <c r="S270" s="606">
        <f>Discount!$J$36</f>
        <v>0</v>
      </c>
      <c r="T270" s="441">
        <f t="shared" si="56"/>
        <v>0</v>
      </c>
      <c r="U270" s="442">
        <f t="shared" si="57"/>
        <v>0</v>
      </c>
      <c r="V270" s="710">
        <f t="shared" si="58"/>
        <v>0</v>
      </c>
      <c r="W270" s="258"/>
      <c r="X270" s="258"/>
      <c r="Y270" s="258"/>
      <c r="Z270" s="258"/>
      <c r="AA270" s="258"/>
    </row>
    <row r="271" spans="1:27" ht="31.5">
      <c r="A271" s="705">
        <v>16</v>
      </c>
      <c r="B271" s="714">
        <v>7000018856</v>
      </c>
      <c r="C271" s="714">
        <v>340</v>
      </c>
      <c r="D271" s="714">
        <v>1620</v>
      </c>
      <c r="E271" s="714">
        <v>10</v>
      </c>
      <c r="F271" s="714" t="s">
        <v>503</v>
      </c>
      <c r="G271" s="714">
        <v>100001022</v>
      </c>
      <c r="H271" s="714">
        <v>998731</v>
      </c>
      <c r="I271" s="541"/>
      <c r="J271" s="540">
        <v>18</v>
      </c>
      <c r="K271" s="539"/>
      <c r="L271" s="538" t="s">
        <v>600</v>
      </c>
      <c r="M271" s="538" t="s">
        <v>516</v>
      </c>
      <c r="N271" s="538">
        <v>1</v>
      </c>
      <c r="O271" s="526"/>
      <c r="P271" s="537" t="str">
        <f t="shared" si="53"/>
        <v>INCLUDED</v>
      </c>
      <c r="Q271" s="503">
        <f t="shared" si="54"/>
        <v>0</v>
      </c>
      <c r="R271" s="441">
        <f t="shared" si="55"/>
        <v>0</v>
      </c>
      <c r="S271" s="606">
        <f>Discount!$J$36</f>
        <v>0</v>
      </c>
      <c r="T271" s="441">
        <f t="shared" si="56"/>
        <v>0</v>
      </c>
      <c r="U271" s="442">
        <f t="shared" si="57"/>
        <v>0</v>
      </c>
      <c r="V271" s="710">
        <f t="shared" si="58"/>
        <v>0</v>
      </c>
      <c r="W271" s="258"/>
      <c r="X271" s="258"/>
      <c r="Y271" s="258"/>
      <c r="Z271" s="258"/>
      <c r="AA271" s="258"/>
    </row>
    <row r="272" spans="1:27" ht="31.5">
      <c r="A272" s="705">
        <v>17</v>
      </c>
      <c r="B272" s="714">
        <v>7000018856</v>
      </c>
      <c r="C272" s="714">
        <v>340</v>
      </c>
      <c r="D272" s="714">
        <v>1620</v>
      </c>
      <c r="E272" s="714">
        <v>20</v>
      </c>
      <c r="F272" s="714" t="s">
        <v>503</v>
      </c>
      <c r="G272" s="714">
        <v>100001050</v>
      </c>
      <c r="H272" s="714">
        <v>998731</v>
      </c>
      <c r="I272" s="541"/>
      <c r="J272" s="540">
        <v>18</v>
      </c>
      <c r="K272" s="539"/>
      <c r="L272" s="538" t="s">
        <v>912</v>
      </c>
      <c r="M272" s="538" t="s">
        <v>516</v>
      </c>
      <c r="N272" s="538">
        <v>1</v>
      </c>
      <c r="O272" s="526"/>
      <c r="P272" s="537" t="str">
        <f t="shared" si="53"/>
        <v>INCLUDED</v>
      </c>
      <c r="Q272" s="503">
        <f t="shared" si="54"/>
        <v>0</v>
      </c>
      <c r="R272" s="441">
        <f t="shared" si="55"/>
        <v>0</v>
      </c>
      <c r="S272" s="606">
        <f>Discount!$J$36</f>
        <v>0</v>
      </c>
      <c r="T272" s="441">
        <f t="shared" si="56"/>
        <v>0</v>
      </c>
      <c r="U272" s="442">
        <f t="shared" si="57"/>
        <v>0</v>
      </c>
      <c r="V272" s="710">
        <f t="shared" si="58"/>
        <v>0</v>
      </c>
      <c r="W272" s="258"/>
      <c r="X272" s="258"/>
      <c r="Y272" s="258"/>
      <c r="Z272" s="258"/>
      <c r="AA272" s="258"/>
    </row>
    <row r="273" spans="1:27" ht="31.5">
      <c r="A273" s="705">
        <v>18</v>
      </c>
      <c r="B273" s="714">
        <v>7000018856</v>
      </c>
      <c r="C273" s="714">
        <v>340</v>
      </c>
      <c r="D273" s="714">
        <v>1620</v>
      </c>
      <c r="E273" s="714">
        <v>30</v>
      </c>
      <c r="F273" s="714" t="s">
        <v>503</v>
      </c>
      <c r="G273" s="714">
        <v>100001051</v>
      </c>
      <c r="H273" s="714">
        <v>998731</v>
      </c>
      <c r="I273" s="541"/>
      <c r="J273" s="540">
        <v>18</v>
      </c>
      <c r="K273" s="539"/>
      <c r="L273" s="538" t="s">
        <v>913</v>
      </c>
      <c r="M273" s="538" t="s">
        <v>516</v>
      </c>
      <c r="N273" s="538">
        <v>1</v>
      </c>
      <c r="O273" s="526"/>
      <c r="P273" s="537" t="str">
        <f t="shared" si="53"/>
        <v>INCLUDED</v>
      </c>
      <c r="Q273" s="503">
        <f t="shared" si="54"/>
        <v>0</v>
      </c>
      <c r="R273" s="441">
        <f t="shared" si="55"/>
        <v>0</v>
      </c>
      <c r="S273" s="606">
        <f>Discount!$J$36</f>
        <v>0</v>
      </c>
      <c r="T273" s="441">
        <f t="shared" si="56"/>
        <v>0</v>
      </c>
      <c r="U273" s="442">
        <f t="shared" si="57"/>
        <v>0</v>
      </c>
      <c r="V273" s="710">
        <f t="shared" si="58"/>
        <v>0</v>
      </c>
      <c r="W273" s="258"/>
      <c r="X273" s="258"/>
      <c r="Y273" s="258"/>
      <c r="Z273" s="258"/>
      <c r="AA273" s="258"/>
    </row>
    <row r="274" spans="1:27" ht="31.5">
      <c r="A274" s="705">
        <v>19</v>
      </c>
      <c r="B274" s="714">
        <v>7000018856</v>
      </c>
      <c r="C274" s="714">
        <v>340</v>
      </c>
      <c r="D274" s="714">
        <v>1620</v>
      </c>
      <c r="E274" s="714">
        <v>40</v>
      </c>
      <c r="F274" s="714" t="s">
        <v>503</v>
      </c>
      <c r="G274" s="714">
        <v>100004852</v>
      </c>
      <c r="H274" s="714">
        <v>998731</v>
      </c>
      <c r="I274" s="541"/>
      <c r="J274" s="540">
        <v>18</v>
      </c>
      <c r="K274" s="539"/>
      <c r="L274" s="538" t="s">
        <v>811</v>
      </c>
      <c r="M274" s="538" t="s">
        <v>516</v>
      </c>
      <c r="N274" s="538">
        <v>5</v>
      </c>
      <c r="O274" s="526"/>
      <c r="P274" s="537" t="str">
        <f t="shared" si="53"/>
        <v>INCLUDED</v>
      </c>
      <c r="Q274" s="503">
        <f t="shared" si="54"/>
        <v>0</v>
      </c>
      <c r="R274" s="441">
        <f t="shared" si="55"/>
        <v>0</v>
      </c>
      <c r="S274" s="606">
        <f>Discount!$J$36</f>
        <v>0</v>
      </c>
      <c r="T274" s="441">
        <f t="shared" si="56"/>
        <v>0</v>
      </c>
      <c r="U274" s="442">
        <f t="shared" si="57"/>
        <v>0</v>
      </c>
      <c r="V274" s="710">
        <f t="shared" si="58"/>
        <v>0</v>
      </c>
      <c r="W274" s="258"/>
      <c r="X274" s="258"/>
      <c r="Y274" s="258"/>
      <c r="Z274" s="258"/>
      <c r="AA274" s="258"/>
    </row>
    <row r="275" spans="1:27" ht="31.5">
      <c r="A275" s="705">
        <v>20</v>
      </c>
      <c r="B275" s="714">
        <v>7000018856</v>
      </c>
      <c r="C275" s="714">
        <v>340</v>
      </c>
      <c r="D275" s="714">
        <v>1620</v>
      </c>
      <c r="E275" s="714">
        <v>50</v>
      </c>
      <c r="F275" s="714" t="s">
        <v>503</v>
      </c>
      <c r="G275" s="714">
        <v>100004926</v>
      </c>
      <c r="H275" s="714">
        <v>998731</v>
      </c>
      <c r="I275" s="541"/>
      <c r="J275" s="540">
        <v>18</v>
      </c>
      <c r="K275" s="539"/>
      <c r="L275" s="538" t="s">
        <v>762</v>
      </c>
      <c r="M275" s="538" t="s">
        <v>516</v>
      </c>
      <c r="N275" s="538">
        <v>5</v>
      </c>
      <c r="O275" s="526"/>
      <c r="P275" s="537" t="str">
        <f t="shared" si="53"/>
        <v>INCLUDED</v>
      </c>
      <c r="Q275" s="503">
        <f t="shared" si="54"/>
        <v>0</v>
      </c>
      <c r="R275" s="441">
        <f t="shared" si="55"/>
        <v>0</v>
      </c>
      <c r="S275" s="606">
        <f>Discount!$J$36</f>
        <v>0</v>
      </c>
      <c r="T275" s="441">
        <f t="shared" si="56"/>
        <v>0</v>
      </c>
      <c r="U275" s="442">
        <f t="shared" si="57"/>
        <v>0</v>
      </c>
      <c r="V275" s="710">
        <f t="shared" si="58"/>
        <v>0</v>
      </c>
      <c r="W275" s="258"/>
      <c r="X275" s="258"/>
      <c r="Y275" s="258"/>
      <c r="Z275" s="258"/>
      <c r="AA275" s="258"/>
    </row>
    <row r="276" spans="1:27" ht="31.5">
      <c r="A276" s="705">
        <v>21</v>
      </c>
      <c r="B276" s="714">
        <v>7000018856</v>
      </c>
      <c r="C276" s="714">
        <v>350</v>
      </c>
      <c r="D276" s="714">
        <v>1660</v>
      </c>
      <c r="E276" s="714">
        <v>10</v>
      </c>
      <c r="F276" s="714" t="s">
        <v>586</v>
      </c>
      <c r="G276" s="714">
        <v>100001212</v>
      </c>
      <c r="H276" s="714">
        <v>995455</v>
      </c>
      <c r="I276" s="541"/>
      <c r="J276" s="540">
        <v>18</v>
      </c>
      <c r="K276" s="539"/>
      <c r="L276" s="538" t="s">
        <v>814</v>
      </c>
      <c r="M276" s="538" t="s">
        <v>516</v>
      </c>
      <c r="N276" s="538">
        <v>6</v>
      </c>
      <c r="O276" s="526"/>
      <c r="P276" s="537" t="str">
        <f t="shared" si="53"/>
        <v>INCLUDED</v>
      </c>
      <c r="Q276" s="503">
        <f t="shared" si="54"/>
        <v>0</v>
      </c>
      <c r="R276" s="441">
        <f t="shared" si="55"/>
        <v>0</v>
      </c>
      <c r="S276" s="606">
        <f>Discount!$J$36</f>
        <v>0</v>
      </c>
      <c r="T276" s="441">
        <f t="shared" si="56"/>
        <v>0</v>
      </c>
      <c r="U276" s="442">
        <f t="shared" si="57"/>
        <v>0</v>
      </c>
      <c r="V276" s="710">
        <f t="shared" si="58"/>
        <v>0</v>
      </c>
      <c r="W276" s="258"/>
      <c r="X276" s="258"/>
      <c r="Y276" s="258"/>
      <c r="Z276" s="258"/>
      <c r="AA276" s="258"/>
    </row>
    <row r="277" spans="1:27" ht="31.5">
      <c r="A277" s="705">
        <v>22</v>
      </c>
      <c r="B277" s="714">
        <v>7000018856</v>
      </c>
      <c r="C277" s="714">
        <v>350</v>
      </c>
      <c r="D277" s="714">
        <v>1660</v>
      </c>
      <c r="E277" s="714">
        <v>20</v>
      </c>
      <c r="F277" s="714" t="s">
        <v>586</v>
      </c>
      <c r="G277" s="714">
        <v>100001213</v>
      </c>
      <c r="H277" s="714">
        <v>995455</v>
      </c>
      <c r="I277" s="541"/>
      <c r="J277" s="540">
        <v>18</v>
      </c>
      <c r="K277" s="539"/>
      <c r="L277" s="538" t="s">
        <v>845</v>
      </c>
      <c r="M277" s="538" t="s">
        <v>516</v>
      </c>
      <c r="N277" s="538">
        <v>3</v>
      </c>
      <c r="O277" s="526"/>
      <c r="P277" s="537" t="str">
        <f t="shared" si="53"/>
        <v>INCLUDED</v>
      </c>
      <c r="Q277" s="503">
        <f t="shared" si="54"/>
        <v>0</v>
      </c>
      <c r="R277" s="441">
        <f t="shared" si="55"/>
        <v>0</v>
      </c>
      <c r="S277" s="606">
        <f>Discount!$J$36</f>
        <v>0</v>
      </c>
      <c r="T277" s="441">
        <f t="shared" si="56"/>
        <v>0</v>
      </c>
      <c r="U277" s="442">
        <f t="shared" si="57"/>
        <v>0</v>
      </c>
      <c r="V277" s="710">
        <f t="shared" si="58"/>
        <v>0</v>
      </c>
      <c r="W277" s="258"/>
      <c r="X277" s="258"/>
      <c r="Y277" s="258"/>
      <c r="Z277" s="258"/>
      <c r="AA277" s="258"/>
    </row>
    <row r="278" spans="1:27" ht="31.5">
      <c r="A278" s="705">
        <v>23</v>
      </c>
      <c r="B278" s="714">
        <v>7000018856</v>
      </c>
      <c r="C278" s="714">
        <v>350</v>
      </c>
      <c r="D278" s="714">
        <v>1660</v>
      </c>
      <c r="E278" s="714">
        <v>30</v>
      </c>
      <c r="F278" s="714" t="s">
        <v>586</v>
      </c>
      <c r="G278" s="714">
        <v>100001214</v>
      </c>
      <c r="H278" s="714">
        <v>995455</v>
      </c>
      <c r="I278" s="541"/>
      <c r="J278" s="540">
        <v>18</v>
      </c>
      <c r="K278" s="539"/>
      <c r="L278" s="538" t="s">
        <v>812</v>
      </c>
      <c r="M278" s="538" t="s">
        <v>516</v>
      </c>
      <c r="N278" s="538">
        <v>2</v>
      </c>
      <c r="O278" s="526"/>
      <c r="P278" s="537" t="str">
        <f t="shared" si="53"/>
        <v>INCLUDED</v>
      </c>
      <c r="Q278" s="503">
        <f t="shared" si="54"/>
        <v>0</v>
      </c>
      <c r="R278" s="441">
        <f t="shared" si="55"/>
        <v>0</v>
      </c>
      <c r="S278" s="606">
        <f>Discount!$J$36</f>
        <v>0</v>
      </c>
      <c r="T278" s="441">
        <f t="shared" si="56"/>
        <v>0</v>
      </c>
      <c r="U278" s="442">
        <f t="shared" si="57"/>
        <v>0</v>
      </c>
      <c r="V278" s="710">
        <f t="shared" si="58"/>
        <v>0</v>
      </c>
      <c r="W278" s="258"/>
      <c r="X278" s="258"/>
      <c r="Y278" s="258"/>
      <c r="Z278" s="258"/>
      <c r="AA278" s="258"/>
    </row>
    <row r="279" spans="1:27" ht="31.5">
      <c r="A279" s="705">
        <v>24</v>
      </c>
      <c r="B279" s="714">
        <v>7000018856</v>
      </c>
      <c r="C279" s="714">
        <v>350</v>
      </c>
      <c r="D279" s="714">
        <v>1660</v>
      </c>
      <c r="E279" s="714">
        <v>40</v>
      </c>
      <c r="F279" s="714" t="s">
        <v>586</v>
      </c>
      <c r="G279" s="714">
        <v>100001216</v>
      </c>
      <c r="H279" s="714">
        <v>995455</v>
      </c>
      <c r="I279" s="541"/>
      <c r="J279" s="540">
        <v>18</v>
      </c>
      <c r="K279" s="539"/>
      <c r="L279" s="538" t="s">
        <v>815</v>
      </c>
      <c r="M279" s="538" t="s">
        <v>516</v>
      </c>
      <c r="N279" s="538">
        <v>3</v>
      </c>
      <c r="O279" s="526"/>
      <c r="P279" s="537" t="str">
        <f t="shared" si="53"/>
        <v>INCLUDED</v>
      </c>
      <c r="Q279" s="503">
        <f t="shared" si="54"/>
        <v>0</v>
      </c>
      <c r="R279" s="441">
        <f t="shared" si="55"/>
        <v>0</v>
      </c>
      <c r="S279" s="606">
        <f>Discount!$J$36</f>
        <v>0</v>
      </c>
      <c r="T279" s="441">
        <f t="shared" si="56"/>
        <v>0</v>
      </c>
      <c r="U279" s="442">
        <f t="shared" si="57"/>
        <v>0</v>
      </c>
      <c r="V279" s="710">
        <f t="shared" si="58"/>
        <v>0</v>
      </c>
      <c r="W279" s="258"/>
      <c r="X279" s="258"/>
      <c r="Y279" s="258"/>
      <c r="Z279" s="258"/>
      <c r="AA279" s="258"/>
    </row>
    <row r="280" spans="1:27" ht="47.25">
      <c r="A280" s="705">
        <v>25</v>
      </c>
      <c r="B280" s="714">
        <v>7000018856</v>
      </c>
      <c r="C280" s="714">
        <v>430</v>
      </c>
      <c r="D280" s="714">
        <v>1680</v>
      </c>
      <c r="E280" s="714">
        <v>10</v>
      </c>
      <c r="F280" s="714" t="s">
        <v>800</v>
      </c>
      <c r="G280" s="714">
        <v>100004518</v>
      </c>
      <c r="H280" s="714">
        <v>995433</v>
      </c>
      <c r="I280" s="541"/>
      <c r="J280" s="540">
        <v>18</v>
      </c>
      <c r="K280" s="539"/>
      <c r="L280" s="538" t="s">
        <v>770</v>
      </c>
      <c r="M280" s="538" t="s">
        <v>771</v>
      </c>
      <c r="N280" s="538">
        <v>343</v>
      </c>
      <c r="O280" s="526"/>
      <c r="P280" s="537" t="str">
        <f t="shared" si="53"/>
        <v>INCLUDED</v>
      </c>
      <c r="Q280" s="503">
        <f t="shared" si="54"/>
        <v>0</v>
      </c>
      <c r="R280" s="441">
        <f t="shared" si="55"/>
        <v>0</v>
      </c>
      <c r="S280" s="606">
        <f>Discount!$J$36</f>
        <v>0</v>
      </c>
      <c r="T280" s="441">
        <f t="shared" si="56"/>
        <v>0</v>
      </c>
      <c r="U280" s="442">
        <f t="shared" si="57"/>
        <v>0</v>
      </c>
      <c r="V280" s="710">
        <f t="shared" si="58"/>
        <v>0</v>
      </c>
      <c r="W280" s="258"/>
      <c r="X280" s="258"/>
      <c r="Y280" s="258"/>
      <c r="Z280" s="258"/>
      <c r="AA280" s="258"/>
    </row>
    <row r="281" spans="1:27">
      <c r="A281" s="705">
        <v>26</v>
      </c>
      <c r="B281" s="714">
        <v>7000018856</v>
      </c>
      <c r="C281" s="714">
        <v>430</v>
      </c>
      <c r="D281" s="714">
        <v>1680</v>
      </c>
      <c r="E281" s="714">
        <v>20</v>
      </c>
      <c r="F281" s="714" t="s">
        <v>800</v>
      </c>
      <c r="G281" s="714">
        <v>100001325</v>
      </c>
      <c r="H281" s="714">
        <v>995454</v>
      </c>
      <c r="I281" s="541"/>
      <c r="J281" s="540">
        <v>18</v>
      </c>
      <c r="K281" s="539"/>
      <c r="L281" s="538" t="s">
        <v>772</v>
      </c>
      <c r="M281" s="538" t="s">
        <v>771</v>
      </c>
      <c r="N281" s="538">
        <v>14</v>
      </c>
      <c r="O281" s="526"/>
      <c r="P281" s="537" t="str">
        <f t="shared" si="53"/>
        <v>INCLUDED</v>
      </c>
      <c r="Q281" s="503">
        <f t="shared" si="54"/>
        <v>0</v>
      </c>
      <c r="R281" s="441">
        <f t="shared" si="55"/>
        <v>0</v>
      </c>
      <c r="S281" s="606">
        <f>Discount!$J$36</f>
        <v>0</v>
      </c>
      <c r="T281" s="441">
        <f t="shared" si="56"/>
        <v>0</v>
      </c>
      <c r="U281" s="442">
        <f t="shared" si="57"/>
        <v>0</v>
      </c>
      <c r="V281" s="710">
        <f t="shared" si="58"/>
        <v>0</v>
      </c>
      <c r="W281" s="258"/>
      <c r="X281" s="258"/>
      <c r="Y281" s="258"/>
      <c r="Z281" s="258"/>
      <c r="AA281" s="258"/>
    </row>
    <row r="282" spans="1:27">
      <c r="A282" s="705">
        <v>27</v>
      </c>
      <c r="B282" s="714">
        <v>7000018856</v>
      </c>
      <c r="C282" s="714">
        <v>430</v>
      </c>
      <c r="D282" s="714">
        <v>1680</v>
      </c>
      <c r="E282" s="714">
        <v>30</v>
      </c>
      <c r="F282" s="714" t="s">
        <v>800</v>
      </c>
      <c r="G282" s="714">
        <v>100001328</v>
      </c>
      <c r="H282" s="714">
        <v>995454</v>
      </c>
      <c r="I282" s="541"/>
      <c r="J282" s="540">
        <v>18</v>
      </c>
      <c r="K282" s="539"/>
      <c r="L282" s="715" t="s">
        <v>774</v>
      </c>
      <c r="M282" s="538" t="s">
        <v>771</v>
      </c>
      <c r="N282" s="538">
        <v>245</v>
      </c>
      <c r="O282" s="526"/>
      <c r="P282" s="537" t="str">
        <f t="shared" si="53"/>
        <v>INCLUDED</v>
      </c>
      <c r="Q282" s="503">
        <f t="shared" si="54"/>
        <v>0</v>
      </c>
      <c r="R282" s="441">
        <f t="shared" si="55"/>
        <v>0</v>
      </c>
      <c r="S282" s="606">
        <f>Discount!$J$36</f>
        <v>0</v>
      </c>
      <c r="T282" s="441">
        <f t="shared" si="56"/>
        <v>0</v>
      </c>
      <c r="U282" s="442">
        <f t="shared" si="57"/>
        <v>0</v>
      </c>
      <c r="V282" s="710">
        <f t="shared" si="58"/>
        <v>0</v>
      </c>
      <c r="W282" s="258"/>
      <c r="X282" s="258"/>
      <c r="Y282" s="258"/>
      <c r="Z282" s="258"/>
      <c r="AA282" s="258"/>
    </row>
    <row r="283" spans="1:27" ht="31.5">
      <c r="A283" s="705">
        <v>28</v>
      </c>
      <c r="B283" s="714">
        <v>7000018856</v>
      </c>
      <c r="C283" s="714">
        <v>430</v>
      </c>
      <c r="D283" s="714">
        <v>1680</v>
      </c>
      <c r="E283" s="714">
        <v>40</v>
      </c>
      <c r="F283" s="714" t="s">
        <v>800</v>
      </c>
      <c r="G283" s="714">
        <v>100001327</v>
      </c>
      <c r="H283" s="714">
        <v>995454</v>
      </c>
      <c r="I283" s="541"/>
      <c r="J283" s="540">
        <v>18</v>
      </c>
      <c r="K283" s="539"/>
      <c r="L283" s="538" t="s">
        <v>816</v>
      </c>
      <c r="M283" s="538" t="s">
        <v>771</v>
      </c>
      <c r="N283" s="538">
        <v>72</v>
      </c>
      <c r="O283" s="526"/>
      <c r="P283" s="537" t="str">
        <f t="shared" si="53"/>
        <v>INCLUDED</v>
      </c>
      <c r="Q283" s="503">
        <f t="shared" si="54"/>
        <v>0</v>
      </c>
      <c r="R283" s="441">
        <f t="shared" si="55"/>
        <v>0</v>
      </c>
      <c r="S283" s="606">
        <f>Discount!$J$36</f>
        <v>0</v>
      </c>
      <c r="T283" s="441">
        <f t="shared" si="56"/>
        <v>0</v>
      </c>
      <c r="U283" s="442">
        <f t="shared" si="57"/>
        <v>0</v>
      </c>
      <c r="V283" s="710">
        <f t="shared" si="58"/>
        <v>0</v>
      </c>
      <c r="W283" s="258"/>
      <c r="X283" s="258"/>
      <c r="Y283" s="258"/>
      <c r="Z283" s="258"/>
      <c r="AA283" s="258"/>
    </row>
    <row r="284" spans="1:27">
      <c r="A284" s="705">
        <v>29</v>
      </c>
      <c r="B284" s="714">
        <v>7000018856</v>
      </c>
      <c r="C284" s="714">
        <v>430</v>
      </c>
      <c r="D284" s="714">
        <v>1680</v>
      </c>
      <c r="E284" s="714">
        <v>50</v>
      </c>
      <c r="F284" s="714" t="s">
        <v>800</v>
      </c>
      <c r="G284" s="714">
        <v>100001329</v>
      </c>
      <c r="H284" s="714">
        <v>995454</v>
      </c>
      <c r="I284" s="541"/>
      <c r="J284" s="540">
        <v>18</v>
      </c>
      <c r="K284" s="539"/>
      <c r="L284" s="538" t="s">
        <v>776</v>
      </c>
      <c r="M284" s="538" t="s">
        <v>687</v>
      </c>
      <c r="N284" s="538">
        <v>3</v>
      </c>
      <c r="O284" s="526"/>
      <c r="P284" s="537" t="str">
        <f t="shared" si="53"/>
        <v>INCLUDED</v>
      </c>
      <c r="Q284" s="503">
        <f t="shared" si="54"/>
        <v>0</v>
      </c>
      <c r="R284" s="441">
        <f t="shared" si="55"/>
        <v>0</v>
      </c>
      <c r="S284" s="606">
        <f>Discount!$J$36</f>
        <v>0</v>
      </c>
      <c r="T284" s="441">
        <f t="shared" si="56"/>
        <v>0</v>
      </c>
      <c r="U284" s="442">
        <f t="shared" si="57"/>
        <v>0</v>
      </c>
      <c r="V284" s="710">
        <f t="shared" si="58"/>
        <v>0</v>
      </c>
      <c r="W284" s="258"/>
      <c r="X284" s="258"/>
      <c r="Y284" s="258"/>
      <c r="Z284" s="258"/>
      <c r="AA284" s="258"/>
    </row>
    <row r="285" spans="1:27">
      <c r="A285" s="705">
        <v>30</v>
      </c>
      <c r="B285" s="714">
        <v>7000018856</v>
      </c>
      <c r="C285" s="714">
        <v>430</v>
      </c>
      <c r="D285" s="714">
        <v>1680</v>
      </c>
      <c r="E285" s="714">
        <v>60</v>
      </c>
      <c r="F285" s="714" t="s">
        <v>800</v>
      </c>
      <c r="G285" s="714">
        <v>100001714</v>
      </c>
      <c r="H285" s="714">
        <v>995428</v>
      </c>
      <c r="I285" s="541"/>
      <c r="J285" s="540">
        <v>18</v>
      </c>
      <c r="K285" s="539"/>
      <c r="L285" s="538" t="s">
        <v>778</v>
      </c>
      <c r="M285" s="538" t="s">
        <v>779</v>
      </c>
      <c r="N285" s="538">
        <v>2000</v>
      </c>
      <c r="O285" s="526"/>
      <c r="P285" s="537" t="str">
        <f t="shared" si="53"/>
        <v>INCLUDED</v>
      </c>
      <c r="Q285" s="503">
        <f t="shared" si="54"/>
        <v>0</v>
      </c>
      <c r="R285" s="441">
        <f t="shared" si="55"/>
        <v>0</v>
      </c>
      <c r="S285" s="606">
        <f>Discount!$J$36</f>
        <v>0</v>
      </c>
      <c r="T285" s="441">
        <f t="shared" si="56"/>
        <v>0</v>
      </c>
      <c r="U285" s="442">
        <f t="shared" si="57"/>
        <v>0</v>
      </c>
      <c r="V285" s="710">
        <f t="shared" si="58"/>
        <v>0</v>
      </c>
      <c r="W285" s="258"/>
      <c r="X285" s="258"/>
      <c r="Y285" s="258"/>
      <c r="Z285" s="258"/>
      <c r="AA285" s="258"/>
    </row>
    <row r="286" spans="1:27">
      <c r="A286" s="705">
        <v>31</v>
      </c>
      <c r="B286" s="714">
        <v>7000018856</v>
      </c>
      <c r="C286" s="714">
        <v>430</v>
      </c>
      <c r="D286" s="714">
        <v>1680</v>
      </c>
      <c r="E286" s="714">
        <v>70</v>
      </c>
      <c r="F286" s="714" t="s">
        <v>800</v>
      </c>
      <c r="G286" s="714">
        <v>100001713</v>
      </c>
      <c r="H286" s="714">
        <v>995424</v>
      </c>
      <c r="I286" s="541"/>
      <c r="J286" s="540">
        <v>18</v>
      </c>
      <c r="K286" s="539"/>
      <c r="L286" s="538" t="s">
        <v>780</v>
      </c>
      <c r="M286" s="538" t="s">
        <v>779</v>
      </c>
      <c r="N286" s="538">
        <v>2000</v>
      </c>
      <c r="O286" s="526"/>
      <c r="P286" s="537" t="str">
        <f t="shared" si="53"/>
        <v>INCLUDED</v>
      </c>
      <c r="Q286" s="503">
        <f t="shared" si="54"/>
        <v>0</v>
      </c>
      <c r="R286" s="441">
        <f t="shared" si="55"/>
        <v>0</v>
      </c>
      <c r="S286" s="606">
        <f>Discount!$J$36</f>
        <v>0</v>
      </c>
      <c r="T286" s="441">
        <f t="shared" si="56"/>
        <v>0</v>
      </c>
      <c r="U286" s="442">
        <f t="shared" si="57"/>
        <v>0</v>
      </c>
      <c r="V286" s="710">
        <f t="shared" si="58"/>
        <v>0</v>
      </c>
      <c r="W286" s="258"/>
      <c r="X286" s="258"/>
      <c r="Y286" s="258"/>
      <c r="Z286" s="258"/>
      <c r="AA286" s="258"/>
    </row>
    <row r="287" spans="1:27" ht="31.5">
      <c r="A287" s="705">
        <v>32</v>
      </c>
      <c r="B287" s="714">
        <v>7000018856</v>
      </c>
      <c r="C287" s="714">
        <v>430</v>
      </c>
      <c r="D287" s="714">
        <v>1680</v>
      </c>
      <c r="E287" s="714">
        <v>80</v>
      </c>
      <c r="F287" s="714" t="s">
        <v>800</v>
      </c>
      <c r="G287" s="714">
        <v>100001376</v>
      </c>
      <c r="H287" s="714">
        <v>995428</v>
      </c>
      <c r="I287" s="541"/>
      <c r="J287" s="540">
        <v>18</v>
      </c>
      <c r="K287" s="539"/>
      <c r="L287" s="538" t="s">
        <v>914</v>
      </c>
      <c r="M287" s="538" t="s">
        <v>779</v>
      </c>
      <c r="N287" s="538">
        <v>1200</v>
      </c>
      <c r="O287" s="526"/>
      <c r="P287" s="537" t="str">
        <f t="shared" si="53"/>
        <v>INCLUDED</v>
      </c>
      <c r="Q287" s="503">
        <f t="shared" si="54"/>
        <v>0</v>
      </c>
      <c r="R287" s="441">
        <f t="shared" si="55"/>
        <v>0</v>
      </c>
      <c r="S287" s="606">
        <f>Discount!$J$36</f>
        <v>0</v>
      </c>
      <c r="T287" s="441">
        <f t="shared" si="56"/>
        <v>0</v>
      </c>
      <c r="U287" s="442">
        <f t="shared" si="57"/>
        <v>0</v>
      </c>
      <c r="V287" s="710">
        <f t="shared" si="58"/>
        <v>0</v>
      </c>
      <c r="W287" s="258"/>
      <c r="X287" s="258"/>
      <c r="Y287" s="258"/>
      <c r="Z287" s="258"/>
      <c r="AA287" s="258"/>
    </row>
    <row r="288" spans="1:27">
      <c r="A288" s="705">
        <v>33</v>
      </c>
      <c r="B288" s="714">
        <v>7000018856</v>
      </c>
      <c r="C288" s="714">
        <v>430</v>
      </c>
      <c r="D288" s="714">
        <v>1680</v>
      </c>
      <c r="E288" s="714">
        <v>90</v>
      </c>
      <c r="F288" s="714" t="s">
        <v>800</v>
      </c>
      <c r="G288" s="714">
        <v>100001454</v>
      </c>
      <c r="H288" s="714">
        <v>995429</v>
      </c>
      <c r="I288" s="541"/>
      <c r="J288" s="540">
        <v>18</v>
      </c>
      <c r="K288" s="539"/>
      <c r="L288" s="538" t="s">
        <v>915</v>
      </c>
      <c r="M288" s="538" t="s">
        <v>771</v>
      </c>
      <c r="N288" s="538">
        <v>45</v>
      </c>
      <c r="O288" s="526"/>
      <c r="P288" s="537" t="str">
        <f t="shared" si="53"/>
        <v>INCLUDED</v>
      </c>
      <c r="Q288" s="503">
        <f t="shared" si="54"/>
        <v>0</v>
      </c>
      <c r="R288" s="441">
        <f t="shared" si="55"/>
        <v>0</v>
      </c>
      <c r="S288" s="606">
        <f>Discount!$J$36</f>
        <v>0</v>
      </c>
      <c r="T288" s="441">
        <f t="shared" si="56"/>
        <v>0</v>
      </c>
      <c r="U288" s="442">
        <f t="shared" si="57"/>
        <v>0</v>
      </c>
      <c r="V288" s="710">
        <f t="shared" si="58"/>
        <v>0</v>
      </c>
      <c r="W288" s="258"/>
      <c r="X288" s="258"/>
      <c r="Y288" s="258"/>
      <c r="Z288" s="258"/>
      <c r="AA288" s="258"/>
    </row>
    <row r="289" spans="1:27" ht="31.5">
      <c r="A289" s="705">
        <v>34</v>
      </c>
      <c r="B289" s="714">
        <v>7000018856</v>
      </c>
      <c r="C289" s="714">
        <v>430</v>
      </c>
      <c r="D289" s="714">
        <v>1680</v>
      </c>
      <c r="E289" s="714">
        <v>100</v>
      </c>
      <c r="F289" s="714" t="s">
        <v>800</v>
      </c>
      <c r="G289" s="714">
        <v>100001720</v>
      </c>
      <c r="H289" s="714">
        <v>995428</v>
      </c>
      <c r="I289" s="541"/>
      <c r="J289" s="540">
        <v>18</v>
      </c>
      <c r="K289" s="539"/>
      <c r="L289" s="538" t="s">
        <v>916</v>
      </c>
      <c r="M289" s="538" t="s">
        <v>771</v>
      </c>
      <c r="N289" s="538">
        <v>42</v>
      </c>
      <c r="O289" s="526"/>
      <c r="P289" s="537" t="str">
        <f t="shared" si="53"/>
        <v>INCLUDED</v>
      </c>
      <c r="Q289" s="503">
        <f t="shared" si="54"/>
        <v>0</v>
      </c>
      <c r="R289" s="441">
        <f t="shared" si="55"/>
        <v>0</v>
      </c>
      <c r="S289" s="606">
        <f>Discount!$J$36</f>
        <v>0</v>
      </c>
      <c r="T289" s="441">
        <f t="shared" si="56"/>
        <v>0</v>
      </c>
      <c r="U289" s="442">
        <f t="shared" si="57"/>
        <v>0</v>
      </c>
      <c r="V289" s="710">
        <f t="shared" si="58"/>
        <v>0</v>
      </c>
      <c r="W289" s="258"/>
      <c r="X289" s="258"/>
      <c r="Y289" s="258"/>
      <c r="Z289" s="258"/>
      <c r="AA289" s="258"/>
    </row>
    <row r="290" spans="1:27">
      <c r="A290" s="705">
        <v>35</v>
      </c>
      <c r="B290" s="714">
        <v>7000018856</v>
      </c>
      <c r="C290" s="714">
        <v>430</v>
      </c>
      <c r="D290" s="714">
        <v>1680</v>
      </c>
      <c r="E290" s="714">
        <v>110</v>
      </c>
      <c r="F290" s="714" t="s">
        <v>800</v>
      </c>
      <c r="G290" s="714">
        <v>100001674</v>
      </c>
      <c r="H290" s="714">
        <v>995455</v>
      </c>
      <c r="I290" s="541"/>
      <c r="J290" s="540">
        <v>18</v>
      </c>
      <c r="K290" s="539"/>
      <c r="L290" s="538" t="s">
        <v>785</v>
      </c>
      <c r="M290" s="538" t="s">
        <v>516</v>
      </c>
      <c r="N290" s="538">
        <v>108</v>
      </c>
      <c r="O290" s="526"/>
      <c r="P290" s="537" t="str">
        <f t="shared" ref="P290:P294" si="59">IF(O290=0, "INCLUDED", IF(ISERROR(N290*O290), O290, N290*O290))</f>
        <v>INCLUDED</v>
      </c>
      <c r="Q290" s="503">
        <f t="shared" ref="Q290:Q294" si="60">IF(P290="Included",0,P290)</f>
        <v>0</v>
      </c>
      <c r="R290" s="441">
        <f t="shared" ref="R290:R294" si="61">IF( K290="",J290*(IF(P290="Included",0,P290))/100,K290*(IF(P290="Included",0,P290)))</f>
        <v>0</v>
      </c>
      <c r="S290" s="606">
        <f>Discount!$J$36</f>
        <v>0</v>
      </c>
      <c r="T290" s="441">
        <f t="shared" ref="T290:T294" si="62">S290*Q290</f>
        <v>0</v>
      </c>
      <c r="U290" s="442">
        <f t="shared" ref="U290:U294" si="63">IF(K290="",J290*T290/100,K290*T290)</f>
        <v>0</v>
      </c>
      <c r="V290" s="710">
        <f t="shared" ref="V290:V294" si="64">O290*N290</f>
        <v>0</v>
      </c>
      <c r="W290" s="258"/>
      <c r="X290" s="258"/>
      <c r="Y290" s="258"/>
      <c r="Z290" s="258"/>
      <c r="AA290" s="258"/>
    </row>
    <row r="291" spans="1:27" ht="31.5">
      <c r="A291" s="705">
        <v>36</v>
      </c>
      <c r="B291" s="714">
        <v>7000018856</v>
      </c>
      <c r="C291" s="714">
        <v>430</v>
      </c>
      <c r="D291" s="714">
        <v>1680</v>
      </c>
      <c r="E291" s="714">
        <v>59</v>
      </c>
      <c r="F291" s="714" t="s">
        <v>800</v>
      </c>
      <c r="G291" s="714">
        <v>100001331</v>
      </c>
      <c r="H291" s="714">
        <v>995455</v>
      </c>
      <c r="I291" s="541"/>
      <c r="J291" s="540">
        <v>18</v>
      </c>
      <c r="K291" s="539"/>
      <c r="L291" s="538" t="s">
        <v>777</v>
      </c>
      <c r="M291" s="538" t="s">
        <v>687</v>
      </c>
      <c r="N291" s="538">
        <v>2</v>
      </c>
      <c r="O291" s="526"/>
      <c r="P291" s="537" t="str">
        <f t="shared" si="59"/>
        <v>INCLUDED</v>
      </c>
      <c r="Q291" s="503">
        <f t="shared" si="60"/>
        <v>0</v>
      </c>
      <c r="R291" s="441">
        <f t="shared" si="61"/>
        <v>0</v>
      </c>
      <c r="S291" s="606">
        <f>Discount!$J$36</f>
        <v>0</v>
      </c>
      <c r="T291" s="441">
        <f t="shared" si="62"/>
        <v>0</v>
      </c>
      <c r="U291" s="442">
        <f t="shared" si="63"/>
        <v>0</v>
      </c>
      <c r="V291" s="710">
        <f t="shared" si="64"/>
        <v>0</v>
      </c>
      <c r="W291" s="258"/>
      <c r="X291" s="258"/>
      <c r="Y291" s="258"/>
      <c r="Z291" s="258"/>
      <c r="AA291" s="258"/>
    </row>
    <row r="292" spans="1:27" ht="63">
      <c r="A292" s="705">
        <v>37</v>
      </c>
      <c r="B292" s="714">
        <v>7000018856</v>
      </c>
      <c r="C292" s="714">
        <v>570</v>
      </c>
      <c r="D292" s="714">
        <v>1710</v>
      </c>
      <c r="E292" s="714">
        <v>10</v>
      </c>
      <c r="F292" s="714" t="s">
        <v>905</v>
      </c>
      <c r="G292" s="714">
        <v>100002812</v>
      </c>
      <c r="H292" s="714">
        <v>998734</v>
      </c>
      <c r="I292" s="541"/>
      <c r="J292" s="540">
        <v>18</v>
      </c>
      <c r="K292" s="539"/>
      <c r="L292" s="538" t="s">
        <v>786</v>
      </c>
      <c r="M292" s="538" t="s">
        <v>516</v>
      </c>
      <c r="N292" s="538">
        <v>1</v>
      </c>
      <c r="O292" s="526"/>
      <c r="P292" s="537" t="str">
        <f t="shared" si="59"/>
        <v>INCLUDED</v>
      </c>
      <c r="Q292" s="503">
        <f t="shared" si="60"/>
        <v>0</v>
      </c>
      <c r="R292" s="441">
        <f t="shared" si="61"/>
        <v>0</v>
      </c>
      <c r="S292" s="606">
        <f>Discount!$J$36</f>
        <v>0</v>
      </c>
      <c r="T292" s="441">
        <f t="shared" si="62"/>
        <v>0</v>
      </c>
      <c r="U292" s="442">
        <f t="shared" si="63"/>
        <v>0</v>
      </c>
      <c r="V292" s="710">
        <f t="shared" si="64"/>
        <v>0</v>
      </c>
      <c r="W292" s="258"/>
      <c r="X292" s="258"/>
      <c r="Y292" s="258"/>
      <c r="Z292" s="258"/>
      <c r="AA292" s="258"/>
    </row>
    <row r="293" spans="1:27" ht="31.5">
      <c r="A293" s="705">
        <v>38</v>
      </c>
      <c r="B293" s="714">
        <v>7000018856</v>
      </c>
      <c r="C293" s="714">
        <v>570</v>
      </c>
      <c r="D293" s="714">
        <v>1710</v>
      </c>
      <c r="E293" s="714">
        <v>20</v>
      </c>
      <c r="F293" s="714" t="s">
        <v>905</v>
      </c>
      <c r="G293" s="714">
        <v>170000433</v>
      </c>
      <c r="H293" s="714">
        <v>998734</v>
      </c>
      <c r="I293" s="541"/>
      <c r="J293" s="540">
        <v>18</v>
      </c>
      <c r="K293" s="539"/>
      <c r="L293" s="538" t="s">
        <v>787</v>
      </c>
      <c r="M293" s="538" t="s">
        <v>516</v>
      </c>
      <c r="N293" s="538">
        <v>6</v>
      </c>
      <c r="O293" s="526"/>
      <c r="P293" s="537" t="str">
        <f t="shared" si="59"/>
        <v>INCLUDED</v>
      </c>
      <c r="Q293" s="503">
        <f t="shared" si="60"/>
        <v>0</v>
      </c>
      <c r="R293" s="441">
        <f t="shared" si="61"/>
        <v>0</v>
      </c>
      <c r="S293" s="606">
        <f>Discount!$J$36</f>
        <v>0</v>
      </c>
      <c r="T293" s="441">
        <f t="shared" si="62"/>
        <v>0</v>
      </c>
      <c r="U293" s="442">
        <f t="shared" si="63"/>
        <v>0</v>
      </c>
      <c r="V293" s="710">
        <f t="shared" si="64"/>
        <v>0</v>
      </c>
      <c r="W293" s="258"/>
      <c r="X293" s="258"/>
      <c r="Y293" s="258"/>
      <c r="Z293" s="258"/>
      <c r="AA293" s="258"/>
    </row>
    <row r="294" spans="1:27" ht="31.5">
      <c r="A294" s="705">
        <v>39</v>
      </c>
      <c r="B294" s="714">
        <v>7000018856</v>
      </c>
      <c r="C294" s="714">
        <v>570</v>
      </c>
      <c r="D294" s="714">
        <v>1710</v>
      </c>
      <c r="E294" s="714">
        <v>30</v>
      </c>
      <c r="F294" s="714" t="s">
        <v>905</v>
      </c>
      <c r="G294" s="714">
        <v>170000430</v>
      </c>
      <c r="H294" s="714">
        <v>998734</v>
      </c>
      <c r="I294" s="541"/>
      <c r="J294" s="540">
        <v>18</v>
      </c>
      <c r="K294" s="539"/>
      <c r="L294" s="538" t="s">
        <v>917</v>
      </c>
      <c r="M294" s="538" t="s">
        <v>516</v>
      </c>
      <c r="N294" s="538">
        <v>2</v>
      </c>
      <c r="O294" s="526"/>
      <c r="P294" s="537" t="str">
        <f t="shared" si="59"/>
        <v>INCLUDED</v>
      </c>
      <c r="Q294" s="503">
        <f t="shared" si="60"/>
        <v>0</v>
      </c>
      <c r="R294" s="441">
        <f t="shared" si="61"/>
        <v>0</v>
      </c>
      <c r="S294" s="606">
        <f>Discount!$J$36</f>
        <v>0</v>
      </c>
      <c r="T294" s="441">
        <f t="shared" si="62"/>
        <v>0</v>
      </c>
      <c r="U294" s="442">
        <f t="shared" si="63"/>
        <v>0</v>
      </c>
      <c r="V294" s="710">
        <f t="shared" si="64"/>
        <v>0</v>
      </c>
      <c r="W294" s="258"/>
      <c r="X294" s="258"/>
      <c r="Y294" s="258"/>
      <c r="Z294" s="258"/>
      <c r="AA294" s="258"/>
    </row>
    <row r="295" spans="1:27" ht="31.5">
      <c r="A295" s="705">
        <v>40</v>
      </c>
      <c r="B295" s="714">
        <v>7000018856</v>
      </c>
      <c r="C295" s="714">
        <v>570</v>
      </c>
      <c r="D295" s="714">
        <v>1710</v>
      </c>
      <c r="E295" s="714">
        <v>40</v>
      </c>
      <c r="F295" s="714" t="s">
        <v>905</v>
      </c>
      <c r="G295" s="714">
        <v>100002825</v>
      </c>
      <c r="H295" s="714">
        <v>998734</v>
      </c>
      <c r="I295" s="541"/>
      <c r="J295" s="540">
        <v>18</v>
      </c>
      <c r="K295" s="539"/>
      <c r="L295" s="538" t="s">
        <v>788</v>
      </c>
      <c r="M295" s="538" t="s">
        <v>559</v>
      </c>
      <c r="N295" s="538">
        <v>4</v>
      </c>
      <c r="O295" s="526"/>
      <c r="P295" s="537" t="str">
        <f t="shared" si="53"/>
        <v>INCLUDED</v>
      </c>
      <c r="Q295" s="503">
        <f t="shared" si="54"/>
        <v>0</v>
      </c>
      <c r="R295" s="441">
        <f t="shared" si="55"/>
        <v>0</v>
      </c>
      <c r="S295" s="606">
        <f>Discount!$J$36</f>
        <v>0</v>
      </c>
      <c r="T295" s="441">
        <f t="shared" si="56"/>
        <v>0</v>
      </c>
      <c r="U295" s="442">
        <f t="shared" si="57"/>
        <v>0</v>
      </c>
      <c r="V295" s="710">
        <f t="shared" si="58"/>
        <v>0</v>
      </c>
      <c r="W295" s="258"/>
      <c r="X295" s="258"/>
      <c r="Y295" s="258"/>
      <c r="Z295" s="258"/>
      <c r="AA295" s="258"/>
    </row>
    <row r="296" spans="1:27" ht="31.5">
      <c r="A296" s="705">
        <v>41</v>
      </c>
      <c r="B296" s="714">
        <v>7000018856</v>
      </c>
      <c r="C296" s="714">
        <v>570</v>
      </c>
      <c r="D296" s="714">
        <v>1710</v>
      </c>
      <c r="E296" s="714">
        <v>50</v>
      </c>
      <c r="F296" s="714" t="s">
        <v>905</v>
      </c>
      <c r="G296" s="714">
        <v>170000550</v>
      </c>
      <c r="H296" s="714">
        <v>998336</v>
      </c>
      <c r="I296" s="541"/>
      <c r="J296" s="540">
        <v>18</v>
      </c>
      <c r="K296" s="539"/>
      <c r="L296" s="538" t="s">
        <v>789</v>
      </c>
      <c r="M296" s="538" t="s">
        <v>516</v>
      </c>
      <c r="N296" s="538">
        <v>4</v>
      </c>
      <c r="O296" s="526"/>
      <c r="P296" s="537" t="str">
        <f t="shared" si="53"/>
        <v>INCLUDED</v>
      </c>
      <c r="Q296" s="503">
        <f t="shared" si="54"/>
        <v>0</v>
      </c>
      <c r="R296" s="441">
        <f t="shared" si="55"/>
        <v>0</v>
      </c>
      <c r="S296" s="606">
        <f>Discount!$J$36</f>
        <v>0</v>
      </c>
      <c r="T296" s="441">
        <f t="shared" si="56"/>
        <v>0</v>
      </c>
      <c r="U296" s="442">
        <f t="shared" si="57"/>
        <v>0</v>
      </c>
      <c r="V296" s="710">
        <f t="shared" si="58"/>
        <v>0</v>
      </c>
      <c r="W296" s="258"/>
      <c r="X296" s="258"/>
      <c r="Y296" s="258"/>
      <c r="Z296" s="258"/>
      <c r="AA296" s="258"/>
    </row>
    <row r="297" spans="1:27" ht="31.5">
      <c r="A297" s="705">
        <v>42</v>
      </c>
      <c r="B297" s="714">
        <v>7000018856</v>
      </c>
      <c r="C297" s="714">
        <v>570</v>
      </c>
      <c r="D297" s="714">
        <v>1710</v>
      </c>
      <c r="E297" s="714">
        <v>60</v>
      </c>
      <c r="F297" s="714" t="s">
        <v>905</v>
      </c>
      <c r="G297" s="714">
        <v>100002829</v>
      </c>
      <c r="H297" s="714">
        <v>998734</v>
      </c>
      <c r="I297" s="541"/>
      <c r="J297" s="540">
        <v>18</v>
      </c>
      <c r="K297" s="539"/>
      <c r="L297" s="538" t="s">
        <v>790</v>
      </c>
      <c r="M297" s="538" t="s">
        <v>559</v>
      </c>
      <c r="N297" s="538">
        <v>2</v>
      </c>
      <c r="O297" s="526"/>
      <c r="P297" s="537" t="str">
        <f t="shared" si="53"/>
        <v>INCLUDED</v>
      </c>
      <c r="Q297" s="503">
        <f t="shared" si="54"/>
        <v>0</v>
      </c>
      <c r="R297" s="441">
        <f t="shared" si="55"/>
        <v>0</v>
      </c>
      <c r="S297" s="606">
        <f>Discount!$J$36</f>
        <v>0</v>
      </c>
      <c r="T297" s="441">
        <f t="shared" si="56"/>
        <v>0</v>
      </c>
      <c r="U297" s="442">
        <f t="shared" si="57"/>
        <v>0</v>
      </c>
      <c r="V297" s="710">
        <f t="shared" si="58"/>
        <v>0</v>
      </c>
      <c r="W297" s="258"/>
      <c r="X297" s="258"/>
      <c r="Y297" s="258"/>
      <c r="Z297" s="258"/>
      <c r="AA297" s="258"/>
    </row>
    <row r="298" spans="1:27" ht="31.5">
      <c r="A298" s="705">
        <v>43</v>
      </c>
      <c r="B298" s="714">
        <v>7000018856</v>
      </c>
      <c r="C298" s="714">
        <v>570</v>
      </c>
      <c r="D298" s="714">
        <v>1710</v>
      </c>
      <c r="E298" s="714">
        <v>70</v>
      </c>
      <c r="F298" s="714" t="s">
        <v>905</v>
      </c>
      <c r="G298" s="714">
        <v>170000375</v>
      </c>
      <c r="H298" s="714">
        <v>998734</v>
      </c>
      <c r="I298" s="541"/>
      <c r="J298" s="540">
        <v>18</v>
      </c>
      <c r="K298" s="539"/>
      <c r="L298" s="538" t="s">
        <v>791</v>
      </c>
      <c r="M298" s="538" t="s">
        <v>516</v>
      </c>
      <c r="N298" s="538">
        <v>1</v>
      </c>
      <c r="O298" s="526"/>
      <c r="P298" s="537" t="str">
        <f t="shared" si="53"/>
        <v>INCLUDED</v>
      </c>
      <c r="Q298" s="503">
        <f t="shared" si="54"/>
        <v>0</v>
      </c>
      <c r="R298" s="441">
        <f t="shared" si="55"/>
        <v>0</v>
      </c>
      <c r="S298" s="606">
        <f>Discount!$J$36</f>
        <v>0</v>
      </c>
      <c r="T298" s="441">
        <f t="shared" si="56"/>
        <v>0</v>
      </c>
      <c r="U298" s="442">
        <f t="shared" si="57"/>
        <v>0</v>
      </c>
      <c r="V298" s="710">
        <f t="shared" si="58"/>
        <v>0</v>
      </c>
      <c r="W298" s="258"/>
      <c r="X298" s="258"/>
      <c r="Y298" s="258"/>
      <c r="Z298" s="258"/>
      <c r="AA298" s="258"/>
    </row>
    <row r="299" spans="1:27" ht="31.5">
      <c r="A299" s="705">
        <v>44</v>
      </c>
      <c r="B299" s="714">
        <v>7000018856</v>
      </c>
      <c r="C299" s="714">
        <v>570</v>
      </c>
      <c r="D299" s="714">
        <v>1710</v>
      </c>
      <c r="E299" s="714">
        <v>80</v>
      </c>
      <c r="F299" s="714" t="s">
        <v>905</v>
      </c>
      <c r="G299" s="714">
        <v>170000376</v>
      </c>
      <c r="H299" s="714">
        <v>998734</v>
      </c>
      <c r="I299" s="541"/>
      <c r="J299" s="540">
        <v>18</v>
      </c>
      <c r="K299" s="539"/>
      <c r="L299" s="538" t="s">
        <v>792</v>
      </c>
      <c r="M299" s="538" t="s">
        <v>516</v>
      </c>
      <c r="N299" s="538">
        <v>1</v>
      </c>
      <c r="O299" s="526"/>
      <c r="P299" s="537" t="str">
        <f t="shared" si="53"/>
        <v>INCLUDED</v>
      </c>
      <c r="Q299" s="503">
        <f t="shared" si="54"/>
        <v>0</v>
      </c>
      <c r="R299" s="441">
        <f t="shared" si="55"/>
        <v>0</v>
      </c>
      <c r="S299" s="606">
        <f>Discount!$J$36</f>
        <v>0</v>
      </c>
      <c r="T299" s="441">
        <f t="shared" si="56"/>
        <v>0</v>
      </c>
      <c r="U299" s="442">
        <f t="shared" si="57"/>
        <v>0</v>
      </c>
      <c r="V299" s="710">
        <f t="shared" si="58"/>
        <v>0</v>
      </c>
      <c r="W299" s="258"/>
      <c r="X299" s="258"/>
      <c r="Y299" s="258"/>
      <c r="Z299" s="258"/>
      <c r="AA299" s="258"/>
    </row>
    <row r="300" spans="1:27" ht="31.5">
      <c r="A300" s="705">
        <v>45</v>
      </c>
      <c r="B300" s="714">
        <v>7000018856</v>
      </c>
      <c r="C300" s="714">
        <v>570</v>
      </c>
      <c r="D300" s="714">
        <v>1710</v>
      </c>
      <c r="E300" s="714">
        <v>90</v>
      </c>
      <c r="F300" s="714" t="s">
        <v>905</v>
      </c>
      <c r="G300" s="714">
        <v>170000377</v>
      </c>
      <c r="H300" s="714">
        <v>998734</v>
      </c>
      <c r="I300" s="541"/>
      <c r="J300" s="540">
        <v>18</v>
      </c>
      <c r="K300" s="539"/>
      <c r="L300" s="538" t="s">
        <v>793</v>
      </c>
      <c r="M300" s="538" t="s">
        <v>516</v>
      </c>
      <c r="N300" s="538">
        <v>1</v>
      </c>
      <c r="O300" s="526"/>
      <c r="P300" s="537" t="str">
        <f t="shared" si="53"/>
        <v>INCLUDED</v>
      </c>
      <c r="Q300" s="503">
        <f t="shared" si="54"/>
        <v>0</v>
      </c>
      <c r="R300" s="441">
        <f t="shared" si="55"/>
        <v>0</v>
      </c>
      <c r="S300" s="606">
        <f>Discount!$J$36</f>
        <v>0</v>
      </c>
      <c r="T300" s="441">
        <f t="shared" si="56"/>
        <v>0</v>
      </c>
      <c r="U300" s="442">
        <f t="shared" si="57"/>
        <v>0</v>
      </c>
      <c r="V300" s="710">
        <f t="shared" si="58"/>
        <v>0</v>
      </c>
      <c r="W300" s="258"/>
      <c r="X300" s="258"/>
      <c r="Y300" s="258"/>
      <c r="Z300" s="258"/>
      <c r="AA300" s="258"/>
    </row>
    <row r="301" spans="1:27" ht="31.5">
      <c r="A301" s="705">
        <v>46</v>
      </c>
      <c r="B301" s="714">
        <v>7000018856</v>
      </c>
      <c r="C301" s="714">
        <v>570</v>
      </c>
      <c r="D301" s="714">
        <v>1710</v>
      </c>
      <c r="E301" s="714">
        <v>100</v>
      </c>
      <c r="F301" s="714" t="s">
        <v>905</v>
      </c>
      <c r="G301" s="714">
        <v>170000551</v>
      </c>
      <c r="H301" s="714">
        <v>998336</v>
      </c>
      <c r="I301" s="541"/>
      <c r="J301" s="540">
        <v>18</v>
      </c>
      <c r="K301" s="539"/>
      <c r="L301" s="538" t="s">
        <v>794</v>
      </c>
      <c r="M301" s="538" t="s">
        <v>516</v>
      </c>
      <c r="N301" s="538">
        <v>2</v>
      </c>
      <c r="O301" s="526"/>
      <c r="P301" s="537" t="str">
        <f t="shared" si="53"/>
        <v>INCLUDED</v>
      </c>
      <c r="Q301" s="503">
        <f t="shared" si="54"/>
        <v>0</v>
      </c>
      <c r="R301" s="441">
        <f t="shared" si="55"/>
        <v>0</v>
      </c>
      <c r="S301" s="606">
        <f>Discount!$J$36</f>
        <v>0</v>
      </c>
      <c r="T301" s="441">
        <f t="shared" si="56"/>
        <v>0</v>
      </c>
      <c r="U301" s="442">
        <f t="shared" si="57"/>
        <v>0</v>
      </c>
      <c r="V301" s="710">
        <f t="shared" si="58"/>
        <v>0</v>
      </c>
      <c r="W301" s="258"/>
      <c r="X301" s="258"/>
      <c r="Y301" s="258"/>
      <c r="Z301" s="258"/>
      <c r="AA301" s="258"/>
    </row>
    <row r="302" spans="1:27" ht="31.5">
      <c r="A302" s="705">
        <v>47</v>
      </c>
      <c r="B302" s="714">
        <v>7000018856</v>
      </c>
      <c r="C302" s="714">
        <v>570</v>
      </c>
      <c r="D302" s="714">
        <v>1710</v>
      </c>
      <c r="E302" s="714">
        <v>110</v>
      </c>
      <c r="F302" s="714" t="s">
        <v>905</v>
      </c>
      <c r="G302" s="714">
        <v>100002882</v>
      </c>
      <c r="H302" s="714">
        <v>998336</v>
      </c>
      <c r="I302" s="541"/>
      <c r="J302" s="540">
        <v>18</v>
      </c>
      <c r="K302" s="539"/>
      <c r="L302" s="538" t="s">
        <v>795</v>
      </c>
      <c r="M302" s="538" t="s">
        <v>528</v>
      </c>
      <c r="N302" s="538">
        <v>1</v>
      </c>
      <c r="O302" s="526"/>
      <c r="P302" s="537" t="str">
        <f t="shared" si="53"/>
        <v>INCLUDED</v>
      </c>
      <c r="Q302" s="503">
        <f t="shared" si="54"/>
        <v>0</v>
      </c>
      <c r="R302" s="441">
        <f t="shared" si="55"/>
        <v>0</v>
      </c>
      <c r="S302" s="606">
        <f>Discount!$J$36</f>
        <v>0</v>
      </c>
      <c r="T302" s="441">
        <f t="shared" si="56"/>
        <v>0</v>
      </c>
      <c r="U302" s="442">
        <f t="shared" si="57"/>
        <v>0</v>
      </c>
      <c r="V302" s="710">
        <f t="shared" si="58"/>
        <v>0</v>
      </c>
      <c r="W302" s="258"/>
      <c r="X302" s="258"/>
      <c r="Y302" s="258"/>
      <c r="Z302" s="258"/>
      <c r="AA302" s="258"/>
    </row>
    <row r="303" spans="1:27" ht="31.5">
      <c r="A303" s="705">
        <v>48</v>
      </c>
      <c r="B303" s="714">
        <v>7000018856</v>
      </c>
      <c r="C303" s="714">
        <v>570</v>
      </c>
      <c r="D303" s="714">
        <v>1710</v>
      </c>
      <c r="E303" s="714">
        <v>120</v>
      </c>
      <c r="F303" s="714" t="s">
        <v>905</v>
      </c>
      <c r="G303" s="714">
        <v>170000356</v>
      </c>
      <c r="H303" s="714">
        <v>998336</v>
      </c>
      <c r="I303" s="541"/>
      <c r="J303" s="540">
        <v>18</v>
      </c>
      <c r="K303" s="539"/>
      <c r="L303" s="538" t="s">
        <v>796</v>
      </c>
      <c r="M303" s="538" t="s">
        <v>516</v>
      </c>
      <c r="N303" s="538">
        <v>1</v>
      </c>
      <c r="O303" s="526"/>
      <c r="P303" s="537" t="str">
        <f t="shared" si="53"/>
        <v>INCLUDED</v>
      </c>
      <c r="Q303" s="503">
        <f t="shared" si="54"/>
        <v>0</v>
      </c>
      <c r="R303" s="441">
        <f t="shared" si="55"/>
        <v>0</v>
      </c>
      <c r="S303" s="606">
        <f>Discount!$J$36</f>
        <v>0</v>
      </c>
      <c r="T303" s="441">
        <f t="shared" si="56"/>
        <v>0</v>
      </c>
      <c r="U303" s="442">
        <f t="shared" si="57"/>
        <v>0</v>
      </c>
      <c r="V303" s="710">
        <f t="shared" si="58"/>
        <v>0</v>
      </c>
      <c r="W303" s="258"/>
      <c r="X303" s="258"/>
      <c r="Y303" s="258"/>
      <c r="Z303" s="258"/>
      <c r="AA303" s="258"/>
    </row>
    <row r="304" spans="1:27" ht="31.5">
      <c r="A304" s="705">
        <v>49</v>
      </c>
      <c r="B304" s="714">
        <v>7000018856</v>
      </c>
      <c r="C304" s="714">
        <v>710</v>
      </c>
      <c r="D304" s="714">
        <v>1740</v>
      </c>
      <c r="E304" s="714">
        <v>10</v>
      </c>
      <c r="F304" s="714" t="s">
        <v>906</v>
      </c>
      <c r="G304" s="714">
        <v>170000502</v>
      </c>
      <c r="H304" s="714">
        <v>998713</v>
      </c>
      <c r="I304" s="541"/>
      <c r="J304" s="540">
        <v>18</v>
      </c>
      <c r="K304" s="539"/>
      <c r="L304" s="538" t="s">
        <v>918</v>
      </c>
      <c r="M304" s="538" t="s">
        <v>516</v>
      </c>
      <c r="N304" s="538">
        <v>1</v>
      </c>
      <c r="O304" s="526"/>
      <c r="P304" s="537" t="str">
        <f t="shared" si="53"/>
        <v>INCLUDED</v>
      </c>
      <c r="Q304" s="503">
        <f t="shared" si="54"/>
        <v>0</v>
      </c>
      <c r="R304" s="441">
        <f t="shared" si="55"/>
        <v>0</v>
      </c>
      <c r="S304" s="606">
        <f>Discount!$J$36</f>
        <v>0</v>
      </c>
      <c r="T304" s="441">
        <f t="shared" si="56"/>
        <v>0</v>
      </c>
      <c r="U304" s="442">
        <f t="shared" si="57"/>
        <v>0</v>
      </c>
      <c r="V304" s="710">
        <f t="shared" si="58"/>
        <v>0</v>
      </c>
      <c r="W304" s="258"/>
      <c r="X304" s="258"/>
      <c r="Y304" s="258"/>
      <c r="Z304" s="258"/>
      <c r="AA304" s="258"/>
    </row>
    <row r="305" spans="1:31" ht="31.5">
      <c r="A305" s="705">
        <v>50</v>
      </c>
      <c r="B305" s="714">
        <v>7000018856</v>
      </c>
      <c r="C305" s="714">
        <v>710</v>
      </c>
      <c r="D305" s="714">
        <v>1740</v>
      </c>
      <c r="E305" s="714">
        <v>20</v>
      </c>
      <c r="F305" s="714" t="s">
        <v>906</v>
      </c>
      <c r="G305" s="714">
        <v>170000530</v>
      </c>
      <c r="H305" s="714">
        <v>998734</v>
      </c>
      <c r="I305" s="541"/>
      <c r="J305" s="540">
        <v>18</v>
      </c>
      <c r="K305" s="539"/>
      <c r="L305" s="538" t="s">
        <v>919</v>
      </c>
      <c r="M305" s="538" t="s">
        <v>516</v>
      </c>
      <c r="N305" s="538">
        <v>1</v>
      </c>
      <c r="O305" s="526"/>
      <c r="P305" s="537" t="str">
        <f t="shared" si="53"/>
        <v>INCLUDED</v>
      </c>
      <c r="Q305" s="503">
        <f t="shared" si="54"/>
        <v>0</v>
      </c>
      <c r="R305" s="441">
        <f t="shared" si="55"/>
        <v>0</v>
      </c>
      <c r="S305" s="606">
        <f>Discount!$J$36</f>
        <v>0</v>
      </c>
      <c r="T305" s="441">
        <f t="shared" si="56"/>
        <v>0</v>
      </c>
      <c r="U305" s="442">
        <f t="shared" si="57"/>
        <v>0</v>
      </c>
      <c r="V305" s="710">
        <f t="shared" si="58"/>
        <v>0</v>
      </c>
      <c r="W305" s="258"/>
      <c r="X305" s="258"/>
      <c r="Y305" s="258"/>
      <c r="Z305" s="258"/>
      <c r="AA305" s="258"/>
    </row>
    <row r="306" spans="1:31" ht="31.5">
      <c r="A306" s="705">
        <v>51</v>
      </c>
      <c r="B306" s="714">
        <v>7000018856</v>
      </c>
      <c r="C306" s="714">
        <v>710</v>
      </c>
      <c r="D306" s="714">
        <v>1740</v>
      </c>
      <c r="E306" s="714">
        <v>30</v>
      </c>
      <c r="F306" s="714" t="s">
        <v>906</v>
      </c>
      <c r="G306" s="714">
        <v>170000503</v>
      </c>
      <c r="H306" s="714">
        <v>998713</v>
      </c>
      <c r="I306" s="541"/>
      <c r="J306" s="540">
        <v>18</v>
      </c>
      <c r="K306" s="539"/>
      <c r="L306" s="538" t="s">
        <v>920</v>
      </c>
      <c r="M306" s="538" t="s">
        <v>516</v>
      </c>
      <c r="N306" s="538">
        <v>2</v>
      </c>
      <c r="O306" s="526"/>
      <c r="P306" s="537" t="str">
        <f t="shared" si="53"/>
        <v>INCLUDED</v>
      </c>
      <c r="Q306" s="503">
        <f t="shared" si="54"/>
        <v>0</v>
      </c>
      <c r="R306" s="441">
        <f t="shared" si="55"/>
        <v>0</v>
      </c>
      <c r="S306" s="606">
        <f>Discount!$J$36</f>
        <v>0</v>
      </c>
      <c r="T306" s="441">
        <f t="shared" si="56"/>
        <v>0</v>
      </c>
      <c r="U306" s="442">
        <f t="shared" si="57"/>
        <v>0</v>
      </c>
      <c r="V306" s="710">
        <f t="shared" si="58"/>
        <v>0</v>
      </c>
      <c r="W306" s="258"/>
      <c r="X306" s="258"/>
      <c r="Y306" s="258"/>
      <c r="Z306" s="258"/>
      <c r="AA306" s="258"/>
    </row>
    <row r="307" spans="1:31" ht="31.5">
      <c r="A307" s="705">
        <v>52</v>
      </c>
      <c r="B307" s="714">
        <v>7000018856</v>
      </c>
      <c r="C307" s="714">
        <v>710</v>
      </c>
      <c r="D307" s="714">
        <v>1740</v>
      </c>
      <c r="E307" s="714">
        <v>40</v>
      </c>
      <c r="F307" s="714" t="s">
        <v>906</v>
      </c>
      <c r="G307" s="714">
        <v>170000504</v>
      </c>
      <c r="H307" s="714">
        <v>998713</v>
      </c>
      <c r="I307" s="541"/>
      <c r="J307" s="540">
        <v>18</v>
      </c>
      <c r="K307" s="539"/>
      <c r="L307" s="538" t="s">
        <v>921</v>
      </c>
      <c r="M307" s="538" t="s">
        <v>710</v>
      </c>
      <c r="N307" s="538">
        <v>1</v>
      </c>
      <c r="O307" s="526"/>
      <c r="P307" s="537" t="str">
        <f t="shared" si="53"/>
        <v>INCLUDED</v>
      </c>
      <c r="Q307" s="503">
        <f t="shared" si="54"/>
        <v>0</v>
      </c>
      <c r="R307" s="441">
        <f t="shared" si="55"/>
        <v>0</v>
      </c>
      <c r="S307" s="606">
        <f>Discount!$J$36</f>
        <v>0</v>
      </c>
      <c r="T307" s="441">
        <f t="shared" si="56"/>
        <v>0</v>
      </c>
      <c r="U307" s="442">
        <f t="shared" si="57"/>
        <v>0</v>
      </c>
      <c r="V307" s="710">
        <f t="shared" si="58"/>
        <v>0</v>
      </c>
      <c r="W307" s="258"/>
      <c r="X307" s="258"/>
      <c r="Y307" s="258"/>
      <c r="Z307" s="258"/>
      <c r="AA307" s="258"/>
    </row>
    <row r="308" spans="1:31" ht="31.5">
      <c r="A308" s="705">
        <v>53</v>
      </c>
      <c r="B308" s="714">
        <v>7000018856</v>
      </c>
      <c r="C308" s="714">
        <v>710</v>
      </c>
      <c r="D308" s="714">
        <v>1740</v>
      </c>
      <c r="E308" s="714">
        <v>50</v>
      </c>
      <c r="F308" s="714" t="s">
        <v>906</v>
      </c>
      <c r="G308" s="714">
        <v>170000501</v>
      </c>
      <c r="H308" s="714">
        <v>998734</v>
      </c>
      <c r="I308" s="541"/>
      <c r="J308" s="540">
        <v>18</v>
      </c>
      <c r="K308" s="539"/>
      <c r="L308" s="538" t="s">
        <v>922</v>
      </c>
      <c r="M308" s="538" t="s">
        <v>710</v>
      </c>
      <c r="N308" s="538">
        <v>1</v>
      </c>
      <c r="O308" s="526"/>
      <c r="P308" s="537" t="str">
        <f t="shared" si="53"/>
        <v>INCLUDED</v>
      </c>
      <c r="Q308" s="503">
        <f t="shared" si="54"/>
        <v>0</v>
      </c>
      <c r="R308" s="441">
        <f t="shared" si="55"/>
        <v>0</v>
      </c>
      <c r="S308" s="606">
        <f>Discount!$J$36</f>
        <v>0</v>
      </c>
      <c r="T308" s="441">
        <f t="shared" si="56"/>
        <v>0</v>
      </c>
      <c r="U308" s="442">
        <f t="shared" si="57"/>
        <v>0</v>
      </c>
      <c r="V308" s="710">
        <f t="shared" si="58"/>
        <v>0</v>
      </c>
      <c r="W308" s="258"/>
      <c r="X308" s="258"/>
      <c r="Y308" s="258"/>
      <c r="Z308" s="258"/>
      <c r="AA308" s="258"/>
    </row>
    <row r="309" spans="1:31" ht="63">
      <c r="A309" s="705">
        <v>54</v>
      </c>
      <c r="B309" s="714">
        <v>7000018856</v>
      </c>
      <c r="C309" s="714">
        <v>730</v>
      </c>
      <c r="D309" s="714">
        <v>1760</v>
      </c>
      <c r="E309" s="714">
        <v>10</v>
      </c>
      <c r="F309" s="714" t="s">
        <v>592</v>
      </c>
      <c r="G309" s="714">
        <v>100002500</v>
      </c>
      <c r="H309" s="714">
        <v>998731</v>
      </c>
      <c r="I309" s="541"/>
      <c r="J309" s="540">
        <v>18</v>
      </c>
      <c r="K309" s="539"/>
      <c r="L309" s="538" t="s">
        <v>861</v>
      </c>
      <c r="M309" s="538" t="s">
        <v>559</v>
      </c>
      <c r="N309" s="538">
        <v>3</v>
      </c>
      <c r="O309" s="526"/>
      <c r="P309" s="537" t="str">
        <f t="shared" si="53"/>
        <v>INCLUDED</v>
      </c>
      <c r="Q309" s="503">
        <f t="shared" si="54"/>
        <v>0</v>
      </c>
      <c r="R309" s="441">
        <f t="shared" si="55"/>
        <v>0</v>
      </c>
      <c r="S309" s="606">
        <f>Discount!$J$36</f>
        <v>0</v>
      </c>
      <c r="T309" s="441">
        <f t="shared" si="56"/>
        <v>0</v>
      </c>
      <c r="U309" s="442">
        <f t="shared" si="57"/>
        <v>0</v>
      </c>
      <c r="V309" s="710">
        <f t="shared" si="58"/>
        <v>0</v>
      </c>
      <c r="W309" s="258"/>
      <c r="X309" s="258"/>
      <c r="Y309" s="258"/>
      <c r="Z309" s="258"/>
      <c r="AA309" s="258"/>
    </row>
    <row r="310" spans="1:31" s="425" customFormat="1" ht="34.5" customHeight="1">
      <c r="A310" s="721" t="s">
        <v>489</v>
      </c>
      <c r="B310" s="855" t="s">
        <v>484</v>
      </c>
      <c r="C310" s="856"/>
      <c r="D310" s="856"/>
      <c r="E310" s="856"/>
      <c r="F310" s="857"/>
      <c r="G310" s="724"/>
      <c r="H310" s="724"/>
      <c r="I310" s="724"/>
      <c r="J310" s="724"/>
      <c r="K310" s="724"/>
      <c r="L310" s="724"/>
      <c r="M310" s="724"/>
      <c r="N310" s="724"/>
      <c r="O310" s="724"/>
      <c r="P310" s="724"/>
      <c r="Q310" s="424"/>
      <c r="V310" s="424"/>
      <c r="W310" s="424"/>
      <c r="X310" s="424"/>
      <c r="Y310" s="424"/>
      <c r="Z310" s="424"/>
      <c r="AA310" s="424"/>
      <c r="AB310" s="424"/>
      <c r="AC310" s="424"/>
      <c r="AD310" s="424"/>
      <c r="AE310" s="424"/>
    </row>
    <row r="311" spans="1:31" ht="31.5">
      <c r="A311" s="705">
        <v>1</v>
      </c>
      <c r="B311" s="714">
        <v>7000018983</v>
      </c>
      <c r="C311" s="714">
        <v>210</v>
      </c>
      <c r="D311" s="714">
        <v>180</v>
      </c>
      <c r="E311" s="714">
        <v>10</v>
      </c>
      <c r="F311" s="714" t="s">
        <v>874</v>
      </c>
      <c r="G311" s="714">
        <v>100000267</v>
      </c>
      <c r="H311" s="714">
        <v>998736</v>
      </c>
      <c r="I311" s="541"/>
      <c r="J311" s="540">
        <v>18</v>
      </c>
      <c r="K311" s="539"/>
      <c r="L311" s="538" t="s">
        <v>804</v>
      </c>
      <c r="M311" s="538" t="s">
        <v>516</v>
      </c>
      <c r="N311" s="538">
        <v>1</v>
      </c>
      <c r="O311" s="526"/>
      <c r="P311" s="537" t="str">
        <f t="shared" ref="P311:P339" si="65">IF(O311=0, "INCLUDED", IF(ISERROR(N311*O311), O311, N311*O311))</f>
        <v>INCLUDED</v>
      </c>
      <c r="Q311" s="503">
        <f t="shared" ref="Q311:Q339" si="66">IF(P311="Included",0,P311)</f>
        <v>0</v>
      </c>
      <c r="R311" s="441">
        <f t="shared" ref="R311:R318" si="67">IF( K311="",J311*(IF(P311="Included",0,P311))/100,K311*(IF(P311="Included",0,P311)))</f>
        <v>0</v>
      </c>
      <c r="S311" s="606">
        <f>Discount!$J$36</f>
        <v>0</v>
      </c>
      <c r="T311" s="441">
        <f t="shared" ref="T311:T318" si="68">S311*Q311</f>
        <v>0</v>
      </c>
      <c r="U311" s="442">
        <f t="shared" ref="U311:U318" si="69">IF(K311="",J311*T311/100,K311*T311)</f>
        <v>0</v>
      </c>
      <c r="V311" s="710">
        <f t="shared" ref="V311:V318" si="70">O311*N311</f>
        <v>0</v>
      </c>
      <c r="W311" s="258"/>
      <c r="X311" s="258"/>
      <c r="Y311" s="258"/>
      <c r="Z311" s="258"/>
      <c r="AA311" s="258"/>
    </row>
    <row r="312" spans="1:31" ht="31.5">
      <c r="A312" s="705">
        <v>2</v>
      </c>
      <c r="B312" s="714">
        <v>7000018983</v>
      </c>
      <c r="C312" s="714">
        <v>210</v>
      </c>
      <c r="D312" s="714">
        <v>180</v>
      </c>
      <c r="E312" s="714">
        <v>20</v>
      </c>
      <c r="F312" s="714" t="s">
        <v>874</v>
      </c>
      <c r="G312" s="714">
        <v>100000274</v>
      </c>
      <c r="H312" s="714">
        <v>998736</v>
      </c>
      <c r="I312" s="541"/>
      <c r="J312" s="540">
        <v>18</v>
      </c>
      <c r="K312" s="539"/>
      <c r="L312" s="538" t="s">
        <v>523</v>
      </c>
      <c r="M312" s="538" t="s">
        <v>516</v>
      </c>
      <c r="N312" s="538">
        <v>3</v>
      </c>
      <c r="O312" s="526"/>
      <c r="P312" s="537" t="str">
        <f t="shared" si="65"/>
        <v>INCLUDED</v>
      </c>
      <c r="Q312" s="503">
        <f t="shared" si="66"/>
        <v>0</v>
      </c>
      <c r="R312" s="441">
        <f t="shared" si="67"/>
        <v>0</v>
      </c>
      <c r="S312" s="606">
        <f>Discount!$J$36</f>
        <v>0</v>
      </c>
      <c r="T312" s="441">
        <f t="shared" si="68"/>
        <v>0</v>
      </c>
      <c r="U312" s="442">
        <f t="shared" si="69"/>
        <v>0</v>
      </c>
      <c r="V312" s="710">
        <f t="shared" si="70"/>
        <v>0</v>
      </c>
      <c r="W312" s="258"/>
      <c r="X312" s="258"/>
      <c r="Y312" s="258"/>
      <c r="Z312" s="258"/>
      <c r="AA312" s="258"/>
    </row>
    <row r="313" spans="1:31" ht="31.5">
      <c r="A313" s="705">
        <v>3</v>
      </c>
      <c r="B313" s="714">
        <v>7000018983</v>
      </c>
      <c r="C313" s="714">
        <v>210</v>
      </c>
      <c r="D313" s="714">
        <v>180</v>
      </c>
      <c r="E313" s="714">
        <v>30</v>
      </c>
      <c r="F313" s="714" t="s">
        <v>874</v>
      </c>
      <c r="G313" s="714">
        <v>100000328</v>
      </c>
      <c r="H313" s="714">
        <v>998736</v>
      </c>
      <c r="I313" s="541"/>
      <c r="J313" s="540">
        <v>18</v>
      </c>
      <c r="K313" s="539"/>
      <c r="L313" s="538" t="s">
        <v>518</v>
      </c>
      <c r="M313" s="538" t="s">
        <v>516</v>
      </c>
      <c r="N313" s="538">
        <v>3</v>
      </c>
      <c r="O313" s="526"/>
      <c r="P313" s="537" t="str">
        <f t="shared" si="65"/>
        <v>INCLUDED</v>
      </c>
      <c r="Q313" s="503">
        <f t="shared" si="66"/>
        <v>0</v>
      </c>
      <c r="R313" s="441">
        <f t="shared" si="67"/>
        <v>0</v>
      </c>
      <c r="S313" s="606">
        <f>Discount!$J$36</f>
        <v>0</v>
      </c>
      <c r="T313" s="441">
        <f t="shared" si="68"/>
        <v>0</v>
      </c>
      <c r="U313" s="442">
        <f t="shared" si="69"/>
        <v>0</v>
      </c>
      <c r="V313" s="710">
        <f t="shared" si="70"/>
        <v>0</v>
      </c>
      <c r="W313" s="258"/>
      <c r="X313" s="258"/>
      <c r="Y313" s="258"/>
      <c r="Z313" s="258"/>
      <c r="AA313" s="258"/>
    </row>
    <row r="314" spans="1:31" ht="31.5">
      <c r="A314" s="705">
        <v>4</v>
      </c>
      <c r="B314" s="714">
        <v>7000018983</v>
      </c>
      <c r="C314" s="714">
        <v>210</v>
      </c>
      <c r="D314" s="714">
        <v>180</v>
      </c>
      <c r="E314" s="714">
        <v>40</v>
      </c>
      <c r="F314" s="714" t="s">
        <v>874</v>
      </c>
      <c r="G314" s="714">
        <v>100000287</v>
      </c>
      <c r="H314" s="714">
        <v>998736</v>
      </c>
      <c r="I314" s="541"/>
      <c r="J314" s="540">
        <v>18</v>
      </c>
      <c r="K314" s="539"/>
      <c r="L314" s="538" t="s">
        <v>517</v>
      </c>
      <c r="M314" s="538" t="s">
        <v>516</v>
      </c>
      <c r="N314" s="538">
        <v>3</v>
      </c>
      <c r="O314" s="526"/>
      <c r="P314" s="537" t="str">
        <f t="shared" si="65"/>
        <v>INCLUDED</v>
      </c>
      <c r="Q314" s="503">
        <f t="shared" si="66"/>
        <v>0</v>
      </c>
      <c r="R314" s="441">
        <f t="shared" si="67"/>
        <v>0</v>
      </c>
      <c r="S314" s="606">
        <f>Discount!$J$36</f>
        <v>0</v>
      </c>
      <c r="T314" s="441">
        <f t="shared" si="68"/>
        <v>0</v>
      </c>
      <c r="U314" s="442">
        <f t="shared" si="69"/>
        <v>0</v>
      </c>
      <c r="V314" s="710">
        <f t="shared" si="70"/>
        <v>0</v>
      </c>
      <c r="W314" s="258"/>
      <c r="X314" s="258"/>
      <c r="Y314" s="258"/>
      <c r="Z314" s="258"/>
      <c r="AA314" s="258"/>
    </row>
    <row r="315" spans="1:31" ht="31.5">
      <c r="A315" s="705">
        <v>5</v>
      </c>
      <c r="B315" s="714">
        <v>7000018983</v>
      </c>
      <c r="C315" s="714">
        <v>210</v>
      </c>
      <c r="D315" s="714">
        <v>180</v>
      </c>
      <c r="E315" s="714">
        <v>50</v>
      </c>
      <c r="F315" s="714" t="s">
        <v>874</v>
      </c>
      <c r="G315" s="714">
        <v>100002042</v>
      </c>
      <c r="H315" s="714">
        <v>998734</v>
      </c>
      <c r="I315" s="541"/>
      <c r="J315" s="540">
        <v>18</v>
      </c>
      <c r="K315" s="539"/>
      <c r="L315" s="538" t="s">
        <v>519</v>
      </c>
      <c r="M315" s="538" t="s">
        <v>516</v>
      </c>
      <c r="N315" s="538">
        <v>2</v>
      </c>
      <c r="O315" s="526"/>
      <c r="P315" s="537" t="str">
        <f t="shared" si="65"/>
        <v>INCLUDED</v>
      </c>
      <c r="Q315" s="503">
        <f t="shared" si="66"/>
        <v>0</v>
      </c>
      <c r="R315" s="441">
        <f t="shared" si="67"/>
        <v>0</v>
      </c>
      <c r="S315" s="606">
        <f>Discount!$J$36</f>
        <v>0</v>
      </c>
      <c r="T315" s="441">
        <f t="shared" si="68"/>
        <v>0</v>
      </c>
      <c r="U315" s="442">
        <f t="shared" si="69"/>
        <v>0</v>
      </c>
      <c r="V315" s="710">
        <f t="shared" si="70"/>
        <v>0</v>
      </c>
      <c r="W315" s="258"/>
      <c r="X315" s="258"/>
      <c r="Y315" s="258"/>
      <c r="Z315" s="258"/>
      <c r="AA315" s="258"/>
    </row>
    <row r="316" spans="1:31" ht="31.5">
      <c r="A316" s="705">
        <v>6</v>
      </c>
      <c r="B316" s="714">
        <v>7000018983</v>
      </c>
      <c r="C316" s="714">
        <v>210</v>
      </c>
      <c r="D316" s="714">
        <v>180</v>
      </c>
      <c r="E316" s="714">
        <v>60</v>
      </c>
      <c r="F316" s="714" t="s">
        <v>874</v>
      </c>
      <c r="G316" s="714">
        <v>100000275</v>
      </c>
      <c r="H316" s="714">
        <v>998736</v>
      </c>
      <c r="I316" s="541"/>
      <c r="J316" s="540">
        <v>18</v>
      </c>
      <c r="K316" s="539"/>
      <c r="L316" s="538" t="s">
        <v>520</v>
      </c>
      <c r="M316" s="538" t="s">
        <v>516</v>
      </c>
      <c r="N316" s="538">
        <v>3</v>
      </c>
      <c r="O316" s="526"/>
      <c r="P316" s="537" t="str">
        <f t="shared" si="65"/>
        <v>INCLUDED</v>
      </c>
      <c r="Q316" s="503">
        <f t="shared" si="66"/>
        <v>0</v>
      </c>
      <c r="R316" s="441">
        <f t="shared" si="67"/>
        <v>0</v>
      </c>
      <c r="S316" s="606">
        <f>Discount!$J$36</f>
        <v>0</v>
      </c>
      <c r="T316" s="441">
        <f t="shared" si="68"/>
        <v>0</v>
      </c>
      <c r="U316" s="442">
        <f t="shared" si="69"/>
        <v>0</v>
      </c>
      <c r="V316" s="710">
        <f t="shared" si="70"/>
        <v>0</v>
      </c>
      <c r="W316" s="258"/>
      <c r="X316" s="258"/>
      <c r="Y316" s="258"/>
      <c r="Z316" s="258"/>
      <c r="AA316" s="258"/>
    </row>
    <row r="317" spans="1:31" ht="31.5">
      <c r="A317" s="705">
        <v>7</v>
      </c>
      <c r="B317" s="714">
        <v>7000018983</v>
      </c>
      <c r="C317" s="714">
        <v>210</v>
      </c>
      <c r="D317" s="714">
        <v>180</v>
      </c>
      <c r="E317" s="714">
        <v>70</v>
      </c>
      <c r="F317" s="714" t="s">
        <v>874</v>
      </c>
      <c r="G317" s="714">
        <v>100000883</v>
      </c>
      <c r="H317" s="714">
        <v>998734</v>
      </c>
      <c r="I317" s="541"/>
      <c r="J317" s="540">
        <v>18</v>
      </c>
      <c r="K317" s="539"/>
      <c r="L317" s="538" t="s">
        <v>521</v>
      </c>
      <c r="M317" s="538" t="s">
        <v>516</v>
      </c>
      <c r="N317" s="538">
        <v>6</v>
      </c>
      <c r="O317" s="526"/>
      <c r="P317" s="537" t="str">
        <f t="shared" si="65"/>
        <v>INCLUDED</v>
      </c>
      <c r="Q317" s="503">
        <f t="shared" si="66"/>
        <v>0</v>
      </c>
      <c r="R317" s="441">
        <f t="shared" si="67"/>
        <v>0</v>
      </c>
      <c r="S317" s="606">
        <f>Discount!$J$36</f>
        <v>0</v>
      </c>
      <c r="T317" s="441">
        <f t="shared" si="68"/>
        <v>0</v>
      </c>
      <c r="U317" s="442">
        <f t="shared" si="69"/>
        <v>0</v>
      </c>
      <c r="V317" s="710">
        <f t="shared" si="70"/>
        <v>0</v>
      </c>
      <c r="W317" s="258"/>
      <c r="X317" s="258"/>
      <c r="Y317" s="258"/>
      <c r="Z317" s="258"/>
      <c r="AA317" s="258"/>
    </row>
    <row r="318" spans="1:31" ht="31.5">
      <c r="A318" s="705">
        <v>8</v>
      </c>
      <c r="B318" s="714">
        <v>7000018983</v>
      </c>
      <c r="C318" s="714">
        <v>210</v>
      </c>
      <c r="D318" s="714">
        <v>180</v>
      </c>
      <c r="E318" s="714">
        <v>80</v>
      </c>
      <c r="F318" s="714" t="s">
        <v>874</v>
      </c>
      <c r="G318" s="714">
        <v>100005443</v>
      </c>
      <c r="H318" s="714">
        <v>998734</v>
      </c>
      <c r="I318" s="541"/>
      <c r="J318" s="540">
        <v>18</v>
      </c>
      <c r="K318" s="539"/>
      <c r="L318" s="538" t="s">
        <v>803</v>
      </c>
      <c r="M318" s="538" t="s">
        <v>516</v>
      </c>
      <c r="N318" s="538">
        <v>5</v>
      </c>
      <c r="O318" s="526"/>
      <c r="P318" s="537" t="str">
        <f t="shared" si="65"/>
        <v>INCLUDED</v>
      </c>
      <c r="Q318" s="503">
        <f t="shared" si="66"/>
        <v>0</v>
      </c>
      <c r="R318" s="441">
        <f t="shared" si="67"/>
        <v>0</v>
      </c>
      <c r="S318" s="606">
        <f>Discount!$J$36</f>
        <v>0</v>
      </c>
      <c r="T318" s="441">
        <f t="shared" si="68"/>
        <v>0</v>
      </c>
      <c r="U318" s="442">
        <f t="shared" si="69"/>
        <v>0</v>
      </c>
      <c r="V318" s="710">
        <f t="shared" si="70"/>
        <v>0</v>
      </c>
      <c r="W318" s="258"/>
      <c r="X318" s="258"/>
      <c r="Y318" s="258"/>
      <c r="Z318" s="258"/>
      <c r="AA318" s="258"/>
    </row>
    <row r="319" spans="1:31" ht="31.5">
      <c r="A319" s="705">
        <v>9</v>
      </c>
      <c r="B319" s="714">
        <v>7000018983</v>
      </c>
      <c r="C319" s="714">
        <v>220</v>
      </c>
      <c r="D319" s="714">
        <v>210</v>
      </c>
      <c r="E319" s="714">
        <v>10</v>
      </c>
      <c r="F319" s="714" t="s">
        <v>923</v>
      </c>
      <c r="G319" s="714">
        <v>100000329</v>
      </c>
      <c r="H319" s="714">
        <v>998731</v>
      </c>
      <c r="I319" s="541"/>
      <c r="J319" s="540">
        <v>18</v>
      </c>
      <c r="K319" s="539"/>
      <c r="L319" s="538" t="s">
        <v>925</v>
      </c>
      <c r="M319" s="538" t="s">
        <v>559</v>
      </c>
      <c r="N319" s="538">
        <v>1</v>
      </c>
      <c r="O319" s="526"/>
      <c r="P319" s="537" t="str">
        <f t="shared" si="65"/>
        <v>INCLUDED</v>
      </c>
      <c r="Q319" s="503">
        <f t="shared" si="66"/>
        <v>0</v>
      </c>
      <c r="R319" s="441">
        <f>IF( K319="",J319*(IF(P319="Included",0,P319))/100,K319*(IF(P319="Included",0,P319)))</f>
        <v>0</v>
      </c>
      <c r="S319" s="606">
        <f>Discount!$J$36</f>
        <v>0</v>
      </c>
      <c r="T319" s="441">
        <f>S319*Q319</f>
        <v>0</v>
      </c>
      <c r="U319" s="442">
        <f>IF(K319="",J319*T319/100,K319*T319)</f>
        <v>0</v>
      </c>
      <c r="V319" s="710">
        <f>O319*N319</f>
        <v>0</v>
      </c>
      <c r="W319" s="258"/>
      <c r="X319" s="258"/>
      <c r="Y319" s="258"/>
      <c r="Z319" s="258"/>
      <c r="AA319" s="258"/>
    </row>
    <row r="320" spans="1:31" ht="31.5">
      <c r="A320" s="705">
        <v>10</v>
      </c>
      <c r="B320" s="714">
        <v>7000018983</v>
      </c>
      <c r="C320" s="714">
        <v>220</v>
      </c>
      <c r="D320" s="714">
        <v>210</v>
      </c>
      <c r="E320" s="714">
        <v>20</v>
      </c>
      <c r="F320" s="714" t="s">
        <v>923</v>
      </c>
      <c r="G320" s="714">
        <v>100017126</v>
      </c>
      <c r="H320" s="714">
        <v>998731</v>
      </c>
      <c r="I320" s="541"/>
      <c r="J320" s="540">
        <v>18</v>
      </c>
      <c r="K320" s="539"/>
      <c r="L320" s="538" t="s">
        <v>909</v>
      </c>
      <c r="M320" s="538" t="s">
        <v>516</v>
      </c>
      <c r="N320" s="538">
        <v>3</v>
      </c>
      <c r="O320" s="526"/>
      <c r="P320" s="537" t="str">
        <f t="shared" si="65"/>
        <v>INCLUDED</v>
      </c>
      <c r="Q320" s="503">
        <f t="shared" si="66"/>
        <v>0</v>
      </c>
      <c r="R320" s="441">
        <f t="shared" ref="R320:R339" si="71">IF( K320="",J320*(IF(P320="Included",0,P320))/100,K320*(IF(P320="Included",0,P320)))</f>
        <v>0</v>
      </c>
      <c r="S320" s="606">
        <f>Discount!$J$36</f>
        <v>0</v>
      </c>
      <c r="T320" s="441">
        <f t="shared" ref="T320:T339" si="72">S320*Q320</f>
        <v>0</v>
      </c>
      <c r="U320" s="442">
        <f t="shared" ref="U320:U339" si="73">IF(K320="",J320*T320/100,K320*T320)</f>
        <v>0</v>
      </c>
      <c r="V320" s="710">
        <f t="shared" ref="V320:V339" si="74">O320*N320</f>
        <v>0</v>
      </c>
      <c r="W320" s="258"/>
      <c r="X320" s="258"/>
      <c r="Y320" s="258"/>
      <c r="Z320" s="258"/>
      <c r="AA320" s="258"/>
    </row>
    <row r="321" spans="1:27" ht="31.5">
      <c r="A321" s="705">
        <v>11</v>
      </c>
      <c r="B321" s="714">
        <v>7000018983</v>
      </c>
      <c r="C321" s="714">
        <v>220</v>
      </c>
      <c r="D321" s="714">
        <v>210</v>
      </c>
      <c r="E321" s="714">
        <v>30</v>
      </c>
      <c r="F321" s="714" t="s">
        <v>923</v>
      </c>
      <c r="G321" s="714">
        <v>100017133</v>
      </c>
      <c r="H321" s="714">
        <v>998731</v>
      </c>
      <c r="I321" s="541"/>
      <c r="J321" s="540">
        <v>18</v>
      </c>
      <c r="K321" s="539"/>
      <c r="L321" s="538" t="s">
        <v>910</v>
      </c>
      <c r="M321" s="538" t="s">
        <v>516</v>
      </c>
      <c r="N321" s="538">
        <v>3</v>
      </c>
      <c r="O321" s="526"/>
      <c r="P321" s="537" t="str">
        <f t="shared" si="65"/>
        <v>INCLUDED</v>
      </c>
      <c r="Q321" s="503">
        <f t="shared" si="66"/>
        <v>0</v>
      </c>
      <c r="R321" s="441">
        <f t="shared" si="71"/>
        <v>0</v>
      </c>
      <c r="S321" s="606">
        <f>Discount!$J$36</f>
        <v>0</v>
      </c>
      <c r="T321" s="441">
        <f t="shared" si="72"/>
        <v>0</v>
      </c>
      <c r="U321" s="442">
        <f t="shared" si="73"/>
        <v>0</v>
      </c>
      <c r="V321" s="710">
        <f t="shared" si="74"/>
        <v>0</v>
      </c>
      <c r="W321" s="258"/>
      <c r="X321" s="258"/>
      <c r="Y321" s="258"/>
      <c r="Z321" s="258"/>
      <c r="AA321" s="258"/>
    </row>
    <row r="322" spans="1:27" ht="31.5">
      <c r="A322" s="705">
        <v>12</v>
      </c>
      <c r="B322" s="714">
        <v>7000018983</v>
      </c>
      <c r="C322" s="714">
        <v>230</v>
      </c>
      <c r="D322" s="714">
        <v>230</v>
      </c>
      <c r="E322" s="714">
        <v>10</v>
      </c>
      <c r="F322" s="714" t="s">
        <v>714</v>
      </c>
      <c r="G322" s="714">
        <v>100001212</v>
      </c>
      <c r="H322" s="714">
        <v>995455</v>
      </c>
      <c r="I322" s="541"/>
      <c r="J322" s="540">
        <v>18</v>
      </c>
      <c r="K322" s="539"/>
      <c r="L322" s="538" t="s">
        <v>814</v>
      </c>
      <c r="M322" s="538" t="s">
        <v>516</v>
      </c>
      <c r="N322" s="538">
        <v>3</v>
      </c>
      <c r="O322" s="526"/>
      <c r="P322" s="537" t="str">
        <f t="shared" si="65"/>
        <v>INCLUDED</v>
      </c>
      <c r="Q322" s="503">
        <f t="shared" si="66"/>
        <v>0</v>
      </c>
      <c r="R322" s="441">
        <f t="shared" si="71"/>
        <v>0</v>
      </c>
      <c r="S322" s="606">
        <f>Discount!$J$36</f>
        <v>0</v>
      </c>
      <c r="T322" s="441">
        <f t="shared" si="72"/>
        <v>0</v>
      </c>
      <c r="U322" s="442">
        <f t="shared" si="73"/>
        <v>0</v>
      </c>
      <c r="V322" s="710">
        <f t="shared" si="74"/>
        <v>0</v>
      </c>
      <c r="W322" s="258"/>
      <c r="X322" s="258"/>
      <c r="Y322" s="258"/>
      <c r="Z322" s="258"/>
      <c r="AA322" s="258"/>
    </row>
    <row r="323" spans="1:27" ht="31.5">
      <c r="A323" s="705">
        <v>13</v>
      </c>
      <c r="B323" s="714">
        <v>7000018983</v>
      </c>
      <c r="C323" s="714">
        <v>230</v>
      </c>
      <c r="D323" s="714">
        <v>230</v>
      </c>
      <c r="E323" s="714">
        <v>20</v>
      </c>
      <c r="F323" s="714" t="s">
        <v>714</v>
      </c>
      <c r="G323" s="714">
        <v>100001213</v>
      </c>
      <c r="H323" s="714">
        <v>995455</v>
      </c>
      <c r="I323" s="541"/>
      <c r="J323" s="540">
        <v>18</v>
      </c>
      <c r="K323" s="539"/>
      <c r="L323" s="538" t="s">
        <v>845</v>
      </c>
      <c r="M323" s="538" t="s">
        <v>516</v>
      </c>
      <c r="N323" s="538">
        <v>3</v>
      </c>
      <c r="O323" s="526"/>
      <c r="P323" s="537" t="str">
        <f t="shared" si="65"/>
        <v>INCLUDED</v>
      </c>
      <c r="Q323" s="503">
        <f t="shared" si="66"/>
        <v>0</v>
      </c>
      <c r="R323" s="441">
        <f t="shared" si="71"/>
        <v>0</v>
      </c>
      <c r="S323" s="606">
        <f>Discount!$J$36</f>
        <v>0</v>
      </c>
      <c r="T323" s="441">
        <f t="shared" si="72"/>
        <v>0</v>
      </c>
      <c r="U323" s="442">
        <f t="shared" si="73"/>
        <v>0</v>
      </c>
      <c r="V323" s="710">
        <f t="shared" si="74"/>
        <v>0</v>
      </c>
      <c r="W323" s="258"/>
      <c r="X323" s="258"/>
      <c r="Y323" s="258"/>
      <c r="Z323" s="258"/>
      <c r="AA323" s="258"/>
    </row>
    <row r="324" spans="1:27" ht="31.5">
      <c r="A324" s="705">
        <v>14</v>
      </c>
      <c r="B324" s="714">
        <v>7000018983</v>
      </c>
      <c r="C324" s="714">
        <v>230</v>
      </c>
      <c r="D324" s="714">
        <v>230</v>
      </c>
      <c r="E324" s="714">
        <v>30</v>
      </c>
      <c r="F324" s="714" t="s">
        <v>714</v>
      </c>
      <c r="G324" s="714">
        <v>100001214</v>
      </c>
      <c r="H324" s="714">
        <v>995455</v>
      </c>
      <c r="I324" s="541"/>
      <c r="J324" s="540">
        <v>18</v>
      </c>
      <c r="K324" s="539"/>
      <c r="L324" s="538" t="s">
        <v>812</v>
      </c>
      <c r="M324" s="538" t="s">
        <v>516</v>
      </c>
      <c r="N324" s="538">
        <v>3</v>
      </c>
      <c r="O324" s="526"/>
      <c r="P324" s="537" t="str">
        <f t="shared" si="65"/>
        <v>INCLUDED</v>
      </c>
      <c r="Q324" s="503">
        <f t="shared" si="66"/>
        <v>0</v>
      </c>
      <c r="R324" s="441">
        <f t="shared" si="71"/>
        <v>0</v>
      </c>
      <c r="S324" s="606">
        <f>Discount!$J$36</f>
        <v>0</v>
      </c>
      <c r="T324" s="441">
        <f t="shared" si="72"/>
        <v>0</v>
      </c>
      <c r="U324" s="442">
        <f t="shared" si="73"/>
        <v>0</v>
      </c>
      <c r="V324" s="710">
        <f t="shared" si="74"/>
        <v>0</v>
      </c>
      <c r="W324" s="258"/>
      <c r="X324" s="258"/>
      <c r="Y324" s="258"/>
      <c r="Z324" s="258"/>
      <c r="AA324" s="258"/>
    </row>
    <row r="325" spans="1:27" ht="31.5">
      <c r="A325" s="705">
        <v>15</v>
      </c>
      <c r="B325" s="714">
        <v>7000018983</v>
      </c>
      <c r="C325" s="714">
        <v>230</v>
      </c>
      <c r="D325" s="714">
        <v>230</v>
      </c>
      <c r="E325" s="714">
        <v>40</v>
      </c>
      <c r="F325" s="714" t="s">
        <v>714</v>
      </c>
      <c r="G325" s="714">
        <v>100001216</v>
      </c>
      <c r="H325" s="714">
        <v>995455</v>
      </c>
      <c r="I325" s="541"/>
      <c r="J325" s="540">
        <v>18</v>
      </c>
      <c r="K325" s="539"/>
      <c r="L325" s="538" t="s">
        <v>815</v>
      </c>
      <c r="M325" s="538" t="s">
        <v>516</v>
      </c>
      <c r="N325" s="538">
        <v>3</v>
      </c>
      <c r="O325" s="526"/>
      <c r="P325" s="537" t="str">
        <f t="shared" si="65"/>
        <v>INCLUDED</v>
      </c>
      <c r="Q325" s="503">
        <f t="shared" si="66"/>
        <v>0</v>
      </c>
      <c r="R325" s="441">
        <f t="shared" si="71"/>
        <v>0</v>
      </c>
      <c r="S325" s="606">
        <f>Discount!$J$36</f>
        <v>0</v>
      </c>
      <c r="T325" s="441">
        <f t="shared" si="72"/>
        <v>0</v>
      </c>
      <c r="U325" s="442">
        <f t="shared" si="73"/>
        <v>0</v>
      </c>
      <c r="V325" s="710">
        <f t="shared" si="74"/>
        <v>0</v>
      </c>
      <c r="W325" s="258"/>
      <c r="X325" s="258"/>
      <c r="Y325" s="258"/>
      <c r="Z325" s="258"/>
      <c r="AA325" s="258"/>
    </row>
    <row r="326" spans="1:27" ht="31.5">
      <c r="A326" s="705">
        <v>16</v>
      </c>
      <c r="B326" s="714">
        <v>7000018983</v>
      </c>
      <c r="C326" s="714">
        <v>230</v>
      </c>
      <c r="D326" s="714">
        <v>230</v>
      </c>
      <c r="E326" s="714">
        <v>50</v>
      </c>
      <c r="F326" s="714" t="s">
        <v>714</v>
      </c>
      <c r="G326" s="714">
        <v>100001217</v>
      </c>
      <c r="H326" s="714">
        <v>995455</v>
      </c>
      <c r="I326" s="541"/>
      <c r="J326" s="540">
        <v>18</v>
      </c>
      <c r="K326" s="539"/>
      <c r="L326" s="538" t="s">
        <v>813</v>
      </c>
      <c r="M326" s="538" t="s">
        <v>516</v>
      </c>
      <c r="N326" s="538">
        <v>5</v>
      </c>
      <c r="O326" s="526"/>
      <c r="P326" s="537" t="str">
        <f t="shared" si="65"/>
        <v>INCLUDED</v>
      </c>
      <c r="Q326" s="503">
        <f t="shared" si="66"/>
        <v>0</v>
      </c>
      <c r="R326" s="441">
        <f t="shared" si="71"/>
        <v>0</v>
      </c>
      <c r="S326" s="606">
        <f>Discount!$J$36</f>
        <v>0</v>
      </c>
      <c r="T326" s="441">
        <f t="shared" si="72"/>
        <v>0</v>
      </c>
      <c r="U326" s="442">
        <f t="shared" si="73"/>
        <v>0</v>
      </c>
      <c r="V326" s="710">
        <f t="shared" si="74"/>
        <v>0</v>
      </c>
      <c r="W326" s="258"/>
      <c r="X326" s="258"/>
      <c r="Y326" s="258"/>
      <c r="Z326" s="258"/>
      <c r="AA326" s="258"/>
    </row>
    <row r="327" spans="1:27" ht="31.5">
      <c r="A327" s="705">
        <v>17</v>
      </c>
      <c r="B327" s="714">
        <v>7000018983</v>
      </c>
      <c r="C327" s="714">
        <v>230</v>
      </c>
      <c r="D327" s="714">
        <v>230</v>
      </c>
      <c r="E327" s="714">
        <v>60</v>
      </c>
      <c r="F327" s="714" t="s">
        <v>714</v>
      </c>
      <c r="G327" s="714">
        <v>100001215</v>
      </c>
      <c r="H327" s="714">
        <v>995455</v>
      </c>
      <c r="I327" s="541"/>
      <c r="J327" s="540">
        <v>18</v>
      </c>
      <c r="K327" s="539"/>
      <c r="L327" s="538" t="s">
        <v>926</v>
      </c>
      <c r="M327" s="538" t="s">
        <v>516</v>
      </c>
      <c r="N327" s="538">
        <v>2</v>
      </c>
      <c r="O327" s="526"/>
      <c r="P327" s="537" t="str">
        <f t="shared" si="65"/>
        <v>INCLUDED</v>
      </c>
      <c r="Q327" s="503">
        <f t="shared" si="66"/>
        <v>0</v>
      </c>
      <c r="R327" s="441">
        <f t="shared" si="71"/>
        <v>0</v>
      </c>
      <c r="S327" s="606">
        <f>Discount!$J$36</f>
        <v>0</v>
      </c>
      <c r="T327" s="441">
        <f t="shared" si="72"/>
        <v>0</v>
      </c>
      <c r="U327" s="442">
        <f t="shared" si="73"/>
        <v>0</v>
      </c>
      <c r="V327" s="710">
        <f t="shared" si="74"/>
        <v>0</v>
      </c>
      <c r="W327" s="258"/>
      <c r="X327" s="258"/>
      <c r="Y327" s="258"/>
      <c r="Z327" s="258"/>
      <c r="AA327" s="258"/>
    </row>
    <row r="328" spans="1:27" ht="31.5">
      <c r="A328" s="705">
        <v>18</v>
      </c>
      <c r="B328" s="714">
        <v>7000018983</v>
      </c>
      <c r="C328" s="714">
        <v>240</v>
      </c>
      <c r="D328" s="714">
        <v>270</v>
      </c>
      <c r="E328" s="714">
        <v>10</v>
      </c>
      <c r="F328" s="714" t="s">
        <v>878</v>
      </c>
      <c r="G328" s="714">
        <v>100000789</v>
      </c>
      <c r="H328" s="714">
        <v>998736</v>
      </c>
      <c r="I328" s="541"/>
      <c r="J328" s="540">
        <v>18</v>
      </c>
      <c r="K328" s="539"/>
      <c r="L328" s="538" t="s">
        <v>556</v>
      </c>
      <c r="M328" s="538" t="s">
        <v>516</v>
      </c>
      <c r="N328" s="538">
        <v>1</v>
      </c>
      <c r="O328" s="526"/>
      <c r="P328" s="537" t="str">
        <f t="shared" si="65"/>
        <v>INCLUDED</v>
      </c>
      <c r="Q328" s="503">
        <f t="shared" si="66"/>
        <v>0</v>
      </c>
      <c r="R328" s="441">
        <f t="shared" si="71"/>
        <v>0</v>
      </c>
      <c r="S328" s="606">
        <f>Discount!$J$36</f>
        <v>0</v>
      </c>
      <c r="T328" s="441">
        <f t="shared" si="72"/>
        <v>0</v>
      </c>
      <c r="U328" s="442">
        <f t="shared" si="73"/>
        <v>0</v>
      </c>
      <c r="V328" s="710">
        <f t="shared" si="74"/>
        <v>0</v>
      </c>
      <c r="W328" s="258"/>
      <c r="X328" s="258"/>
      <c r="Y328" s="258"/>
      <c r="Z328" s="258"/>
      <c r="AA328" s="258"/>
    </row>
    <row r="329" spans="1:27" ht="31.5">
      <c r="A329" s="705">
        <v>19</v>
      </c>
      <c r="B329" s="714">
        <v>7000018983</v>
      </c>
      <c r="C329" s="714">
        <v>240</v>
      </c>
      <c r="D329" s="714">
        <v>270</v>
      </c>
      <c r="E329" s="714">
        <v>20</v>
      </c>
      <c r="F329" s="714" t="s">
        <v>878</v>
      </c>
      <c r="G329" s="714">
        <v>100000730</v>
      </c>
      <c r="H329" s="714">
        <v>998736</v>
      </c>
      <c r="I329" s="541"/>
      <c r="J329" s="540">
        <v>18</v>
      </c>
      <c r="K329" s="539"/>
      <c r="L329" s="538" t="s">
        <v>557</v>
      </c>
      <c r="M329" s="538" t="s">
        <v>516</v>
      </c>
      <c r="N329" s="538">
        <v>1</v>
      </c>
      <c r="O329" s="526"/>
      <c r="P329" s="537" t="str">
        <f t="shared" ref="P329:P338" si="75">IF(O329=0, "INCLUDED", IF(ISERROR(N329*O329), O329, N329*O329))</f>
        <v>INCLUDED</v>
      </c>
      <c r="Q329" s="503">
        <f t="shared" ref="Q329:Q338" si="76">IF(P329="Included",0,P329)</f>
        <v>0</v>
      </c>
      <c r="R329" s="441">
        <f t="shared" si="71"/>
        <v>0</v>
      </c>
      <c r="S329" s="606">
        <f>Discount!$J$36</f>
        <v>0</v>
      </c>
      <c r="T329" s="441">
        <f t="shared" si="72"/>
        <v>0</v>
      </c>
      <c r="U329" s="442">
        <f t="shared" si="73"/>
        <v>0</v>
      </c>
      <c r="V329" s="710">
        <f t="shared" si="74"/>
        <v>0</v>
      </c>
      <c r="W329" s="258"/>
      <c r="X329" s="258"/>
      <c r="Y329" s="258"/>
      <c r="Z329" s="258"/>
      <c r="AA329" s="258"/>
    </row>
    <row r="330" spans="1:27" ht="31.5">
      <c r="A330" s="705">
        <v>20</v>
      </c>
      <c r="B330" s="714">
        <v>7000018983</v>
      </c>
      <c r="C330" s="714">
        <v>240</v>
      </c>
      <c r="D330" s="714">
        <v>270</v>
      </c>
      <c r="E330" s="714">
        <v>30</v>
      </c>
      <c r="F330" s="714" t="s">
        <v>878</v>
      </c>
      <c r="G330" s="714">
        <v>100000735</v>
      </c>
      <c r="H330" s="714">
        <v>998736</v>
      </c>
      <c r="I330" s="541"/>
      <c r="J330" s="540">
        <v>18</v>
      </c>
      <c r="K330" s="539"/>
      <c r="L330" s="538" t="s">
        <v>807</v>
      </c>
      <c r="M330" s="538" t="s">
        <v>559</v>
      </c>
      <c r="N330" s="538">
        <v>1</v>
      </c>
      <c r="O330" s="526"/>
      <c r="P330" s="537" t="str">
        <f t="shared" si="75"/>
        <v>INCLUDED</v>
      </c>
      <c r="Q330" s="503">
        <f t="shared" si="76"/>
        <v>0</v>
      </c>
      <c r="R330" s="441">
        <f t="shared" si="71"/>
        <v>0</v>
      </c>
      <c r="S330" s="606">
        <f>Discount!$J$36</f>
        <v>0</v>
      </c>
      <c r="T330" s="441">
        <f t="shared" si="72"/>
        <v>0</v>
      </c>
      <c r="U330" s="442">
        <f t="shared" si="73"/>
        <v>0</v>
      </c>
      <c r="V330" s="710">
        <f t="shared" si="74"/>
        <v>0</v>
      </c>
      <c r="W330" s="258"/>
      <c r="X330" s="258"/>
      <c r="Y330" s="258"/>
      <c r="Z330" s="258"/>
      <c r="AA330" s="258"/>
    </row>
    <row r="331" spans="1:27" ht="31.5">
      <c r="A331" s="705">
        <v>21</v>
      </c>
      <c r="B331" s="714">
        <v>7000018983</v>
      </c>
      <c r="C331" s="714">
        <v>250</v>
      </c>
      <c r="D331" s="714">
        <v>280</v>
      </c>
      <c r="E331" s="714">
        <v>10</v>
      </c>
      <c r="F331" s="714" t="s">
        <v>880</v>
      </c>
      <c r="G331" s="714">
        <v>100002069</v>
      </c>
      <c r="H331" s="714">
        <v>998736</v>
      </c>
      <c r="I331" s="541"/>
      <c r="J331" s="540">
        <v>18</v>
      </c>
      <c r="K331" s="539"/>
      <c r="L331" s="538" t="s">
        <v>895</v>
      </c>
      <c r="M331" s="538" t="s">
        <v>516</v>
      </c>
      <c r="N331" s="538">
        <v>1</v>
      </c>
      <c r="O331" s="526"/>
      <c r="P331" s="537" t="str">
        <f t="shared" si="75"/>
        <v>INCLUDED</v>
      </c>
      <c r="Q331" s="503">
        <f t="shared" si="76"/>
        <v>0</v>
      </c>
      <c r="R331" s="441">
        <f t="shared" si="71"/>
        <v>0</v>
      </c>
      <c r="S331" s="606">
        <f>Discount!$J$36</f>
        <v>0</v>
      </c>
      <c r="T331" s="441">
        <f t="shared" si="72"/>
        <v>0</v>
      </c>
      <c r="U331" s="442">
        <f t="shared" si="73"/>
        <v>0</v>
      </c>
      <c r="V331" s="710">
        <f t="shared" si="74"/>
        <v>0</v>
      </c>
      <c r="W331" s="258"/>
      <c r="X331" s="258"/>
      <c r="Y331" s="258"/>
      <c r="Z331" s="258"/>
      <c r="AA331" s="258"/>
    </row>
    <row r="332" spans="1:27" ht="31.5">
      <c r="A332" s="705">
        <v>22</v>
      </c>
      <c r="B332" s="714">
        <v>7000018983</v>
      </c>
      <c r="C332" s="714">
        <v>260</v>
      </c>
      <c r="D332" s="714">
        <v>290</v>
      </c>
      <c r="E332" s="714">
        <v>10</v>
      </c>
      <c r="F332" s="714" t="s">
        <v>882</v>
      </c>
      <c r="G332" s="714">
        <v>100001021</v>
      </c>
      <c r="H332" s="714">
        <v>995461</v>
      </c>
      <c r="I332" s="541"/>
      <c r="J332" s="540">
        <v>18</v>
      </c>
      <c r="K332" s="539"/>
      <c r="L332" s="538" t="s">
        <v>548</v>
      </c>
      <c r="M332" s="538" t="s">
        <v>516</v>
      </c>
      <c r="N332" s="538">
        <v>1</v>
      </c>
      <c r="O332" s="526"/>
      <c r="P332" s="537" t="str">
        <f t="shared" si="75"/>
        <v>INCLUDED</v>
      </c>
      <c r="Q332" s="503">
        <f t="shared" si="76"/>
        <v>0</v>
      </c>
      <c r="R332" s="441">
        <f t="shared" si="71"/>
        <v>0</v>
      </c>
      <c r="S332" s="606">
        <f>Discount!$J$36</f>
        <v>0</v>
      </c>
      <c r="T332" s="441">
        <f t="shared" si="72"/>
        <v>0</v>
      </c>
      <c r="U332" s="442">
        <f t="shared" si="73"/>
        <v>0</v>
      </c>
      <c r="V332" s="710">
        <f t="shared" si="74"/>
        <v>0</v>
      </c>
      <c r="W332" s="258"/>
      <c r="X332" s="258"/>
      <c r="Y332" s="258"/>
      <c r="Z332" s="258"/>
      <c r="AA332" s="258"/>
    </row>
    <row r="333" spans="1:27" ht="31.5">
      <c r="A333" s="705">
        <v>23</v>
      </c>
      <c r="B333" s="714">
        <v>7000018983</v>
      </c>
      <c r="C333" s="714">
        <v>260</v>
      </c>
      <c r="D333" s="714">
        <v>290</v>
      </c>
      <c r="E333" s="714">
        <v>20</v>
      </c>
      <c r="F333" s="714" t="s">
        <v>882</v>
      </c>
      <c r="G333" s="714">
        <v>100001024</v>
      </c>
      <c r="H333" s="714">
        <v>998731</v>
      </c>
      <c r="I333" s="541"/>
      <c r="J333" s="540">
        <v>18</v>
      </c>
      <c r="K333" s="539"/>
      <c r="L333" s="538" t="s">
        <v>549</v>
      </c>
      <c r="M333" s="538" t="s">
        <v>516</v>
      </c>
      <c r="N333" s="538">
        <v>1</v>
      </c>
      <c r="O333" s="526"/>
      <c r="P333" s="537" t="str">
        <f t="shared" si="75"/>
        <v>INCLUDED</v>
      </c>
      <c r="Q333" s="503">
        <f t="shared" si="76"/>
        <v>0</v>
      </c>
      <c r="R333" s="441">
        <f t="shared" si="71"/>
        <v>0</v>
      </c>
      <c r="S333" s="606">
        <f>Discount!$J$36</f>
        <v>0</v>
      </c>
      <c r="T333" s="441">
        <f t="shared" si="72"/>
        <v>0</v>
      </c>
      <c r="U333" s="442">
        <f t="shared" si="73"/>
        <v>0</v>
      </c>
      <c r="V333" s="710">
        <f t="shared" si="74"/>
        <v>0</v>
      </c>
      <c r="W333" s="258"/>
      <c r="X333" s="258"/>
      <c r="Y333" s="258"/>
      <c r="Z333" s="258"/>
      <c r="AA333" s="258"/>
    </row>
    <row r="334" spans="1:27" ht="31.5">
      <c r="A334" s="705">
        <v>24</v>
      </c>
      <c r="B334" s="714">
        <v>7000018983</v>
      </c>
      <c r="C334" s="714">
        <v>260</v>
      </c>
      <c r="D334" s="714">
        <v>290</v>
      </c>
      <c r="E334" s="714">
        <v>30</v>
      </c>
      <c r="F334" s="714" t="s">
        <v>882</v>
      </c>
      <c r="G334" s="714">
        <v>100004931</v>
      </c>
      <c r="H334" s="714">
        <v>998731</v>
      </c>
      <c r="I334" s="541"/>
      <c r="J334" s="540">
        <v>18</v>
      </c>
      <c r="K334" s="539"/>
      <c r="L334" s="538" t="s">
        <v>898</v>
      </c>
      <c r="M334" s="538" t="s">
        <v>516</v>
      </c>
      <c r="N334" s="538">
        <v>3</v>
      </c>
      <c r="O334" s="526"/>
      <c r="P334" s="537" t="str">
        <f t="shared" si="75"/>
        <v>INCLUDED</v>
      </c>
      <c r="Q334" s="503">
        <f t="shared" si="76"/>
        <v>0</v>
      </c>
      <c r="R334" s="441">
        <f t="shared" si="71"/>
        <v>0</v>
      </c>
      <c r="S334" s="606">
        <f>Discount!$J$36</f>
        <v>0</v>
      </c>
      <c r="T334" s="441">
        <f t="shared" si="72"/>
        <v>0</v>
      </c>
      <c r="U334" s="442">
        <f t="shared" si="73"/>
        <v>0</v>
      </c>
      <c r="V334" s="710">
        <f t="shared" si="74"/>
        <v>0</v>
      </c>
      <c r="W334" s="258"/>
      <c r="X334" s="258"/>
      <c r="Y334" s="258"/>
      <c r="Z334" s="258"/>
      <c r="AA334" s="258"/>
    </row>
    <row r="335" spans="1:27" ht="31.5">
      <c r="A335" s="705">
        <v>25</v>
      </c>
      <c r="B335" s="714">
        <v>7000018983</v>
      </c>
      <c r="C335" s="714">
        <v>260</v>
      </c>
      <c r="D335" s="714">
        <v>290</v>
      </c>
      <c r="E335" s="714">
        <v>40</v>
      </c>
      <c r="F335" s="714" t="s">
        <v>882</v>
      </c>
      <c r="G335" s="714">
        <v>100004930</v>
      </c>
      <c r="H335" s="714">
        <v>998731</v>
      </c>
      <c r="I335" s="541"/>
      <c r="J335" s="540">
        <v>18</v>
      </c>
      <c r="K335" s="539"/>
      <c r="L335" s="538" t="s">
        <v>899</v>
      </c>
      <c r="M335" s="538" t="s">
        <v>516</v>
      </c>
      <c r="N335" s="538">
        <v>2</v>
      </c>
      <c r="O335" s="526"/>
      <c r="P335" s="537" t="str">
        <f t="shared" si="75"/>
        <v>INCLUDED</v>
      </c>
      <c r="Q335" s="503">
        <f t="shared" si="76"/>
        <v>0</v>
      </c>
      <c r="R335" s="441">
        <f t="shared" si="71"/>
        <v>0</v>
      </c>
      <c r="S335" s="606">
        <f>Discount!$J$36</f>
        <v>0</v>
      </c>
      <c r="T335" s="441">
        <f t="shared" si="72"/>
        <v>0</v>
      </c>
      <c r="U335" s="442">
        <f t="shared" si="73"/>
        <v>0</v>
      </c>
      <c r="V335" s="710">
        <f t="shared" si="74"/>
        <v>0</v>
      </c>
      <c r="W335" s="258"/>
      <c r="X335" s="258"/>
      <c r="Y335" s="258"/>
      <c r="Z335" s="258"/>
      <c r="AA335" s="258"/>
    </row>
    <row r="336" spans="1:27">
      <c r="A336" s="705">
        <v>26</v>
      </c>
      <c r="B336" s="714">
        <v>7000018983</v>
      </c>
      <c r="C336" s="714">
        <v>280</v>
      </c>
      <c r="D336" s="714">
        <v>310</v>
      </c>
      <c r="E336" s="714">
        <v>10</v>
      </c>
      <c r="F336" s="714" t="s">
        <v>883</v>
      </c>
      <c r="G336" s="714">
        <v>100002181</v>
      </c>
      <c r="H336" s="714">
        <v>998736</v>
      </c>
      <c r="I336" s="541"/>
      <c r="J336" s="540">
        <v>18</v>
      </c>
      <c r="K336" s="539"/>
      <c r="L336" s="538" t="s">
        <v>761</v>
      </c>
      <c r="M336" s="538" t="s">
        <v>547</v>
      </c>
      <c r="N336" s="538">
        <v>1</v>
      </c>
      <c r="O336" s="526"/>
      <c r="P336" s="537" t="str">
        <f t="shared" si="75"/>
        <v>INCLUDED</v>
      </c>
      <c r="Q336" s="503">
        <f t="shared" si="76"/>
        <v>0</v>
      </c>
      <c r="R336" s="441">
        <f t="shared" si="71"/>
        <v>0</v>
      </c>
      <c r="S336" s="606">
        <f>Discount!$J$36</f>
        <v>0</v>
      </c>
      <c r="T336" s="441">
        <f t="shared" si="72"/>
        <v>0</v>
      </c>
      <c r="U336" s="442">
        <f t="shared" si="73"/>
        <v>0</v>
      </c>
      <c r="V336" s="710">
        <f t="shared" si="74"/>
        <v>0</v>
      </c>
      <c r="W336" s="258"/>
      <c r="X336" s="258"/>
      <c r="Y336" s="258"/>
      <c r="Z336" s="258"/>
      <c r="AA336" s="258"/>
    </row>
    <row r="337" spans="1:27">
      <c r="A337" s="705">
        <v>27</v>
      </c>
      <c r="B337" s="714">
        <v>7000018983</v>
      </c>
      <c r="C337" s="714">
        <v>280</v>
      </c>
      <c r="D337" s="714">
        <v>310</v>
      </c>
      <c r="E337" s="714">
        <v>20</v>
      </c>
      <c r="F337" s="714" t="s">
        <v>883</v>
      </c>
      <c r="G337" s="714">
        <v>100002182</v>
      </c>
      <c r="H337" s="714">
        <v>998736</v>
      </c>
      <c r="I337" s="541"/>
      <c r="J337" s="540">
        <v>18</v>
      </c>
      <c r="K337" s="539"/>
      <c r="L337" s="538" t="s">
        <v>760</v>
      </c>
      <c r="M337" s="538" t="s">
        <v>547</v>
      </c>
      <c r="N337" s="538">
        <v>1</v>
      </c>
      <c r="O337" s="526"/>
      <c r="P337" s="537" t="str">
        <f t="shared" si="75"/>
        <v>INCLUDED</v>
      </c>
      <c r="Q337" s="503">
        <f t="shared" si="76"/>
        <v>0</v>
      </c>
      <c r="R337" s="441">
        <f>IF( K337="",J337*(IF(P337="Included",0,P337))/100,K337*(IF(P337="Included",0,P337)))</f>
        <v>0</v>
      </c>
      <c r="S337" s="606">
        <f>Discount!$J$36</f>
        <v>0</v>
      </c>
      <c r="T337" s="441">
        <f>S337*Q337</f>
        <v>0</v>
      </c>
      <c r="U337" s="442">
        <f>IF(K337="",J337*T337/100,K337*T337)</f>
        <v>0</v>
      </c>
      <c r="V337" s="710">
        <f>O337*N337</f>
        <v>0</v>
      </c>
      <c r="W337" s="258"/>
      <c r="X337" s="258"/>
      <c r="Y337" s="258"/>
      <c r="Z337" s="258"/>
      <c r="AA337" s="258"/>
    </row>
    <row r="338" spans="1:27">
      <c r="A338" s="705">
        <v>28</v>
      </c>
      <c r="B338" s="714">
        <v>7000018983</v>
      </c>
      <c r="C338" s="714">
        <v>430</v>
      </c>
      <c r="D338" s="714">
        <v>330</v>
      </c>
      <c r="E338" s="714">
        <v>10</v>
      </c>
      <c r="F338" s="714" t="s">
        <v>876</v>
      </c>
      <c r="G338" s="714">
        <v>100003103</v>
      </c>
      <c r="H338" s="714">
        <v>998731</v>
      </c>
      <c r="I338" s="541"/>
      <c r="J338" s="540">
        <v>18</v>
      </c>
      <c r="K338" s="539"/>
      <c r="L338" s="538" t="s">
        <v>758</v>
      </c>
      <c r="M338" s="538" t="s">
        <v>528</v>
      </c>
      <c r="N338" s="538">
        <v>1</v>
      </c>
      <c r="O338" s="526"/>
      <c r="P338" s="537" t="str">
        <f t="shared" si="75"/>
        <v>INCLUDED</v>
      </c>
      <c r="Q338" s="503">
        <f t="shared" si="76"/>
        <v>0</v>
      </c>
      <c r="R338" s="441">
        <f t="shared" ref="R338" si="77">IF( K338="",J338*(IF(P338="Included",0,P338))/100,K338*(IF(P338="Included",0,P338)))</f>
        <v>0</v>
      </c>
      <c r="S338" s="606">
        <f>Discount!$J$36</f>
        <v>0</v>
      </c>
      <c r="T338" s="441">
        <f t="shared" ref="T338" si="78">S338*Q338</f>
        <v>0</v>
      </c>
      <c r="U338" s="442">
        <f t="shared" ref="U338" si="79">IF(K338="",J338*T338/100,K338*T338)</f>
        <v>0</v>
      </c>
      <c r="V338" s="710">
        <f t="shared" ref="V338" si="80">O338*N338</f>
        <v>0</v>
      </c>
      <c r="W338" s="258"/>
      <c r="X338" s="258"/>
      <c r="Y338" s="258"/>
      <c r="Z338" s="258"/>
      <c r="AA338" s="258"/>
    </row>
    <row r="339" spans="1:27">
      <c r="A339" s="705">
        <v>29</v>
      </c>
      <c r="B339" s="714">
        <v>7000018983</v>
      </c>
      <c r="C339" s="714">
        <v>490</v>
      </c>
      <c r="D339" s="714">
        <v>730</v>
      </c>
      <c r="E339" s="714">
        <v>10</v>
      </c>
      <c r="F339" s="714" t="s">
        <v>497</v>
      </c>
      <c r="G339" s="714">
        <v>100000887</v>
      </c>
      <c r="H339" s="714">
        <v>998734</v>
      </c>
      <c r="I339" s="541"/>
      <c r="J339" s="540">
        <v>18</v>
      </c>
      <c r="K339" s="539"/>
      <c r="L339" s="538" t="s">
        <v>927</v>
      </c>
      <c r="M339" s="538" t="s">
        <v>525</v>
      </c>
      <c r="N339" s="538">
        <v>500</v>
      </c>
      <c r="O339" s="526"/>
      <c r="P339" s="537" t="str">
        <f t="shared" si="65"/>
        <v>INCLUDED</v>
      </c>
      <c r="Q339" s="503">
        <f t="shared" si="66"/>
        <v>0</v>
      </c>
      <c r="R339" s="441">
        <f t="shared" si="71"/>
        <v>0</v>
      </c>
      <c r="S339" s="606">
        <f>Discount!$J$36</f>
        <v>0</v>
      </c>
      <c r="T339" s="441">
        <f t="shared" si="72"/>
        <v>0</v>
      </c>
      <c r="U339" s="442">
        <f t="shared" si="73"/>
        <v>0</v>
      </c>
      <c r="V339" s="710">
        <f t="shared" si="74"/>
        <v>0</v>
      </c>
      <c r="W339" s="258"/>
      <c r="X339" s="258"/>
      <c r="Y339" s="258"/>
      <c r="Z339" s="258"/>
      <c r="AA339" s="258"/>
    </row>
    <row r="340" spans="1:27" ht="31.5">
      <c r="A340" s="705">
        <v>30</v>
      </c>
      <c r="B340" s="714">
        <v>7000018983</v>
      </c>
      <c r="C340" s="714">
        <v>580</v>
      </c>
      <c r="D340" s="714">
        <v>800</v>
      </c>
      <c r="E340" s="714">
        <v>10</v>
      </c>
      <c r="F340" s="714" t="s">
        <v>510</v>
      </c>
      <c r="G340" s="714">
        <v>170000502</v>
      </c>
      <c r="H340" s="714">
        <v>998713</v>
      </c>
      <c r="I340" s="541"/>
      <c r="J340" s="540">
        <v>18</v>
      </c>
      <c r="K340" s="539"/>
      <c r="L340" s="538" t="s">
        <v>918</v>
      </c>
      <c r="M340" s="538" t="s">
        <v>516</v>
      </c>
      <c r="N340" s="538">
        <v>1</v>
      </c>
      <c r="O340" s="526"/>
      <c r="P340" s="537" t="str">
        <f t="shared" ref="P340:P355" si="81">IF(O340=0, "INCLUDED", IF(ISERROR(N340*O340), O340, N340*O340))</f>
        <v>INCLUDED</v>
      </c>
      <c r="Q340" s="503">
        <f t="shared" ref="Q340:Q355" si="82">IF(P340="Included",0,P340)</f>
        <v>0</v>
      </c>
      <c r="R340" s="441">
        <f t="shared" ref="R340:R355" si="83">IF( K340="",J340*(IF(P340="Included",0,P340))/100,K340*(IF(P340="Included",0,P340)))</f>
        <v>0</v>
      </c>
      <c r="S340" s="606">
        <f>Discount!$J$36</f>
        <v>0</v>
      </c>
      <c r="T340" s="441">
        <f t="shared" ref="T340:T355" si="84">S340*Q340</f>
        <v>0</v>
      </c>
      <c r="U340" s="442">
        <f t="shared" ref="U340:U355" si="85">IF(K340="",J340*T340/100,K340*T340)</f>
        <v>0</v>
      </c>
      <c r="V340" s="710">
        <f t="shared" ref="V340:V355" si="86">O340*N340</f>
        <v>0</v>
      </c>
      <c r="W340" s="258"/>
      <c r="X340" s="258"/>
      <c r="Y340" s="258"/>
      <c r="Z340" s="258"/>
      <c r="AA340" s="258"/>
    </row>
    <row r="341" spans="1:27" ht="31.5">
      <c r="A341" s="705">
        <v>31</v>
      </c>
      <c r="B341" s="714">
        <v>7000018983</v>
      </c>
      <c r="C341" s="714">
        <v>580</v>
      </c>
      <c r="D341" s="714">
        <v>800</v>
      </c>
      <c r="E341" s="714">
        <v>20</v>
      </c>
      <c r="F341" s="714" t="s">
        <v>510</v>
      </c>
      <c r="G341" s="714">
        <v>170000530</v>
      </c>
      <c r="H341" s="714">
        <v>998734</v>
      </c>
      <c r="I341" s="541"/>
      <c r="J341" s="540">
        <v>18</v>
      </c>
      <c r="K341" s="539"/>
      <c r="L341" s="538" t="s">
        <v>919</v>
      </c>
      <c r="M341" s="538" t="s">
        <v>516</v>
      </c>
      <c r="N341" s="538">
        <v>1</v>
      </c>
      <c r="O341" s="526"/>
      <c r="P341" s="537" t="str">
        <f t="shared" ref="P341:P353" si="87">IF(O341=0, "INCLUDED", IF(ISERROR(N341*O341), O341, N341*O341))</f>
        <v>INCLUDED</v>
      </c>
      <c r="Q341" s="503">
        <f t="shared" ref="Q341:Q353" si="88">IF(P341="Included",0,P341)</f>
        <v>0</v>
      </c>
      <c r="R341" s="441">
        <f t="shared" ref="R341:R353" si="89">IF( K341="",J341*(IF(P341="Included",0,P341))/100,K341*(IF(P341="Included",0,P341)))</f>
        <v>0</v>
      </c>
      <c r="S341" s="606">
        <f>Discount!$J$36</f>
        <v>0</v>
      </c>
      <c r="T341" s="441">
        <f t="shared" ref="T341:T353" si="90">S341*Q341</f>
        <v>0</v>
      </c>
      <c r="U341" s="442">
        <f t="shared" ref="U341:U353" si="91">IF(K341="",J341*T341/100,K341*T341)</f>
        <v>0</v>
      </c>
      <c r="V341" s="710">
        <f t="shared" ref="V341:V353" si="92">O341*N341</f>
        <v>0</v>
      </c>
      <c r="W341" s="258"/>
      <c r="X341" s="258"/>
      <c r="Y341" s="258"/>
      <c r="Z341" s="258"/>
      <c r="AA341" s="258"/>
    </row>
    <row r="342" spans="1:27" ht="31.5">
      <c r="A342" s="705">
        <v>32</v>
      </c>
      <c r="B342" s="714">
        <v>7000018983</v>
      </c>
      <c r="C342" s="714">
        <v>580</v>
      </c>
      <c r="D342" s="714">
        <v>800</v>
      </c>
      <c r="E342" s="714">
        <v>30</v>
      </c>
      <c r="F342" s="714" t="s">
        <v>510</v>
      </c>
      <c r="G342" s="714">
        <v>170000503</v>
      </c>
      <c r="H342" s="714">
        <v>998713</v>
      </c>
      <c r="I342" s="541"/>
      <c r="J342" s="540">
        <v>18</v>
      </c>
      <c r="K342" s="539"/>
      <c r="L342" s="538" t="s">
        <v>920</v>
      </c>
      <c r="M342" s="538" t="s">
        <v>516</v>
      </c>
      <c r="N342" s="538">
        <v>2</v>
      </c>
      <c r="O342" s="526"/>
      <c r="P342" s="537" t="str">
        <f t="shared" si="87"/>
        <v>INCLUDED</v>
      </c>
      <c r="Q342" s="503">
        <f t="shared" si="88"/>
        <v>0</v>
      </c>
      <c r="R342" s="441">
        <f t="shared" si="89"/>
        <v>0</v>
      </c>
      <c r="S342" s="606">
        <f>Discount!$J$36</f>
        <v>0</v>
      </c>
      <c r="T342" s="441">
        <f t="shared" si="90"/>
        <v>0</v>
      </c>
      <c r="U342" s="442">
        <f t="shared" si="91"/>
        <v>0</v>
      </c>
      <c r="V342" s="710">
        <f t="shared" si="92"/>
        <v>0</v>
      </c>
      <c r="W342" s="258"/>
      <c r="X342" s="258"/>
      <c r="Y342" s="258"/>
      <c r="Z342" s="258"/>
      <c r="AA342" s="258"/>
    </row>
    <row r="343" spans="1:27" ht="31.5">
      <c r="A343" s="705">
        <v>33</v>
      </c>
      <c r="B343" s="714">
        <v>7000018983</v>
      </c>
      <c r="C343" s="714">
        <v>580</v>
      </c>
      <c r="D343" s="714">
        <v>800</v>
      </c>
      <c r="E343" s="714">
        <v>40</v>
      </c>
      <c r="F343" s="714" t="s">
        <v>510</v>
      </c>
      <c r="G343" s="714">
        <v>170000504</v>
      </c>
      <c r="H343" s="714">
        <v>998713</v>
      </c>
      <c r="I343" s="541"/>
      <c r="J343" s="540">
        <v>18</v>
      </c>
      <c r="K343" s="539"/>
      <c r="L343" s="538" t="s">
        <v>921</v>
      </c>
      <c r="M343" s="538" t="s">
        <v>710</v>
      </c>
      <c r="N343" s="538">
        <v>1</v>
      </c>
      <c r="O343" s="526"/>
      <c r="P343" s="537" t="str">
        <f t="shared" si="87"/>
        <v>INCLUDED</v>
      </c>
      <c r="Q343" s="503">
        <f t="shared" si="88"/>
        <v>0</v>
      </c>
      <c r="R343" s="441">
        <f t="shared" si="89"/>
        <v>0</v>
      </c>
      <c r="S343" s="606">
        <f>Discount!$J$36</f>
        <v>0</v>
      </c>
      <c r="T343" s="441">
        <f t="shared" si="90"/>
        <v>0</v>
      </c>
      <c r="U343" s="442">
        <f t="shared" si="91"/>
        <v>0</v>
      </c>
      <c r="V343" s="710">
        <f t="shared" si="92"/>
        <v>0</v>
      </c>
      <c r="W343" s="258"/>
      <c r="X343" s="258"/>
      <c r="Y343" s="258"/>
      <c r="Z343" s="258"/>
      <c r="AA343" s="258"/>
    </row>
    <row r="344" spans="1:27" ht="31.5">
      <c r="A344" s="705">
        <v>34</v>
      </c>
      <c r="B344" s="714">
        <v>7000018983</v>
      </c>
      <c r="C344" s="714">
        <v>580</v>
      </c>
      <c r="D344" s="714">
        <v>800</v>
      </c>
      <c r="E344" s="714">
        <v>50</v>
      </c>
      <c r="F344" s="714" t="s">
        <v>510</v>
      </c>
      <c r="G344" s="714">
        <v>170000501</v>
      </c>
      <c r="H344" s="714">
        <v>998734</v>
      </c>
      <c r="I344" s="541"/>
      <c r="J344" s="540">
        <v>18</v>
      </c>
      <c r="K344" s="539"/>
      <c r="L344" s="538" t="s">
        <v>922</v>
      </c>
      <c r="M344" s="538" t="s">
        <v>710</v>
      </c>
      <c r="N344" s="538">
        <v>1</v>
      </c>
      <c r="O344" s="526"/>
      <c r="P344" s="537" t="str">
        <f t="shared" si="87"/>
        <v>INCLUDED</v>
      </c>
      <c r="Q344" s="503">
        <f t="shared" si="88"/>
        <v>0</v>
      </c>
      <c r="R344" s="441">
        <f t="shared" si="89"/>
        <v>0</v>
      </c>
      <c r="S344" s="606">
        <f>Discount!$J$36</f>
        <v>0</v>
      </c>
      <c r="T344" s="441">
        <f t="shared" si="90"/>
        <v>0</v>
      </c>
      <c r="U344" s="442">
        <f t="shared" si="91"/>
        <v>0</v>
      </c>
      <c r="V344" s="710">
        <f t="shared" si="92"/>
        <v>0</v>
      </c>
      <c r="W344" s="258"/>
      <c r="X344" s="258"/>
      <c r="Y344" s="258"/>
      <c r="Z344" s="258"/>
      <c r="AA344" s="258"/>
    </row>
    <row r="345" spans="1:27" ht="63">
      <c r="A345" s="705">
        <v>35</v>
      </c>
      <c r="B345" s="714">
        <v>7000018983</v>
      </c>
      <c r="C345" s="714">
        <v>690</v>
      </c>
      <c r="D345" s="714">
        <v>820</v>
      </c>
      <c r="E345" s="714">
        <v>10</v>
      </c>
      <c r="F345" s="714" t="s">
        <v>924</v>
      </c>
      <c r="G345" s="714">
        <v>100002812</v>
      </c>
      <c r="H345" s="714">
        <v>998734</v>
      </c>
      <c r="I345" s="541"/>
      <c r="J345" s="540">
        <v>18</v>
      </c>
      <c r="K345" s="539"/>
      <c r="L345" s="538" t="s">
        <v>786</v>
      </c>
      <c r="M345" s="538" t="s">
        <v>516</v>
      </c>
      <c r="N345" s="538">
        <v>1</v>
      </c>
      <c r="O345" s="526"/>
      <c r="P345" s="537" t="str">
        <f t="shared" si="87"/>
        <v>INCLUDED</v>
      </c>
      <c r="Q345" s="503">
        <f t="shared" si="88"/>
        <v>0</v>
      </c>
      <c r="R345" s="441">
        <f t="shared" si="89"/>
        <v>0</v>
      </c>
      <c r="S345" s="606">
        <f>Discount!$J$36</f>
        <v>0</v>
      </c>
      <c r="T345" s="441">
        <f t="shared" si="90"/>
        <v>0</v>
      </c>
      <c r="U345" s="442">
        <f t="shared" si="91"/>
        <v>0</v>
      </c>
      <c r="V345" s="710">
        <f t="shared" si="92"/>
        <v>0</v>
      </c>
      <c r="W345" s="258"/>
      <c r="X345" s="258"/>
      <c r="Y345" s="258"/>
      <c r="Z345" s="258"/>
      <c r="AA345" s="258"/>
    </row>
    <row r="346" spans="1:27" ht="31.5">
      <c r="A346" s="705">
        <v>36</v>
      </c>
      <c r="B346" s="714">
        <v>7000018983</v>
      </c>
      <c r="C346" s="714">
        <v>690</v>
      </c>
      <c r="D346" s="714">
        <v>820</v>
      </c>
      <c r="E346" s="714">
        <v>20</v>
      </c>
      <c r="F346" s="714" t="s">
        <v>924</v>
      </c>
      <c r="G346" s="714">
        <v>170000433</v>
      </c>
      <c r="H346" s="714">
        <v>998734</v>
      </c>
      <c r="I346" s="541"/>
      <c r="J346" s="540">
        <v>18</v>
      </c>
      <c r="K346" s="539"/>
      <c r="L346" s="538" t="s">
        <v>787</v>
      </c>
      <c r="M346" s="538" t="s">
        <v>516</v>
      </c>
      <c r="N346" s="538">
        <v>4</v>
      </c>
      <c r="O346" s="526"/>
      <c r="P346" s="537" t="str">
        <f t="shared" si="87"/>
        <v>INCLUDED</v>
      </c>
      <c r="Q346" s="503">
        <f t="shared" si="88"/>
        <v>0</v>
      </c>
      <c r="R346" s="441">
        <f t="shared" si="89"/>
        <v>0</v>
      </c>
      <c r="S346" s="606">
        <f>Discount!$J$36</f>
        <v>0</v>
      </c>
      <c r="T346" s="441">
        <f t="shared" si="90"/>
        <v>0</v>
      </c>
      <c r="U346" s="442">
        <f t="shared" si="91"/>
        <v>0</v>
      </c>
      <c r="V346" s="710">
        <f t="shared" si="92"/>
        <v>0</v>
      </c>
      <c r="W346" s="258"/>
      <c r="X346" s="258"/>
      <c r="Y346" s="258"/>
      <c r="Z346" s="258"/>
      <c r="AA346" s="258"/>
    </row>
    <row r="347" spans="1:27" ht="31.5">
      <c r="A347" s="705">
        <v>37</v>
      </c>
      <c r="B347" s="714">
        <v>7000018983</v>
      </c>
      <c r="C347" s="714">
        <v>690</v>
      </c>
      <c r="D347" s="714">
        <v>820</v>
      </c>
      <c r="E347" s="714">
        <v>30</v>
      </c>
      <c r="F347" s="714" t="s">
        <v>924</v>
      </c>
      <c r="G347" s="714">
        <v>170000435</v>
      </c>
      <c r="H347" s="714">
        <v>998734</v>
      </c>
      <c r="I347" s="541"/>
      <c r="J347" s="540">
        <v>18</v>
      </c>
      <c r="K347" s="539"/>
      <c r="L347" s="538" t="s">
        <v>928</v>
      </c>
      <c r="M347" s="538" t="s">
        <v>516</v>
      </c>
      <c r="N347" s="538">
        <v>2</v>
      </c>
      <c r="O347" s="526"/>
      <c r="P347" s="537" t="str">
        <f t="shared" si="87"/>
        <v>INCLUDED</v>
      </c>
      <c r="Q347" s="503">
        <f t="shared" si="88"/>
        <v>0</v>
      </c>
      <c r="R347" s="441">
        <f t="shared" si="89"/>
        <v>0</v>
      </c>
      <c r="S347" s="606">
        <f>Discount!$J$36</f>
        <v>0</v>
      </c>
      <c r="T347" s="441">
        <f t="shared" si="90"/>
        <v>0</v>
      </c>
      <c r="U347" s="442">
        <f t="shared" si="91"/>
        <v>0</v>
      </c>
      <c r="V347" s="710">
        <f t="shared" si="92"/>
        <v>0</v>
      </c>
      <c r="W347" s="258"/>
      <c r="X347" s="258"/>
      <c r="Y347" s="258"/>
      <c r="Z347" s="258"/>
      <c r="AA347" s="258"/>
    </row>
    <row r="348" spans="1:27" ht="31.5">
      <c r="A348" s="705">
        <v>38</v>
      </c>
      <c r="B348" s="714">
        <v>7000018983</v>
      </c>
      <c r="C348" s="714">
        <v>690</v>
      </c>
      <c r="D348" s="714">
        <v>820</v>
      </c>
      <c r="E348" s="714">
        <v>40</v>
      </c>
      <c r="F348" s="714" t="s">
        <v>924</v>
      </c>
      <c r="G348" s="714">
        <v>100002825</v>
      </c>
      <c r="H348" s="714">
        <v>998734</v>
      </c>
      <c r="I348" s="541"/>
      <c r="J348" s="540">
        <v>18</v>
      </c>
      <c r="K348" s="539"/>
      <c r="L348" s="538" t="s">
        <v>788</v>
      </c>
      <c r="M348" s="538" t="s">
        <v>559</v>
      </c>
      <c r="N348" s="538">
        <v>2</v>
      </c>
      <c r="O348" s="526"/>
      <c r="P348" s="537" t="str">
        <f t="shared" si="87"/>
        <v>INCLUDED</v>
      </c>
      <c r="Q348" s="503">
        <f t="shared" si="88"/>
        <v>0</v>
      </c>
      <c r="R348" s="441">
        <f t="shared" si="89"/>
        <v>0</v>
      </c>
      <c r="S348" s="606">
        <f>Discount!$J$36</f>
        <v>0</v>
      </c>
      <c r="T348" s="441">
        <f t="shared" si="90"/>
        <v>0</v>
      </c>
      <c r="U348" s="442">
        <f t="shared" si="91"/>
        <v>0</v>
      </c>
      <c r="V348" s="710">
        <f t="shared" si="92"/>
        <v>0</v>
      </c>
      <c r="W348" s="258"/>
      <c r="X348" s="258"/>
      <c r="Y348" s="258"/>
      <c r="Z348" s="258"/>
      <c r="AA348" s="258"/>
    </row>
    <row r="349" spans="1:27" ht="31.5">
      <c r="A349" s="705">
        <v>39</v>
      </c>
      <c r="B349" s="714">
        <v>7000018983</v>
      </c>
      <c r="C349" s="714">
        <v>690</v>
      </c>
      <c r="D349" s="714">
        <v>820</v>
      </c>
      <c r="E349" s="714">
        <v>50</v>
      </c>
      <c r="F349" s="714" t="s">
        <v>924</v>
      </c>
      <c r="G349" s="714">
        <v>170000550</v>
      </c>
      <c r="H349" s="714">
        <v>998336</v>
      </c>
      <c r="I349" s="541"/>
      <c r="J349" s="540">
        <v>18</v>
      </c>
      <c r="K349" s="539"/>
      <c r="L349" s="538" t="s">
        <v>789</v>
      </c>
      <c r="M349" s="538" t="s">
        <v>516</v>
      </c>
      <c r="N349" s="538">
        <v>2</v>
      </c>
      <c r="O349" s="526"/>
      <c r="P349" s="537" t="str">
        <f t="shared" si="87"/>
        <v>INCLUDED</v>
      </c>
      <c r="Q349" s="503">
        <f t="shared" si="88"/>
        <v>0</v>
      </c>
      <c r="R349" s="441">
        <f t="shared" si="89"/>
        <v>0</v>
      </c>
      <c r="S349" s="606">
        <f>Discount!$J$36</f>
        <v>0</v>
      </c>
      <c r="T349" s="441">
        <f t="shared" si="90"/>
        <v>0</v>
      </c>
      <c r="U349" s="442">
        <f t="shared" si="91"/>
        <v>0</v>
      </c>
      <c r="V349" s="710">
        <f t="shared" si="92"/>
        <v>0</v>
      </c>
      <c r="W349" s="258"/>
      <c r="X349" s="258"/>
      <c r="Y349" s="258"/>
      <c r="Z349" s="258"/>
      <c r="AA349" s="258"/>
    </row>
    <row r="350" spans="1:27" ht="31.5">
      <c r="A350" s="705">
        <v>40</v>
      </c>
      <c r="B350" s="714">
        <v>7000018983</v>
      </c>
      <c r="C350" s="714">
        <v>690</v>
      </c>
      <c r="D350" s="714">
        <v>820</v>
      </c>
      <c r="E350" s="714">
        <v>60</v>
      </c>
      <c r="F350" s="714" t="s">
        <v>924</v>
      </c>
      <c r="G350" s="714">
        <v>100002829</v>
      </c>
      <c r="H350" s="714">
        <v>998734</v>
      </c>
      <c r="I350" s="541"/>
      <c r="J350" s="540">
        <v>18</v>
      </c>
      <c r="K350" s="539"/>
      <c r="L350" s="715" t="s">
        <v>790</v>
      </c>
      <c r="M350" s="538" t="s">
        <v>559</v>
      </c>
      <c r="N350" s="538">
        <v>1</v>
      </c>
      <c r="O350" s="526"/>
      <c r="P350" s="537" t="str">
        <f t="shared" si="87"/>
        <v>INCLUDED</v>
      </c>
      <c r="Q350" s="503">
        <f t="shared" si="88"/>
        <v>0</v>
      </c>
      <c r="R350" s="441">
        <f t="shared" si="89"/>
        <v>0</v>
      </c>
      <c r="S350" s="606">
        <f>Discount!$J$36</f>
        <v>0</v>
      </c>
      <c r="T350" s="441">
        <f t="shared" si="90"/>
        <v>0</v>
      </c>
      <c r="U350" s="442">
        <f t="shared" si="91"/>
        <v>0</v>
      </c>
      <c r="V350" s="710">
        <f t="shared" si="92"/>
        <v>0</v>
      </c>
      <c r="W350" s="258"/>
      <c r="X350" s="258"/>
      <c r="Y350" s="258"/>
      <c r="Z350" s="258"/>
      <c r="AA350" s="258"/>
    </row>
    <row r="351" spans="1:27" ht="31.5">
      <c r="A351" s="705">
        <v>41</v>
      </c>
      <c r="B351" s="714">
        <v>7000018983</v>
      </c>
      <c r="C351" s="714">
        <v>690</v>
      </c>
      <c r="D351" s="714">
        <v>820</v>
      </c>
      <c r="E351" s="714">
        <v>70</v>
      </c>
      <c r="F351" s="714" t="s">
        <v>924</v>
      </c>
      <c r="G351" s="714">
        <v>170000375</v>
      </c>
      <c r="H351" s="714">
        <v>998734</v>
      </c>
      <c r="I351" s="541"/>
      <c r="J351" s="540">
        <v>18</v>
      </c>
      <c r="K351" s="539"/>
      <c r="L351" s="538" t="s">
        <v>791</v>
      </c>
      <c r="M351" s="538" t="s">
        <v>516</v>
      </c>
      <c r="N351" s="538">
        <v>1</v>
      </c>
      <c r="O351" s="526"/>
      <c r="P351" s="537" t="str">
        <f t="shared" si="87"/>
        <v>INCLUDED</v>
      </c>
      <c r="Q351" s="503">
        <f t="shared" si="88"/>
        <v>0</v>
      </c>
      <c r="R351" s="441">
        <f t="shared" si="89"/>
        <v>0</v>
      </c>
      <c r="S351" s="606">
        <f>Discount!$J$36</f>
        <v>0</v>
      </c>
      <c r="T351" s="441">
        <f t="shared" si="90"/>
        <v>0</v>
      </c>
      <c r="U351" s="442">
        <f t="shared" si="91"/>
        <v>0</v>
      </c>
      <c r="V351" s="710">
        <f t="shared" si="92"/>
        <v>0</v>
      </c>
      <c r="W351" s="258"/>
      <c r="X351" s="258"/>
      <c r="Y351" s="258"/>
      <c r="Z351" s="258"/>
      <c r="AA351" s="258"/>
    </row>
    <row r="352" spans="1:27" ht="31.5">
      <c r="A352" s="705">
        <v>42</v>
      </c>
      <c r="B352" s="714">
        <v>7000018983</v>
      </c>
      <c r="C352" s="714">
        <v>690</v>
      </c>
      <c r="D352" s="714">
        <v>820</v>
      </c>
      <c r="E352" s="714">
        <v>80</v>
      </c>
      <c r="F352" s="714" t="s">
        <v>924</v>
      </c>
      <c r="G352" s="714">
        <v>170000551</v>
      </c>
      <c r="H352" s="714">
        <v>998336</v>
      </c>
      <c r="I352" s="541"/>
      <c r="J352" s="540">
        <v>18</v>
      </c>
      <c r="K352" s="539"/>
      <c r="L352" s="538" t="s">
        <v>794</v>
      </c>
      <c r="M352" s="538" t="s">
        <v>516</v>
      </c>
      <c r="N352" s="538">
        <v>2</v>
      </c>
      <c r="O352" s="526"/>
      <c r="P352" s="537" t="str">
        <f t="shared" si="87"/>
        <v>INCLUDED</v>
      </c>
      <c r="Q352" s="503">
        <f t="shared" si="88"/>
        <v>0</v>
      </c>
      <c r="R352" s="441">
        <f t="shared" si="89"/>
        <v>0</v>
      </c>
      <c r="S352" s="606">
        <f>Discount!$J$36</f>
        <v>0</v>
      </c>
      <c r="T352" s="441">
        <f t="shared" si="90"/>
        <v>0</v>
      </c>
      <c r="U352" s="442">
        <f t="shared" si="91"/>
        <v>0</v>
      </c>
      <c r="V352" s="710">
        <f t="shared" si="92"/>
        <v>0</v>
      </c>
      <c r="W352" s="258"/>
      <c r="X352" s="258"/>
      <c r="Y352" s="258"/>
      <c r="Z352" s="258"/>
      <c r="AA352" s="258"/>
    </row>
    <row r="353" spans="1:27" ht="31.5">
      <c r="A353" s="705">
        <v>43</v>
      </c>
      <c r="B353" s="714">
        <v>7000018983</v>
      </c>
      <c r="C353" s="714">
        <v>690</v>
      </c>
      <c r="D353" s="714">
        <v>820</v>
      </c>
      <c r="E353" s="714">
        <v>90</v>
      </c>
      <c r="F353" s="714" t="s">
        <v>924</v>
      </c>
      <c r="G353" s="714">
        <v>100002882</v>
      </c>
      <c r="H353" s="714">
        <v>998336</v>
      </c>
      <c r="I353" s="541"/>
      <c r="J353" s="540">
        <v>18</v>
      </c>
      <c r="K353" s="539"/>
      <c r="L353" s="538" t="s">
        <v>795</v>
      </c>
      <c r="M353" s="538" t="s">
        <v>528</v>
      </c>
      <c r="N353" s="538">
        <v>1</v>
      </c>
      <c r="O353" s="526"/>
      <c r="P353" s="537" t="str">
        <f t="shared" si="87"/>
        <v>INCLUDED</v>
      </c>
      <c r="Q353" s="503">
        <f t="shared" si="88"/>
        <v>0</v>
      </c>
      <c r="R353" s="441">
        <f t="shared" si="89"/>
        <v>0</v>
      </c>
      <c r="S353" s="606">
        <f>Discount!$J$36</f>
        <v>0</v>
      </c>
      <c r="T353" s="441">
        <f t="shared" si="90"/>
        <v>0</v>
      </c>
      <c r="U353" s="442">
        <f t="shared" si="91"/>
        <v>0</v>
      </c>
      <c r="V353" s="710">
        <f t="shared" si="92"/>
        <v>0</v>
      </c>
      <c r="W353" s="258"/>
      <c r="X353" s="258"/>
      <c r="Y353" s="258"/>
      <c r="Z353" s="258"/>
      <c r="AA353" s="258"/>
    </row>
    <row r="354" spans="1:27" ht="31.5">
      <c r="A354" s="705">
        <v>44</v>
      </c>
      <c r="B354" s="714">
        <v>7000018983</v>
      </c>
      <c r="C354" s="714">
        <v>690</v>
      </c>
      <c r="D354" s="714">
        <v>820</v>
      </c>
      <c r="E354" s="714">
        <v>100</v>
      </c>
      <c r="F354" s="714" t="s">
        <v>924</v>
      </c>
      <c r="G354" s="714">
        <v>170000356</v>
      </c>
      <c r="H354" s="714">
        <v>998336</v>
      </c>
      <c r="I354" s="541"/>
      <c r="J354" s="540">
        <v>18</v>
      </c>
      <c r="K354" s="539"/>
      <c r="L354" s="538" t="s">
        <v>796</v>
      </c>
      <c r="M354" s="538" t="s">
        <v>516</v>
      </c>
      <c r="N354" s="538">
        <v>2</v>
      </c>
      <c r="O354" s="526"/>
      <c r="P354" s="537" t="str">
        <f t="shared" si="81"/>
        <v>INCLUDED</v>
      </c>
      <c r="Q354" s="503">
        <f t="shared" si="82"/>
        <v>0</v>
      </c>
      <c r="R354" s="441">
        <f t="shared" si="83"/>
        <v>0</v>
      </c>
      <c r="S354" s="606">
        <f>Discount!$J$36</f>
        <v>0</v>
      </c>
      <c r="T354" s="441">
        <f t="shared" si="84"/>
        <v>0</v>
      </c>
      <c r="U354" s="442">
        <f t="shared" si="85"/>
        <v>0</v>
      </c>
      <c r="V354" s="710">
        <f t="shared" si="86"/>
        <v>0</v>
      </c>
      <c r="W354" s="258"/>
      <c r="X354" s="258"/>
      <c r="Y354" s="258"/>
      <c r="Z354" s="258"/>
      <c r="AA354" s="258"/>
    </row>
    <row r="355" spans="1:27" ht="47.25">
      <c r="A355" s="705">
        <v>45</v>
      </c>
      <c r="B355" s="714">
        <v>7000018983</v>
      </c>
      <c r="C355" s="714">
        <v>790</v>
      </c>
      <c r="D355" s="714">
        <v>840</v>
      </c>
      <c r="E355" s="714">
        <v>10</v>
      </c>
      <c r="F355" s="714" t="s">
        <v>751</v>
      </c>
      <c r="G355" s="714">
        <v>100004518</v>
      </c>
      <c r="H355" s="714">
        <v>995433</v>
      </c>
      <c r="I355" s="541"/>
      <c r="J355" s="540">
        <v>18</v>
      </c>
      <c r="K355" s="539"/>
      <c r="L355" s="538" t="s">
        <v>770</v>
      </c>
      <c r="M355" s="538" t="s">
        <v>771</v>
      </c>
      <c r="N355" s="538">
        <v>250</v>
      </c>
      <c r="O355" s="526"/>
      <c r="P355" s="537" t="str">
        <f t="shared" si="81"/>
        <v>INCLUDED</v>
      </c>
      <c r="Q355" s="503">
        <f t="shared" si="82"/>
        <v>0</v>
      </c>
      <c r="R355" s="441">
        <f t="shared" si="83"/>
        <v>0</v>
      </c>
      <c r="S355" s="606">
        <f>Discount!$J$36</f>
        <v>0</v>
      </c>
      <c r="T355" s="441">
        <f t="shared" si="84"/>
        <v>0</v>
      </c>
      <c r="U355" s="442">
        <f t="shared" si="85"/>
        <v>0</v>
      </c>
      <c r="V355" s="710">
        <f t="shared" si="86"/>
        <v>0</v>
      </c>
      <c r="W355" s="258"/>
      <c r="X355" s="258"/>
      <c r="Y355" s="258"/>
      <c r="Z355" s="258"/>
      <c r="AA355" s="258"/>
    </row>
    <row r="356" spans="1:27">
      <c r="A356" s="705">
        <v>46</v>
      </c>
      <c r="B356" s="714">
        <v>7000018983</v>
      </c>
      <c r="C356" s="714">
        <v>790</v>
      </c>
      <c r="D356" s="714">
        <v>840</v>
      </c>
      <c r="E356" s="714">
        <v>20</v>
      </c>
      <c r="F356" s="714" t="s">
        <v>751</v>
      </c>
      <c r="G356" s="714">
        <v>100001325</v>
      </c>
      <c r="H356" s="714">
        <v>995454</v>
      </c>
      <c r="I356" s="541"/>
      <c r="J356" s="540">
        <v>18</v>
      </c>
      <c r="K356" s="539"/>
      <c r="L356" s="538" t="s">
        <v>772</v>
      </c>
      <c r="M356" s="538" t="s">
        <v>771</v>
      </c>
      <c r="N356" s="538">
        <v>10</v>
      </c>
      <c r="O356" s="526"/>
      <c r="P356" s="537" t="str">
        <f t="shared" ref="P356:P367" si="93">IF(O356=0, "INCLUDED", IF(ISERROR(N356*O356), O356, N356*O356))</f>
        <v>INCLUDED</v>
      </c>
      <c r="Q356" s="503">
        <f t="shared" ref="Q356:Q367" si="94">IF(P356="Included",0,P356)</f>
        <v>0</v>
      </c>
      <c r="R356" s="441">
        <f t="shared" ref="R356:R360" si="95">IF( K356="",J356*(IF(P356="Included",0,P356))/100,K356*(IF(P356="Included",0,P356)))</f>
        <v>0</v>
      </c>
      <c r="S356" s="606">
        <f>Discount!$J$36</f>
        <v>0</v>
      </c>
      <c r="T356" s="441">
        <f t="shared" ref="T356:T360" si="96">S356*Q356</f>
        <v>0</v>
      </c>
      <c r="U356" s="442">
        <f t="shared" ref="U356:U360" si="97">IF(K356="",J356*T356/100,K356*T356)</f>
        <v>0</v>
      </c>
      <c r="V356" s="710">
        <f t="shared" ref="V356:V360" si="98">O356*N356</f>
        <v>0</v>
      </c>
      <c r="W356" s="258"/>
      <c r="X356" s="258"/>
      <c r="Y356" s="258"/>
      <c r="Z356" s="258"/>
      <c r="AA356" s="258"/>
    </row>
    <row r="357" spans="1:27">
      <c r="A357" s="705">
        <v>47</v>
      </c>
      <c r="B357" s="714">
        <v>7000018983</v>
      </c>
      <c r="C357" s="714">
        <v>790</v>
      </c>
      <c r="D357" s="714">
        <v>840</v>
      </c>
      <c r="E357" s="714">
        <v>30</v>
      </c>
      <c r="F357" s="714" t="s">
        <v>751</v>
      </c>
      <c r="G357" s="714">
        <v>100001328</v>
      </c>
      <c r="H357" s="714">
        <v>995454</v>
      </c>
      <c r="I357" s="541"/>
      <c r="J357" s="540">
        <v>18</v>
      </c>
      <c r="K357" s="539"/>
      <c r="L357" s="538" t="s">
        <v>774</v>
      </c>
      <c r="M357" s="538" t="s">
        <v>771</v>
      </c>
      <c r="N357" s="538">
        <v>4</v>
      </c>
      <c r="O357" s="526"/>
      <c r="P357" s="537" t="str">
        <f t="shared" si="93"/>
        <v>INCLUDED</v>
      </c>
      <c r="Q357" s="503">
        <f t="shared" si="94"/>
        <v>0</v>
      </c>
      <c r="R357" s="441">
        <f t="shared" si="95"/>
        <v>0</v>
      </c>
      <c r="S357" s="606">
        <f>Discount!$J$36</f>
        <v>0</v>
      </c>
      <c r="T357" s="441">
        <f t="shared" si="96"/>
        <v>0</v>
      </c>
      <c r="U357" s="442">
        <f t="shared" si="97"/>
        <v>0</v>
      </c>
      <c r="V357" s="710">
        <f t="shared" si="98"/>
        <v>0</v>
      </c>
      <c r="W357" s="258"/>
      <c r="X357" s="258"/>
      <c r="Y357" s="258"/>
      <c r="Z357" s="258"/>
      <c r="AA357" s="258"/>
    </row>
    <row r="358" spans="1:27" ht="31.5">
      <c r="A358" s="705">
        <v>48</v>
      </c>
      <c r="B358" s="714">
        <v>7000018983</v>
      </c>
      <c r="C358" s="714">
        <v>790</v>
      </c>
      <c r="D358" s="714">
        <v>840</v>
      </c>
      <c r="E358" s="714">
        <v>40</v>
      </c>
      <c r="F358" s="714" t="s">
        <v>751</v>
      </c>
      <c r="G358" s="714">
        <v>100001754</v>
      </c>
      <c r="H358" s="714">
        <v>995454</v>
      </c>
      <c r="I358" s="541"/>
      <c r="J358" s="540">
        <v>18</v>
      </c>
      <c r="K358" s="539"/>
      <c r="L358" s="538" t="s">
        <v>775</v>
      </c>
      <c r="M358" s="538" t="s">
        <v>771</v>
      </c>
      <c r="N358" s="538">
        <v>54</v>
      </c>
      <c r="O358" s="526"/>
      <c r="P358" s="537" t="str">
        <f t="shared" si="93"/>
        <v>INCLUDED</v>
      </c>
      <c r="Q358" s="503">
        <f t="shared" si="94"/>
        <v>0</v>
      </c>
      <c r="R358" s="441">
        <f t="shared" si="95"/>
        <v>0</v>
      </c>
      <c r="S358" s="606">
        <f>Discount!$J$36</f>
        <v>0</v>
      </c>
      <c r="T358" s="441">
        <f t="shared" si="96"/>
        <v>0</v>
      </c>
      <c r="U358" s="442">
        <f t="shared" si="97"/>
        <v>0</v>
      </c>
      <c r="V358" s="710">
        <f t="shared" si="98"/>
        <v>0</v>
      </c>
      <c r="W358" s="258"/>
      <c r="X358" s="258"/>
      <c r="Y358" s="258"/>
      <c r="Z358" s="258"/>
      <c r="AA358" s="258"/>
    </row>
    <row r="359" spans="1:27">
      <c r="A359" s="705">
        <v>49</v>
      </c>
      <c r="B359" s="714">
        <v>7000018983</v>
      </c>
      <c r="C359" s="714">
        <v>790</v>
      </c>
      <c r="D359" s="714">
        <v>840</v>
      </c>
      <c r="E359" s="714">
        <v>50</v>
      </c>
      <c r="F359" s="714" t="s">
        <v>751</v>
      </c>
      <c r="G359" s="714">
        <v>100001329</v>
      </c>
      <c r="H359" s="714">
        <v>995454</v>
      </c>
      <c r="I359" s="541"/>
      <c r="J359" s="540">
        <v>18</v>
      </c>
      <c r="K359" s="539"/>
      <c r="L359" s="538" t="s">
        <v>776</v>
      </c>
      <c r="M359" s="538" t="s">
        <v>687</v>
      </c>
      <c r="N359" s="538">
        <v>4</v>
      </c>
      <c r="O359" s="526"/>
      <c r="P359" s="537" t="str">
        <f t="shared" si="93"/>
        <v>INCLUDED</v>
      </c>
      <c r="Q359" s="503">
        <f t="shared" si="94"/>
        <v>0</v>
      </c>
      <c r="R359" s="441">
        <f t="shared" si="95"/>
        <v>0</v>
      </c>
      <c r="S359" s="606">
        <f>Discount!$J$36</f>
        <v>0</v>
      </c>
      <c r="T359" s="441">
        <f t="shared" si="96"/>
        <v>0</v>
      </c>
      <c r="U359" s="442">
        <f t="shared" si="97"/>
        <v>0</v>
      </c>
      <c r="V359" s="710">
        <f t="shared" si="98"/>
        <v>0</v>
      </c>
      <c r="W359" s="258"/>
      <c r="X359" s="258"/>
      <c r="Y359" s="258"/>
      <c r="Z359" s="258"/>
      <c r="AA359" s="258"/>
    </row>
    <row r="360" spans="1:27">
      <c r="A360" s="705">
        <v>50</v>
      </c>
      <c r="B360" s="714">
        <v>7000018983</v>
      </c>
      <c r="C360" s="714">
        <v>790</v>
      </c>
      <c r="D360" s="714">
        <v>840</v>
      </c>
      <c r="E360" s="714">
        <v>60</v>
      </c>
      <c r="F360" s="714" t="s">
        <v>751</v>
      </c>
      <c r="G360" s="714">
        <v>100001714</v>
      </c>
      <c r="H360" s="714">
        <v>995428</v>
      </c>
      <c r="I360" s="541"/>
      <c r="J360" s="540">
        <v>18</v>
      </c>
      <c r="K360" s="539"/>
      <c r="L360" s="538" t="s">
        <v>778</v>
      </c>
      <c r="M360" s="538" t="s">
        <v>779</v>
      </c>
      <c r="N360" s="538">
        <v>50</v>
      </c>
      <c r="O360" s="526"/>
      <c r="P360" s="537" t="str">
        <f t="shared" si="93"/>
        <v>INCLUDED</v>
      </c>
      <c r="Q360" s="503">
        <f t="shared" si="94"/>
        <v>0</v>
      </c>
      <c r="R360" s="441">
        <f t="shared" si="95"/>
        <v>0</v>
      </c>
      <c r="S360" s="606">
        <f>Discount!$J$36</f>
        <v>0</v>
      </c>
      <c r="T360" s="441">
        <f t="shared" si="96"/>
        <v>0</v>
      </c>
      <c r="U360" s="442">
        <f t="shared" si="97"/>
        <v>0</v>
      </c>
      <c r="V360" s="710">
        <f t="shared" si="98"/>
        <v>0</v>
      </c>
      <c r="W360" s="258"/>
      <c r="X360" s="258"/>
      <c r="Y360" s="258"/>
      <c r="Z360" s="258"/>
      <c r="AA360" s="258"/>
    </row>
    <row r="361" spans="1:27">
      <c r="A361" s="705">
        <v>51</v>
      </c>
      <c r="B361" s="714">
        <v>7000018983</v>
      </c>
      <c r="C361" s="714">
        <v>790</v>
      </c>
      <c r="D361" s="714">
        <v>840</v>
      </c>
      <c r="E361" s="714">
        <v>70</v>
      </c>
      <c r="F361" s="714" t="s">
        <v>751</v>
      </c>
      <c r="G361" s="714">
        <v>100001713</v>
      </c>
      <c r="H361" s="714">
        <v>995424</v>
      </c>
      <c r="I361" s="541"/>
      <c r="J361" s="540">
        <v>18</v>
      </c>
      <c r="K361" s="539"/>
      <c r="L361" s="538" t="s">
        <v>780</v>
      </c>
      <c r="M361" s="538" t="s">
        <v>779</v>
      </c>
      <c r="N361" s="538">
        <v>50</v>
      </c>
      <c r="O361" s="526"/>
      <c r="P361" s="537" t="str">
        <f t="shared" si="93"/>
        <v>INCLUDED</v>
      </c>
      <c r="Q361" s="503">
        <f t="shared" si="94"/>
        <v>0</v>
      </c>
      <c r="R361" s="441">
        <f>IF( K361="",J361*(IF(P361="Included",0,P361))/100,K361*(IF(P361="Included",0,P361)))</f>
        <v>0</v>
      </c>
      <c r="S361" s="606">
        <f>Discount!$J$36</f>
        <v>0</v>
      </c>
      <c r="T361" s="441">
        <f>S361*Q361</f>
        <v>0</v>
      </c>
      <c r="U361" s="442">
        <f>IF(K361="",J361*T361/100,K361*T361)</f>
        <v>0</v>
      </c>
      <c r="V361" s="710">
        <f>O361*N361</f>
        <v>0</v>
      </c>
      <c r="W361" s="258"/>
      <c r="X361" s="258"/>
      <c r="Y361" s="258"/>
      <c r="Z361" s="258"/>
      <c r="AA361" s="258"/>
    </row>
    <row r="362" spans="1:27" ht="31.5">
      <c r="A362" s="705">
        <v>52</v>
      </c>
      <c r="B362" s="714">
        <v>7000018983</v>
      </c>
      <c r="C362" s="714">
        <v>790</v>
      </c>
      <c r="D362" s="714">
        <v>840</v>
      </c>
      <c r="E362" s="714">
        <v>80</v>
      </c>
      <c r="F362" s="714" t="s">
        <v>751</v>
      </c>
      <c r="G362" s="714">
        <v>100001712</v>
      </c>
      <c r="H362" s="714">
        <v>995428</v>
      </c>
      <c r="I362" s="541"/>
      <c r="J362" s="540">
        <v>18</v>
      </c>
      <c r="K362" s="539"/>
      <c r="L362" s="538" t="s">
        <v>781</v>
      </c>
      <c r="M362" s="538" t="s">
        <v>779</v>
      </c>
      <c r="N362" s="538">
        <v>60</v>
      </c>
      <c r="O362" s="526"/>
      <c r="P362" s="537" t="str">
        <f t="shared" si="93"/>
        <v>INCLUDED</v>
      </c>
      <c r="Q362" s="503">
        <f t="shared" si="94"/>
        <v>0</v>
      </c>
      <c r="R362" s="441">
        <f t="shared" ref="R362:R367" si="99">IF( K362="",J362*(IF(P362="Included",0,P362))/100,K362*(IF(P362="Included",0,P362)))</f>
        <v>0</v>
      </c>
      <c r="S362" s="606">
        <f>Discount!$J$36</f>
        <v>0</v>
      </c>
      <c r="T362" s="441">
        <f t="shared" ref="T362:T367" si="100">S362*Q362</f>
        <v>0</v>
      </c>
      <c r="U362" s="442">
        <f t="shared" ref="U362:U367" si="101">IF(K362="",J362*T362/100,K362*T362)</f>
        <v>0</v>
      </c>
      <c r="V362" s="710">
        <f t="shared" ref="V362:V367" si="102">O362*N362</f>
        <v>0</v>
      </c>
      <c r="W362" s="258"/>
      <c r="X362" s="258"/>
      <c r="Y362" s="258"/>
      <c r="Z362" s="258"/>
      <c r="AA362" s="258"/>
    </row>
    <row r="363" spans="1:27" ht="31.5">
      <c r="A363" s="705">
        <v>53</v>
      </c>
      <c r="B363" s="714">
        <v>7000018983</v>
      </c>
      <c r="C363" s="714">
        <v>790</v>
      </c>
      <c r="D363" s="714">
        <v>840</v>
      </c>
      <c r="E363" s="714">
        <v>90</v>
      </c>
      <c r="F363" s="714" t="s">
        <v>751</v>
      </c>
      <c r="G363" s="714">
        <v>100001478</v>
      </c>
      <c r="H363" s="714">
        <v>995454</v>
      </c>
      <c r="I363" s="541"/>
      <c r="J363" s="540">
        <v>18</v>
      </c>
      <c r="K363" s="539"/>
      <c r="L363" s="538" t="s">
        <v>901</v>
      </c>
      <c r="M363" s="538" t="s">
        <v>525</v>
      </c>
      <c r="N363" s="538">
        <v>20</v>
      </c>
      <c r="O363" s="526"/>
      <c r="P363" s="537" t="str">
        <f t="shared" si="93"/>
        <v>INCLUDED</v>
      </c>
      <c r="Q363" s="503">
        <f t="shared" si="94"/>
        <v>0</v>
      </c>
      <c r="R363" s="441">
        <f t="shared" si="99"/>
        <v>0</v>
      </c>
      <c r="S363" s="606">
        <f>Discount!$J$36</f>
        <v>0</v>
      </c>
      <c r="T363" s="441">
        <f t="shared" si="100"/>
        <v>0</v>
      </c>
      <c r="U363" s="442">
        <f t="shared" si="101"/>
        <v>0</v>
      </c>
      <c r="V363" s="710">
        <f t="shared" si="102"/>
        <v>0</v>
      </c>
      <c r="W363" s="258"/>
      <c r="X363" s="258"/>
      <c r="Y363" s="258"/>
      <c r="Z363" s="258"/>
      <c r="AA363" s="258"/>
    </row>
    <row r="364" spans="1:27" ht="31.5">
      <c r="A364" s="705">
        <v>54</v>
      </c>
      <c r="B364" s="714">
        <v>7000018983</v>
      </c>
      <c r="C364" s="714">
        <v>790</v>
      </c>
      <c r="D364" s="714">
        <v>840</v>
      </c>
      <c r="E364" s="714">
        <v>100</v>
      </c>
      <c r="F364" s="714" t="s">
        <v>751</v>
      </c>
      <c r="G364" s="714">
        <v>100001479</v>
      </c>
      <c r="H364" s="714">
        <v>995454</v>
      </c>
      <c r="I364" s="541"/>
      <c r="J364" s="540">
        <v>18</v>
      </c>
      <c r="K364" s="539"/>
      <c r="L364" s="538" t="s">
        <v>902</v>
      </c>
      <c r="M364" s="538" t="s">
        <v>525</v>
      </c>
      <c r="N364" s="538">
        <v>30</v>
      </c>
      <c r="O364" s="526"/>
      <c r="P364" s="537" t="str">
        <f t="shared" si="93"/>
        <v>INCLUDED</v>
      </c>
      <c r="Q364" s="503">
        <f t="shared" si="94"/>
        <v>0</v>
      </c>
      <c r="R364" s="441">
        <f t="shared" si="99"/>
        <v>0</v>
      </c>
      <c r="S364" s="606">
        <f>Discount!$J$36</f>
        <v>0</v>
      </c>
      <c r="T364" s="441">
        <f t="shared" si="100"/>
        <v>0</v>
      </c>
      <c r="U364" s="442">
        <f t="shared" si="101"/>
        <v>0</v>
      </c>
      <c r="V364" s="710">
        <f t="shared" si="102"/>
        <v>0</v>
      </c>
      <c r="W364" s="258"/>
      <c r="X364" s="258"/>
      <c r="Y364" s="258"/>
      <c r="Z364" s="258"/>
      <c r="AA364" s="258"/>
    </row>
    <row r="365" spans="1:27" ht="31.5">
      <c r="A365" s="705">
        <v>55</v>
      </c>
      <c r="B365" s="714">
        <v>7000018983</v>
      </c>
      <c r="C365" s="714">
        <v>790</v>
      </c>
      <c r="D365" s="714">
        <v>840</v>
      </c>
      <c r="E365" s="714">
        <v>110</v>
      </c>
      <c r="F365" s="714" t="s">
        <v>751</v>
      </c>
      <c r="G365" s="714">
        <v>100001480</v>
      </c>
      <c r="H365" s="714">
        <v>995454</v>
      </c>
      <c r="I365" s="541"/>
      <c r="J365" s="540">
        <v>18</v>
      </c>
      <c r="K365" s="539"/>
      <c r="L365" s="538" t="s">
        <v>903</v>
      </c>
      <c r="M365" s="538" t="s">
        <v>525</v>
      </c>
      <c r="N365" s="538">
        <v>20</v>
      </c>
      <c r="O365" s="526"/>
      <c r="P365" s="537" t="str">
        <f t="shared" si="93"/>
        <v>INCLUDED</v>
      </c>
      <c r="Q365" s="503">
        <f t="shared" si="94"/>
        <v>0</v>
      </c>
      <c r="R365" s="441">
        <f t="shared" si="99"/>
        <v>0</v>
      </c>
      <c r="S365" s="606">
        <f>Discount!$J$36</f>
        <v>0</v>
      </c>
      <c r="T365" s="441">
        <f t="shared" si="100"/>
        <v>0</v>
      </c>
      <c r="U365" s="442">
        <f t="shared" si="101"/>
        <v>0</v>
      </c>
      <c r="V365" s="710">
        <f t="shared" si="102"/>
        <v>0</v>
      </c>
      <c r="W365" s="258"/>
      <c r="X365" s="258"/>
      <c r="Y365" s="258"/>
      <c r="Z365" s="258"/>
      <c r="AA365" s="258"/>
    </row>
    <row r="366" spans="1:27" ht="31.5">
      <c r="A366" s="705">
        <v>56</v>
      </c>
      <c r="B366" s="714">
        <v>7000018983</v>
      </c>
      <c r="C366" s="714">
        <v>790</v>
      </c>
      <c r="D366" s="714">
        <v>840</v>
      </c>
      <c r="E366" s="714">
        <v>120</v>
      </c>
      <c r="F366" s="714" t="s">
        <v>751</v>
      </c>
      <c r="G366" s="714">
        <v>100001721</v>
      </c>
      <c r="H366" s="714">
        <v>995428</v>
      </c>
      <c r="I366" s="541"/>
      <c r="J366" s="540">
        <v>18</v>
      </c>
      <c r="K366" s="539"/>
      <c r="L366" s="538" t="s">
        <v>929</v>
      </c>
      <c r="M366" s="538" t="s">
        <v>771</v>
      </c>
      <c r="N366" s="538">
        <v>100</v>
      </c>
      <c r="O366" s="526"/>
      <c r="P366" s="537" t="str">
        <f t="shared" si="93"/>
        <v>INCLUDED</v>
      </c>
      <c r="Q366" s="503">
        <f t="shared" si="94"/>
        <v>0</v>
      </c>
      <c r="R366" s="441">
        <f t="shared" si="99"/>
        <v>0</v>
      </c>
      <c r="S366" s="606">
        <f>Discount!$J$36</f>
        <v>0</v>
      </c>
      <c r="T366" s="441">
        <f t="shared" si="100"/>
        <v>0</v>
      </c>
      <c r="U366" s="442">
        <f t="shared" si="101"/>
        <v>0</v>
      </c>
      <c r="V366" s="710">
        <f t="shared" si="102"/>
        <v>0</v>
      </c>
      <c r="W366" s="258"/>
      <c r="X366" s="258"/>
      <c r="Y366" s="258"/>
      <c r="Z366" s="258"/>
      <c r="AA366" s="258"/>
    </row>
    <row r="367" spans="1:27">
      <c r="A367" s="705">
        <v>57</v>
      </c>
      <c r="B367" s="714">
        <v>7000018983</v>
      </c>
      <c r="C367" s="714">
        <v>800</v>
      </c>
      <c r="D367" s="714">
        <v>850</v>
      </c>
      <c r="E367" s="714">
        <v>10</v>
      </c>
      <c r="F367" s="714" t="s">
        <v>513</v>
      </c>
      <c r="G367" s="714">
        <v>100001674</v>
      </c>
      <c r="H367" s="714">
        <v>995455</v>
      </c>
      <c r="I367" s="541"/>
      <c r="J367" s="540">
        <v>18</v>
      </c>
      <c r="K367" s="539"/>
      <c r="L367" s="538" t="s">
        <v>785</v>
      </c>
      <c r="M367" s="538" t="s">
        <v>516</v>
      </c>
      <c r="N367" s="538">
        <v>164</v>
      </c>
      <c r="O367" s="526"/>
      <c r="P367" s="537" t="str">
        <f t="shared" si="93"/>
        <v>INCLUDED</v>
      </c>
      <c r="Q367" s="503">
        <f t="shared" si="94"/>
        <v>0</v>
      </c>
      <c r="R367" s="441">
        <f t="shared" si="99"/>
        <v>0</v>
      </c>
      <c r="S367" s="606">
        <f>Discount!$J$36</f>
        <v>0</v>
      </c>
      <c r="T367" s="441">
        <f t="shared" si="100"/>
        <v>0</v>
      </c>
      <c r="U367" s="442">
        <f t="shared" si="101"/>
        <v>0</v>
      </c>
      <c r="V367" s="710">
        <f t="shared" si="102"/>
        <v>0</v>
      </c>
      <c r="W367" s="258"/>
      <c r="X367" s="258"/>
      <c r="Y367" s="258"/>
      <c r="Z367" s="258"/>
      <c r="AA367" s="258"/>
    </row>
    <row r="368" spans="1:27" ht="39" customHeight="1">
      <c r="A368" s="852"/>
      <c r="B368" s="853"/>
      <c r="C368" s="853"/>
      <c r="D368" s="853"/>
      <c r="E368" s="853"/>
      <c r="F368" s="853"/>
      <c r="G368" s="853"/>
      <c r="H368" s="853"/>
      <c r="I368" s="853"/>
      <c r="J368" s="853"/>
      <c r="K368" s="853"/>
      <c r="L368" s="853"/>
      <c r="M368" s="853"/>
      <c r="N368" s="853"/>
      <c r="O368" s="853"/>
      <c r="P368" s="854"/>
      <c r="Q368" s="503">
        <f t="shared" si="29"/>
        <v>0</v>
      </c>
      <c r="R368" s="441">
        <f t="shared" si="30"/>
        <v>0</v>
      </c>
      <c r="S368" s="606">
        <f>Discount!$J$36</f>
        <v>0</v>
      </c>
      <c r="T368" s="441">
        <f t="shared" si="31"/>
        <v>0</v>
      </c>
      <c r="U368" s="442">
        <f t="shared" si="32"/>
        <v>0</v>
      </c>
      <c r="V368" s="710">
        <f t="shared" si="33"/>
        <v>0</v>
      </c>
      <c r="W368" s="258"/>
      <c r="X368" s="258"/>
      <c r="Y368" s="258"/>
      <c r="Z368" s="258"/>
      <c r="AA368" s="258"/>
    </row>
    <row r="369" spans="1:27" ht="28.5" customHeight="1">
      <c r="A369" s="591"/>
      <c r="B369" s="849" t="s">
        <v>467</v>
      </c>
      <c r="C369" s="850"/>
      <c r="D369" s="850"/>
      <c r="E369" s="850"/>
      <c r="F369" s="850"/>
      <c r="G369" s="850"/>
      <c r="H369" s="850"/>
      <c r="I369" s="850"/>
      <c r="J369" s="850"/>
      <c r="K369" s="850"/>
      <c r="L369" s="851"/>
      <c r="M369" s="592"/>
      <c r="N369" s="593"/>
      <c r="O369" s="592"/>
      <c r="P369" s="701">
        <f>SUM(P18:P368)</f>
        <v>0</v>
      </c>
      <c r="Q369" s="609"/>
      <c r="R369" s="608">
        <f>SUM(R18:R368)</f>
        <v>0</v>
      </c>
      <c r="S369" s="257"/>
      <c r="T369" s="443"/>
      <c r="U369" s="608">
        <f>SUM(U18:U368)</f>
        <v>0</v>
      </c>
      <c r="V369" s="710">
        <f>SUM(V18:V368)</f>
        <v>0</v>
      </c>
      <c r="W369" s="258"/>
      <c r="X369" s="258"/>
      <c r="Y369" s="258"/>
      <c r="Z369" s="258"/>
      <c r="AA369" s="258"/>
    </row>
    <row r="370" spans="1:27" ht="21.75" customHeight="1">
      <c r="B370" s="706"/>
      <c r="C370" s="707"/>
      <c r="D370" s="707"/>
      <c r="E370" s="707"/>
      <c r="F370" s="707"/>
      <c r="G370" s="707"/>
      <c r="H370" s="707"/>
      <c r="I370" s="707"/>
      <c r="J370" s="707"/>
      <c r="K370" s="707"/>
      <c r="L370" s="707"/>
      <c r="M370" s="468"/>
      <c r="N370" s="458"/>
      <c r="O370" s="468"/>
      <c r="P370" s="468"/>
      <c r="Q370" s="466"/>
      <c r="R370" s="257"/>
      <c r="S370" s="257"/>
      <c r="T370" s="443"/>
      <c r="U370" s="257"/>
      <c r="V370" s="258"/>
      <c r="W370" s="258"/>
      <c r="X370" s="258"/>
      <c r="Y370" s="258"/>
      <c r="Z370" s="258"/>
      <c r="AA370" s="258"/>
    </row>
    <row r="371" spans="1:27" ht="30" customHeight="1">
      <c r="A371" s="585" t="s">
        <v>346</v>
      </c>
      <c r="B371" s="843" t="s">
        <v>347</v>
      </c>
      <c r="C371" s="843"/>
      <c r="D371" s="843"/>
      <c r="E371" s="843"/>
      <c r="F371" s="843"/>
      <c r="G371" s="843"/>
      <c r="H371" s="843"/>
      <c r="I371" s="843"/>
      <c r="J371" s="843"/>
      <c r="K371" s="843"/>
      <c r="L371" s="843"/>
      <c r="M371" s="843"/>
      <c r="N371" s="843"/>
      <c r="O371" s="843"/>
      <c r="P371" s="843"/>
      <c r="Q371" s="466"/>
      <c r="R371" s="257"/>
      <c r="S371" s="257"/>
      <c r="T371" s="443"/>
      <c r="U371" s="257"/>
      <c r="V371" s="258"/>
      <c r="W371" s="258"/>
      <c r="X371" s="258"/>
      <c r="Y371" s="258"/>
      <c r="Z371" s="258"/>
      <c r="AA371" s="258"/>
    </row>
    <row r="372" spans="1:27" ht="21.75" customHeight="1">
      <c r="A372" s="708"/>
      <c r="B372" s="426"/>
      <c r="C372" s="324"/>
      <c r="D372" s="325"/>
      <c r="E372" s="326"/>
      <c r="F372" s="417"/>
      <c r="G372" s="417"/>
      <c r="H372" s="417"/>
      <c r="I372" s="417"/>
      <c r="J372" s="417"/>
      <c r="K372" s="417"/>
      <c r="L372" s="407"/>
      <c r="M372" s="468"/>
      <c r="N372" s="458"/>
      <c r="O372" s="468"/>
      <c r="P372" s="468"/>
      <c r="Q372" s="466"/>
      <c r="R372" s="257"/>
      <c r="S372" s="257"/>
      <c r="T372" s="443"/>
      <c r="U372" s="257"/>
      <c r="V372" s="258"/>
      <c r="W372" s="258"/>
      <c r="X372" s="258"/>
      <c r="Y372" s="258"/>
      <c r="Z372" s="258"/>
      <c r="AA372" s="258"/>
    </row>
    <row r="373" spans="1:27" ht="21.75" customHeight="1">
      <c r="A373" s="708"/>
      <c r="B373" s="426"/>
      <c r="C373" s="324"/>
      <c r="D373" s="325"/>
      <c r="E373" s="326"/>
      <c r="F373" s="417"/>
      <c r="G373" s="417"/>
      <c r="H373" s="417"/>
      <c r="I373" s="417"/>
      <c r="J373" s="417"/>
      <c r="K373" s="417"/>
      <c r="L373" s="407"/>
      <c r="M373" s="468"/>
      <c r="N373" s="458"/>
      <c r="O373" s="468"/>
      <c r="P373" s="468"/>
      <c r="Q373" s="466"/>
      <c r="R373" s="257"/>
      <c r="S373" s="257"/>
      <c r="T373" s="443"/>
      <c r="U373" s="257"/>
      <c r="V373" s="258"/>
      <c r="W373" s="258"/>
      <c r="X373" s="258"/>
      <c r="Y373" s="258"/>
      <c r="Z373" s="258"/>
      <c r="AA373" s="258"/>
    </row>
    <row r="374" spans="1:27" s="458" customFormat="1" ht="16.5">
      <c r="A374" s="585"/>
      <c r="B374" s="586" t="s">
        <v>307</v>
      </c>
      <c r="C374" s="846" t="str">
        <f>'Sch-1'!C415:D415</f>
        <v xml:space="preserve">  </v>
      </c>
      <c r="D374" s="846"/>
      <c r="E374" s="846"/>
      <c r="F374" s="585"/>
      <c r="G374" s="585"/>
      <c r="H374" s="585"/>
      <c r="I374" s="585"/>
      <c r="J374" s="585"/>
      <c r="K374" s="585"/>
      <c r="L374" s="585"/>
      <c r="M374" s="844" t="s">
        <v>309</v>
      </c>
      <c r="N374" s="844"/>
      <c r="O374" s="847" t="str">
        <f>'Sch-1'!K415</f>
        <v/>
      </c>
      <c r="P374" s="847"/>
      <c r="R374" s="467"/>
      <c r="S374" s="467"/>
      <c r="T374" s="467"/>
      <c r="U374" s="467"/>
    </row>
    <row r="375" spans="1:27" s="458" customFormat="1" ht="16.5">
      <c r="A375" s="585"/>
      <c r="B375" s="586" t="s">
        <v>308</v>
      </c>
      <c r="C375" s="845" t="str">
        <f>'Sch-1'!C416:D416</f>
        <v/>
      </c>
      <c r="D375" s="845"/>
      <c r="E375" s="845"/>
      <c r="F375" s="585"/>
      <c r="G375" s="585"/>
      <c r="H375" s="585"/>
      <c r="I375" s="585"/>
      <c r="J375" s="585"/>
      <c r="K375" s="585"/>
      <c r="L375" s="585"/>
      <c r="M375" s="844" t="s">
        <v>124</v>
      </c>
      <c r="N375" s="844"/>
      <c r="O375" s="847" t="str">
        <f>'Sch-1'!K416</f>
        <v/>
      </c>
      <c r="P375" s="847"/>
      <c r="R375" s="467"/>
      <c r="S375" s="467"/>
      <c r="T375" s="467"/>
      <c r="U375" s="467"/>
    </row>
    <row r="376" spans="1:27" ht="16.5">
      <c r="B376" s="426"/>
      <c r="C376" s="324"/>
      <c r="D376" s="3"/>
      <c r="E376" s="326"/>
      <c r="F376" s="427"/>
      <c r="G376" s="417"/>
      <c r="H376" s="417"/>
      <c r="I376" s="417"/>
      <c r="J376" s="417"/>
      <c r="K376" s="417"/>
      <c r="L376" s="407"/>
      <c r="M376" s="468"/>
      <c r="N376" s="458"/>
      <c r="O376" s="468"/>
      <c r="P376" s="468"/>
      <c r="Q376" s="468"/>
    </row>
    <row r="377" spans="1:27" ht="16.5">
      <c r="B377" s="428"/>
      <c r="C377" s="329"/>
      <c r="D377" s="330"/>
      <c r="E377" s="326"/>
      <c r="F377" s="427"/>
      <c r="G377" s="429"/>
      <c r="H377" s="429"/>
      <c r="I377" s="429"/>
      <c r="J377" s="429"/>
      <c r="K377" s="429"/>
      <c r="L377" s="407"/>
      <c r="M377" s="468"/>
      <c r="N377" s="458"/>
      <c r="O377" s="468"/>
      <c r="P377" s="468"/>
      <c r="Q377" s="468"/>
    </row>
    <row r="379" spans="1:27">
      <c r="P379" s="694">
        <f>P369*0.18</f>
        <v>0</v>
      </c>
    </row>
  </sheetData>
  <sheetProtection password="CBD2" sheet="1" formatColumns="0" formatRows="0" selectLockedCells="1"/>
  <customSheetViews>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2"/>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3"/>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4"/>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7"/>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8"/>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9"/>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10"/>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4" fitToHeight="0" orientation="landscape" r:id="rId11"/>
      <headerFooter>
        <oddHeader>&amp;RSchedule-3Page &amp;P of &amp;N</oddHeader>
      </headerFooter>
    </customSheetView>
  </customSheetViews>
  <mergeCells count="25">
    <mergeCell ref="B369:L369"/>
    <mergeCell ref="C12:G12"/>
    <mergeCell ref="C11:G11"/>
    <mergeCell ref="C10:G10"/>
    <mergeCell ref="C9:G9"/>
    <mergeCell ref="A368:P368"/>
    <mergeCell ref="O14:P14"/>
    <mergeCell ref="B17:F17"/>
    <mergeCell ref="B72:F72"/>
    <mergeCell ref="B196:F196"/>
    <mergeCell ref="B310:F310"/>
    <mergeCell ref="B112:F112"/>
    <mergeCell ref="B255:F255"/>
    <mergeCell ref="A3:P3"/>
    <mergeCell ref="A4:P4"/>
    <mergeCell ref="A6:B6"/>
    <mergeCell ref="A7:I7"/>
    <mergeCell ref="A8:G8"/>
    <mergeCell ref="B371:P371"/>
    <mergeCell ref="M375:N375"/>
    <mergeCell ref="M374:N374"/>
    <mergeCell ref="C375:E375"/>
    <mergeCell ref="C374:E374"/>
    <mergeCell ref="O375:P375"/>
    <mergeCell ref="O374:P374"/>
  </mergeCells>
  <conditionalFormatting sqref="K197:K209 K288:K289 K340:K351 K18:K58 K73:K111 K249:K254 K295:K309 K361:K367 K60:K71 K186:K195">
    <cfRule type="expression" dxfId="23" priority="67" stopIfTrue="1">
      <formula>J18&gt;0</formula>
    </cfRule>
  </conditionalFormatting>
  <conditionalFormatting sqref="K354">
    <cfRule type="expression" dxfId="22" priority="59" stopIfTrue="1">
      <formula>J354&gt;0</formula>
    </cfRule>
  </conditionalFormatting>
  <conditionalFormatting sqref="K355">
    <cfRule type="expression" dxfId="21" priority="57" stopIfTrue="1">
      <formula>J355&gt;0</formula>
    </cfRule>
  </conditionalFormatting>
  <conditionalFormatting sqref="K356:K358">
    <cfRule type="expression" dxfId="20" priority="56" stopIfTrue="1">
      <formula>J356&gt;0</formula>
    </cfRule>
  </conditionalFormatting>
  <conditionalFormatting sqref="K359:K360">
    <cfRule type="expression" dxfId="19" priority="55" stopIfTrue="1">
      <formula>J359&gt;0</formula>
    </cfRule>
  </conditionalFormatting>
  <conditionalFormatting sqref="K316 K311">
    <cfRule type="expression" dxfId="18" priority="53" stopIfTrue="1">
      <formula>J311&gt;0</formula>
    </cfRule>
  </conditionalFormatting>
  <conditionalFormatting sqref="K312:K315">
    <cfRule type="expression" dxfId="17" priority="52" stopIfTrue="1">
      <formula>J312&gt;0</formula>
    </cfRule>
  </conditionalFormatting>
  <conditionalFormatting sqref="K319:K328 K339">
    <cfRule type="expression" dxfId="16" priority="23" stopIfTrue="1">
      <formula>J319&gt;0</formula>
    </cfRule>
  </conditionalFormatting>
  <conditionalFormatting sqref="K317:K318">
    <cfRule type="expression" dxfId="15" priority="22" stopIfTrue="1">
      <formula>J317&gt;0</formula>
    </cfRule>
  </conditionalFormatting>
  <conditionalFormatting sqref="K334 K329">
    <cfRule type="expression" dxfId="14" priority="19" stopIfTrue="1">
      <formula>J329&gt;0</formula>
    </cfRule>
  </conditionalFormatting>
  <conditionalFormatting sqref="K330:K333">
    <cfRule type="expression" dxfId="13" priority="18" stopIfTrue="1">
      <formula>J330&gt;0</formula>
    </cfRule>
  </conditionalFormatting>
  <conditionalFormatting sqref="K337:K338">
    <cfRule type="expression" dxfId="12" priority="17" stopIfTrue="1">
      <formula>J337&gt;0</formula>
    </cfRule>
  </conditionalFormatting>
  <conditionalFormatting sqref="K335:K336">
    <cfRule type="expression" dxfId="11" priority="16" stopIfTrue="1">
      <formula>J335&gt;0</formula>
    </cfRule>
  </conditionalFormatting>
  <conditionalFormatting sqref="K113:K144">
    <cfRule type="expression" dxfId="10" priority="15" stopIfTrue="1">
      <formula>J113&gt;0</formula>
    </cfRule>
  </conditionalFormatting>
  <conditionalFormatting sqref="K145:K159">
    <cfRule type="expression" dxfId="9" priority="14" stopIfTrue="1">
      <formula>J145&gt;0</formula>
    </cfRule>
  </conditionalFormatting>
  <conditionalFormatting sqref="K256:K287 K352:K353">
    <cfRule type="expression" dxfId="8" priority="13" stopIfTrue="1">
      <formula>J256&gt;0</formula>
    </cfRule>
  </conditionalFormatting>
  <conditionalFormatting sqref="K160:K185">
    <cfRule type="expression" dxfId="7" priority="5" stopIfTrue="1">
      <formula>J160&gt;0</formula>
    </cfRule>
  </conditionalFormatting>
  <conditionalFormatting sqref="K210:K241">
    <cfRule type="expression" dxfId="6" priority="4" stopIfTrue="1">
      <formula>J210&gt;0</formula>
    </cfRule>
  </conditionalFormatting>
  <conditionalFormatting sqref="K242:K248">
    <cfRule type="expression" dxfId="5" priority="3" stopIfTrue="1">
      <formula>J242&gt;0</formula>
    </cfRule>
  </conditionalFormatting>
  <conditionalFormatting sqref="K290:K294">
    <cfRule type="expression" dxfId="4" priority="2" stopIfTrue="1">
      <formula>J290&gt;0</formula>
    </cfRule>
  </conditionalFormatting>
  <conditionalFormatting sqref="K59">
    <cfRule type="expression" dxfId="3" priority="1" stopIfTrue="1">
      <formula>J59&gt;0</formula>
    </cfRule>
  </conditionalFormatting>
  <dataValidations count="5">
    <dataValidation type="list" allowBlank="1" showInputMessage="1" showErrorMessage="1" sqref="IJ64804 A64804:K64804" xr:uid="{00000000-0002-0000-0600-000000000000}">
      <formula1>#REF!</formula1>
    </dataValidation>
    <dataValidation type="decimal" operator="greaterThan" allowBlank="1" showInputMessage="1" showErrorMessage="1" error="Enter only Numeric Value greater than zero or leave the cell blank !" sqref="O64774:O64820" xr:uid="{00000000-0002-0000-0600-000001000000}">
      <formula1>0</formula1>
    </dataValidation>
    <dataValidation type="list" operator="greaterThan" allowBlank="1" showInputMessage="1" showErrorMessage="1" sqref="K256:K309 K311:K367 K73:K111 K113:K195 K197:K254 K18:K71" xr:uid="{00000000-0002-0000-0600-000002000000}">
      <formula1>"0%,5%,12%,18%,28%"</formula1>
    </dataValidation>
    <dataValidation type="whole" operator="greaterThan" allowBlank="1" showInputMessage="1" showErrorMessage="1" sqref="I256:I309 I311:I367 I73:I111 I113:I195 I197:I254 I18:I71" xr:uid="{00000000-0002-0000-0600-000003000000}">
      <formula1>0</formula1>
    </dataValidation>
    <dataValidation type="decimal" operator="greaterThanOrEqual" allowBlank="1" showInputMessage="1" showErrorMessage="1" sqref="O256:O309 O311:O367 O73:O111 O113:O195 O197:O254 O18:O71" xr:uid="{00000000-0002-0000-0600-000004000000}">
      <formula1>0</formula1>
    </dataValidation>
  </dataValidations>
  <printOptions horizontalCentered="1"/>
  <pageMargins left="0.2" right="0.2" top="0.75" bottom="0.5" header="0.3" footer="0.3"/>
  <pageSetup paperSize="9" scale="44" fitToHeight="0" orientation="landscape" r:id="rId12"/>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L24" sqref="L24"/>
    </sheetView>
  </sheetViews>
  <sheetFormatPr defaultRowHeight="15.75"/>
  <cols>
    <col min="1" max="1" width="7.5703125" style="494" customWidth="1"/>
    <col min="2" max="2" width="9" style="494" customWidth="1"/>
    <col min="3" max="3" width="10.28515625" style="494" customWidth="1"/>
    <col min="4" max="4" width="10.85546875" style="494" customWidth="1"/>
    <col min="5" max="5" width="11.140625" style="494" customWidth="1"/>
    <col min="6" max="6" width="13.7109375" style="494" customWidth="1"/>
    <col min="7" max="7" width="15.42578125" style="494" customWidth="1"/>
    <col min="8" max="11" width="16.85546875" style="494" customWidth="1"/>
    <col min="12" max="12" width="14.42578125" style="495" customWidth="1"/>
    <col min="13" max="13" width="9" style="494" customWidth="1"/>
    <col min="14" max="14" width="11.42578125" style="494" customWidth="1"/>
    <col min="15" max="15" width="13.28515625" style="494" customWidth="1"/>
    <col min="16" max="16" width="19.140625" style="499" customWidth="1"/>
    <col min="17" max="16384" width="9.140625" style="499"/>
  </cols>
  <sheetData>
    <row r="1" spans="1:16" s="496" customFormat="1" ht="24.75" customHeight="1">
      <c r="A1" s="479" t="str">
        <f>Cover!B3</f>
        <v>5002002356/SUB-STATION(INCLUDIN/DOM/A04-CC CS -5</v>
      </c>
      <c r="B1" s="479"/>
      <c r="C1" s="479"/>
      <c r="D1" s="479"/>
      <c r="E1" s="479"/>
      <c r="F1" s="479"/>
      <c r="G1" s="480"/>
      <c r="H1" s="480"/>
      <c r="I1" s="480"/>
      <c r="J1" s="480"/>
      <c r="K1" s="480"/>
      <c r="L1" s="481"/>
      <c r="M1" s="482"/>
      <c r="N1" s="483"/>
      <c r="O1" s="483"/>
      <c r="P1" s="484" t="s">
        <v>26</v>
      </c>
    </row>
    <row r="2" spans="1:16" s="496" customFormat="1">
      <c r="A2" s="11"/>
      <c r="B2" s="11"/>
      <c r="C2" s="11"/>
      <c r="D2" s="11"/>
      <c r="E2" s="11"/>
      <c r="F2" s="11"/>
      <c r="G2" s="485"/>
      <c r="H2" s="485"/>
      <c r="I2" s="485"/>
      <c r="J2" s="485"/>
      <c r="K2" s="485"/>
      <c r="L2" s="486"/>
      <c r="M2" s="487"/>
      <c r="N2" s="488"/>
      <c r="O2" s="488"/>
    </row>
    <row r="3" spans="1:16" s="496" customFormat="1" ht="87" customHeight="1">
      <c r="A3" s="867"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67"/>
      <c r="C3" s="867"/>
      <c r="D3" s="867"/>
      <c r="E3" s="867"/>
      <c r="F3" s="867"/>
      <c r="G3" s="867"/>
      <c r="H3" s="867"/>
      <c r="I3" s="867"/>
      <c r="J3" s="867"/>
      <c r="K3" s="867"/>
      <c r="L3" s="867"/>
      <c r="M3" s="867"/>
      <c r="N3" s="867"/>
      <c r="O3" s="867"/>
      <c r="P3" s="867"/>
    </row>
    <row r="4" spans="1:16" s="496" customFormat="1" ht="16.5">
      <c r="A4" s="868" t="s">
        <v>19</v>
      </c>
      <c r="B4" s="868"/>
      <c r="C4" s="868"/>
      <c r="D4" s="868"/>
      <c r="E4" s="868"/>
      <c r="F4" s="868"/>
      <c r="G4" s="868"/>
      <c r="H4" s="868"/>
      <c r="I4" s="868"/>
      <c r="J4" s="868"/>
      <c r="K4" s="868"/>
      <c r="L4" s="868"/>
      <c r="M4" s="868"/>
      <c r="N4" s="868"/>
      <c r="O4" s="868"/>
      <c r="P4" s="868"/>
    </row>
    <row r="5" spans="1:16" s="496" customFormat="1">
      <c r="A5" s="489"/>
      <c r="B5" s="489"/>
      <c r="C5" s="489"/>
      <c r="D5" s="489"/>
      <c r="E5" s="489"/>
      <c r="F5" s="489"/>
      <c r="G5" s="490"/>
      <c r="H5" s="490"/>
      <c r="I5" s="490"/>
      <c r="J5" s="490"/>
      <c r="K5" s="490"/>
      <c r="L5" s="490"/>
      <c r="M5" s="489"/>
      <c r="N5" s="489"/>
      <c r="O5" s="489"/>
    </row>
    <row r="6" spans="1:16" s="496" customFormat="1" ht="20.25" customHeight="1">
      <c r="A6" s="808" t="s">
        <v>339</v>
      </c>
      <c r="B6" s="808"/>
      <c r="C6" s="4"/>
      <c r="D6" s="346"/>
      <c r="E6" s="4"/>
      <c r="F6" s="4"/>
      <c r="G6" s="4"/>
      <c r="H6" s="4"/>
      <c r="I6" s="4"/>
      <c r="J6" s="490"/>
      <c r="K6" s="490"/>
      <c r="L6" s="490"/>
      <c r="M6" s="489"/>
      <c r="N6" s="489"/>
      <c r="O6" s="489"/>
    </row>
    <row r="7" spans="1:16" s="496" customFormat="1" ht="21" customHeight="1">
      <c r="A7" s="829">
        <f>'Sch-1'!A7</f>
        <v>0</v>
      </c>
      <c r="B7" s="829"/>
      <c r="C7" s="829"/>
      <c r="D7" s="829"/>
      <c r="E7" s="829"/>
      <c r="F7" s="829"/>
      <c r="G7" s="829"/>
      <c r="H7" s="829"/>
      <c r="I7" s="829"/>
      <c r="J7" s="5"/>
      <c r="K7" s="5"/>
      <c r="L7" s="387"/>
      <c r="M7" s="5"/>
      <c r="N7" s="491" t="s">
        <v>1</v>
      </c>
      <c r="O7" s="488"/>
    </row>
    <row r="8" spans="1:16" s="496" customFormat="1" ht="21" customHeight="1">
      <c r="A8" s="809" t="str">
        <f>"Bidder’s Name and Address  (" &amp; MID('Names of Bidder'!A9,9, 20) &amp; ") :"</f>
        <v>Bidder’s Name and Address  (Sole Bidder) :</v>
      </c>
      <c r="B8" s="809"/>
      <c r="C8" s="809"/>
      <c r="D8" s="809"/>
      <c r="E8" s="809"/>
      <c r="F8" s="809"/>
      <c r="G8" s="809"/>
      <c r="H8" s="528"/>
      <c r="I8" s="528"/>
      <c r="J8" s="505"/>
      <c r="K8" s="505"/>
      <c r="L8" s="505"/>
      <c r="M8" s="505"/>
      <c r="N8" s="12" t="str">
        <f>'Sch-1'!K8</f>
        <v>Contract Services</v>
      </c>
      <c r="O8" s="488"/>
    </row>
    <row r="9" spans="1:16" s="496" customFormat="1" ht="24" customHeight="1">
      <c r="A9" s="451" t="s">
        <v>12</v>
      </c>
      <c r="B9" s="400"/>
      <c r="C9" s="831" t="str">
        <f>IF('Names of Bidder'!C9=0, "", 'Names of Bidder'!C9)</f>
        <v/>
      </c>
      <c r="D9" s="831"/>
      <c r="E9" s="831"/>
      <c r="F9" s="831"/>
      <c r="G9" s="831"/>
      <c r="H9" s="434"/>
      <c r="I9" s="401"/>
      <c r="J9" s="256"/>
      <c r="K9" s="256"/>
      <c r="L9" s="497"/>
      <c r="N9" s="12" t="str">
        <f>'Sch-1'!K9</f>
        <v>Power Grid Corporation of India Ltd.,</v>
      </c>
      <c r="O9" s="488"/>
    </row>
    <row r="10" spans="1:16" s="496" customFormat="1" ht="16.5">
      <c r="A10" s="451" t="s">
        <v>11</v>
      </c>
      <c r="B10" s="400"/>
      <c r="C10" s="830" t="str">
        <f>IF('Names of Bidder'!C10=0, "", 'Names of Bidder'!C10)</f>
        <v/>
      </c>
      <c r="D10" s="830"/>
      <c r="E10" s="830"/>
      <c r="F10" s="830"/>
      <c r="G10" s="830"/>
      <c r="H10" s="434"/>
      <c r="I10" s="401"/>
      <c r="J10" s="256"/>
      <c r="K10" s="256"/>
      <c r="L10" s="497"/>
      <c r="N10" s="12" t="str">
        <f>'Sch-1'!K10</f>
        <v>"Saudamini", Plot No.-2</v>
      </c>
      <c r="O10" s="488"/>
    </row>
    <row r="11" spans="1:16" s="496" customFormat="1">
      <c r="A11" s="401"/>
      <c r="B11" s="401"/>
      <c r="C11" s="830" t="str">
        <f>IF('Names of Bidder'!C11=0, "", 'Names of Bidder'!C11)</f>
        <v/>
      </c>
      <c r="D11" s="830"/>
      <c r="E11" s="830"/>
      <c r="F11" s="830"/>
      <c r="G11" s="830"/>
      <c r="H11" s="434"/>
      <c r="I11" s="401"/>
      <c r="J11" s="256"/>
      <c r="K11" s="256"/>
      <c r="L11" s="497"/>
      <c r="N11" s="12" t="str">
        <f>'Sch-1'!K11</f>
        <v xml:space="preserve">Sector-29, </v>
      </c>
      <c r="O11" s="488"/>
    </row>
    <row r="12" spans="1:16" s="496" customFormat="1">
      <c r="A12" s="401"/>
      <c r="B12" s="401"/>
      <c r="C12" s="830" t="str">
        <f>IF('Names of Bidder'!C12=0, "", 'Names of Bidder'!C12)</f>
        <v/>
      </c>
      <c r="D12" s="830"/>
      <c r="E12" s="830"/>
      <c r="F12" s="830"/>
      <c r="G12" s="830"/>
      <c r="H12" s="434"/>
      <c r="I12" s="401"/>
      <c r="J12" s="256"/>
      <c r="K12" s="256"/>
      <c r="L12" s="497"/>
      <c r="N12" s="12" t="str">
        <f>'Sch-1'!K12</f>
        <v>Gurgaon (Haryana) - 122001</v>
      </c>
      <c r="O12" s="488"/>
    </row>
    <row r="13" spans="1:16" s="496" customFormat="1">
      <c r="A13" s="401"/>
      <c r="B13" s="401"/>
      <c r="C13" s="573"/>
      <c r="D13" s="573"/>
      <c r="E13" s="573"/>
      <c r="F13" s="573"/>
      <c r="G13" s="573"/>
      <c r="H13" s="434"/>
      <c r="I13" s="401"/>
      <c r="J13" s="256"/>
      <c r="K13" s="256"/>
      <c r="L13" s="497"/>
      <c r="N13" s="12"/>
      <c r="O13" s="488"/>
    </row>
    <row r="14" spans="1:16" s="496" customFormat="1" ht="21" customHeight="1">
      <c r="A14" s="858" t="s">
        <v>27</v>
      </c>
      <c r="B14" s="858"/>
      <c r="C14" s="858"/>
      <c r="D14" s="858"/>
      <c r="E14" s="858"/>
      <c r="F14" s="858"/>
      <c r="G14" s="858"/>
      <c r="H14" s="858"/>
      <c r="I14" s="858"/>
      <c r="J14" s="858"/>
      <c r="K14" s="858"/>
      <c r="L14" s="858"/>
      <c r="M14" s="858"/>
      <c r="N14" s="858"/>
      <c r="O14" s="858"/>
      <c r="P14" s="858"/>
    </row>
    <row r="15" spans="1:16" s="496" customFormat="1" ht="63.75" customHeight="1">
      <c r="A15" s="475" t="s">
        <v>7</v>
      </c>
      <c r="B15" s="476" t="s">
        <v>260</v>
      </c>
      <c r="C15" s="476" t="s">
        <v>261</v>
      </c>
      <c r="D15" s="476" t="s">
        <v>271</v>
      </c>
      <c r="E15" s="476" t="s">
        <v>273</v>
      </c>
      <c r="F15" s="476" t="s">
        <v>274</v>
      </c>
      <c r="G15" s="475" t="s">
        <v>25</v>
      </c>
      <c r="H15" s="506" t="s">
        <v>314</v>
      </c>
      <c r="I15" s="507" t="s">
        <v>313</v>
      </c>
      <c r="J15" s="507" t="s">
        <v>301</v>
      </c>
      <c r="K15" s="507" t="s">
        <v>310</v>
      </c>
      <c r="L15" s="476" t="s">
        <v>15</v>
      </c>
      <c r="M15" s="477" t="s">
        <v>9</v>
      </c>
      <c r="N15" s="477" t="s">
        <v>16</v>
      </c>
      <c r="O15" s="478" t="s">
        <v>28</v>
      </c>
      <c r="P15" s="478" t="s">
        <v>29</v>
      </c>
    </row>
    <row r="16" spans="1:16" s="590" customFormat="1" ht="15">
      <c r="A16" s="587">
        <v>1</v>
      </c>
      <c r="B16" s="587">
        <v>2</v>
      </c>
      <c r="C16" s="587">
        <v>3</v>
      </c>
      <c r="D16" s="587">
        <v>4</v>
      </c>
      <c r="E16" s="587">
        <v>5</v>
      </c>
      <c r="F16" s="587">
        <v>6</v>
      </c>
      <c r="G16" s="587">
        <v>7</v>
      </c>
      <c r="H16" s="588">
        <v>8</v>
      </c>
      <c r="I16" s="588">
        <v>9</v>
      </c>
      <c r="J16" s="588">
        <v>10</v>
      </c>
      <c r="K16" s="588">
        <v>11</v>
      </c>
      <c r="L16" s="589">
        <v>12</v>
      </c>
      <c r="M16" s="587">
        <v>13</v>
      </c>
      <c r="N16" s="587">
        <v>14</v>
      </c>
      <c r="O16" s="587">
        <v>15</v>
      </c>
      <c r="P16" s="587" t="s">
        <v>312</v>
      </c>
    </row>
    <row r="17" spans="1:17">
      <c r="A17" s="492"/>
      <c r="B17" s="492"/>
      <c r="C17" s="492"/>
      <c r="D17" s="492"/>
      <c r="E17" s="492"/>
      <c r="F17" s="492"/>
      <c r="G17" s="492"/>
      <c r="H17" s="492"/>
      <c r="I17" s="492"/>
      <c r="J17" s="492"/>
      <c r="K17" s="492"/>
      <c r="L17" s="493"/>
      <c r="M17" s="492"/>
      <c r="N17" s="492"/>
      <c r="O17" s="492"/>
      <c r="P17" s="498"/>
    </row>
    <row r="18" spans="1:17" s="494" customFormat="1" ht="45" customHeight="1">
      <c r="A18" s="492"/>
      <c r="B18" s="500"/>
      <c r="C18" s="500"/>
      <c r="D18" s="500"/>
      <c r="F18" s="500"/>
      <c r="G18" s="500"/>
      <c r="H18" s="500"/>
      <c r="I18" s="579" t="s">
        <v>327</v>
      </c>
      <c r="J18" s="500"/>
      <c r="K18" s="500"/>
      <c r="L18" s="500"/>
      <c r="M18" s="500"/>
      <c r="N18" s="500"/>
      <c r="O18" s="500"/>
      <c r="P18" s="500"/>
    </row>
    <row r="19" spans="1:17" ht="26.25" customHeight="1">
      <c r="A19" s="492"/>
      <c r="B19" s="864"/>
      <c r="C19" s="865"/>
      <c r="D19" s="865"/>
      <c r="E19" s="865"/>
      <c r="F19" s="865"/>
      <c r="G19" s="865"/>
      <c r="H19" s="865"/>
      <c r="I19" s="865"/>
      <c r="J19" s="865"/>
      <c r="K19" s="866"/>
      <c r="L19" s="501"/>
      <c r="M19" s="501"/>
      <c r="N19" s="501"/>
      <c r="O19" s="501"/>
      <c r="P19" s="502"/>
      <c r="Q19" s="435"/>
    </row>
    <row r="21" spans="1:17" s="503" customFormat="1">
      <c r="B21" s="504" t="s">
        <v>307</v>
      </c>
      <c r="C21" s="862" t="str">
        <f>'Sch-3'!C374:D374</f>
        <v xml:space="preserve">  </v>
      </c>
      <c r="D21" s="861"/>
    </row>
    <row r="22" spans="1:17" s="503" customFormat="1">
      <c r="B22" s="504" t="s">
        <v>308</v>
      </c>
      <c r="C22" s="860" t="str">
        <f>'Sch-3'!C375:D375</f>
        <v/>
      </c>
      <c r="D22" s="861"/>
      <c r="L22" s="859" t="s">
        <v>309</v>
      </c>
      <c r="M22" s="859"/>
      <c r="N22" s="863" t="str">
        <f>'Sch-3'!O374</f>
        <v/>
      </c>
      <c r="O22" s="863"/>
      <c r="P22" s="863"/>
    </row>
    <row r="23" spans="1:17">
      <c r="L23" s="859" t="s">
        <v>124</v>
      </c>
      <c r="M23" s="859"/>
      <c r="N23" s="863" t="str">
        <f>'Sch-3'!O375</f>
        <v/>
      </c>
      <c r="O23" s="863"/>
      <c r="P23" s="863"/>
    </row>
  </sheetData>
  <sheetProtection password="CBD2" sheet="1" objects="1" scenarios="1" formatColumns="0" formatRows="0" selectLockedCells="1"/>
  <customSheetViews>
    <customSheetView guid="{A58DB4DF-40C7-4BEB-B85E-6BD6F54941CF}" scale="60" showPageBreaks="1" printArea="1" view="pageBreakPreview">
      <selection activeCell="A20" sqref="A20:XFD21"/>
      <pageMargins left="0.7" right="0.7" top="0.75" bottom="0.75" header="0.3" footer="0.3"/>
      <pageSetup paperSize="9" scale="58" orientation="landscape" r:id="rId1"/>
    </customSheetView>
    <customSheetView guid="{B96E710B-6DD7-4DE1-95AB-C9EE060CD030}" scale="80" showPageBreaks="1" printArea="1" view="pageBreakPreview">
      <selection activeCell="G22" sqref="G22"/>
      <pageMargins left="0.7" right="0.7" top="0.75" bottom="0.75" header="0.3" footer="0.3"/>
      <pageSetup paperSize="9" scale="58" orientation="landscape" r:id="rId2"/>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3"/>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4"/>
    </customSheetView>
    <customSheetView guid="{63D51328-7CBC-4A1E-B96D-BAE91416501B}" scale="80" showPageBreaks="1" printArea="1" view="pageBreakPreview">
      <selection activeCell="G22" sqref="G22"/>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7"/>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8"/>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9"/>
    </customSheetView>
    <customSheetView guid="{89CB4E6A-722E-4E39-885D-E2A6D0D08321}" scale="85" showPageBreaks="1" printArea="1" view="pageBreakPreview">
      <selection activeCell="L24" sqref="L24"/>
      <pageMargins left="0.7" right="0.7" top="0.75" bottom="0.75" header="0.3" footer="0.3"/>
      <pageSetup paperSize="9" scale="58" orientation="landscape" r:id="rId10"/>
    </customSheetView>
    <customSheetView guid="{889C3D82-0A24-4765-A688-A80A782F5056}" scale="85" showPageBreaks="1" printArea="1" view="pageBreakPreview">
      <selection activeCell="L24" sqref="L24"/>
      <pageMargins left="0.7" right="0.7" top="0.75" bottom="0.75" header="0.3" footer="0.3"/>
      <pageSetup paperSize="9" scale="58" orientation="landscape" r:id="rId11"/>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115" zoomScaleSheetLayoutView="115" workbookViewId="0">
      <selection activeCell="X9" sqref="X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hidden="1" customWidth="1"/>
    <col min="7" max="7" width="34.140625" style="84" hidden="1" customWidth="1"/>
    <col min="8" max="8" width="11.42578125" style="84" hidden="1" customWidth="1"/>
    <col min="9" max="9" width="14" style="381" hidden="1" customWidth="1"/>
    <col min="10" max="10" width="14.42578125" style="381" hidden="1" customWidth="1"/>
    <col min="11" max="11" width="17.140625" style="381" hidden="1" customWidth="1"/>
    <col min="12" max="13" width="11.42578125" style="381" hidden="1" customWidth="1"/>
    <col min="14" max="14" width="21.28515625" style="381" hidden="1" customWidth="1"/>
    <col min="15" max="15" width="18.28515625" style="85" hidden="1" customWidth="1"/>
    <col min="16" max="17" width="11.42578125" style="85" hidden="1" customWidth="1"/>
    <col min="18" max="18" width="11.42578125" style="111" hidden="1" customWidth="1"/>
    <col min="19" max="20" width="11.42578125" style="84" hidden="1" customWidth="1"/>
    <col min="21" max="24" width="11.42578125" style="84" customWidth="1"/>
    <col min="25" max="16384" width="11.42578125" style="111"/>
  </cols>
  <sheetData>
    <row r="1" spans="1:15" ht="18" customHeight="1">
      <c r="A1" s="80" t="str">
        <f>Cover!B3</f>
        <v>5002002356/SUB-STATION(INCLUDIN/DOM/A04-CC CS -5</v>
      </c>
      <c r="B1" s="81"/>
      <c r="C1" s="82"/>
      <c r="D1" s="82"/>
      <c r="E1" s="83" t="s">
        <v>127</v>
      </c>
    </row>
    <row r="2" spans="1:15" ht="8.1" customHeight="1">
      <c r="A2" s="86"/>
      <c r="B2" s="87"/>
      <c r="C2" s="88"/>
      <c r="D2" s="88"/>
      <c r="E2" s="89"/>
      <c r="F2" s="90"/>
    </row>
    <row r="3" spans="1:15" ht="76.5" customHeight="1">
      <c r="A3" s="877" t="str">
        <f>Cover!$B$2</f>
        <v>Substation Package SS-95 for (a) Extn. of 400kV Bikaner-II S/S under Implementation of 1 No. of 400kV line bay at 400/220kV Bikaner-II PS for interconnection of 1000MW Solar Project of SJVN Ltd. under Consultancy Services to POWERGRID Bikaner Transmission System Ltd. (PBTSL); (b) Extn. of 400/220kV Bhinmal (PG) S/S under Augmentation of Transformation capacity at Bhinmal (PG) S/s by 1x315MVA, 400/220kV ICT (3rd); (c) Extn. of 400kV Alipurduar (POWERGRID) S/s and Extn. of 400kV Kahalgaon (NTPC) S/s under Eastern Region Expansion Scheme-XXVII; (d) Extn. of 400kV Kurnool S/S under 1 No. 400kV bay at 765/400kV Kurnool (New) Substation; (e) Extn. of 220kV Amritsar S/S under Requirement of 1 No. 220kV Line Bay at 400/220kV Amritsar (PG) by PSTCL</v>
      </c>
      <c r="B3" s="877"/>
      <c r="C3" s="877"/>
      <c r="D3" s="877"/>
      <c r="E3" s="877"/>
    </row>
    <row r="4" spans="1:15" ht="21.95" customHeight="1">
      <c r="A4" s="878" t="s">
        <v>471</v>
      </c>
      <c r="B4" s="878"/>
      <c r="C4" s="878"/>
      <c r="D4" s="878"/>
      <c r="E4" s="878"/>
    </row>
    <row r="5" spans="1:15" ht="12" customHeight="1">
      <c r="A5" s="91"/>
      <c r="B5" s="92"/>
      <c r="C5" s="92"/>
      <c r="D5" s="92"/>
      <c r="E5" s="92"/>
    </row>
    <row r="6" spans="1:15" ht="24" customHeight="1">
      <c r="A6" s="808" t="s">
        <v>339</v>
      </c>
      <c r="B6" s="808"/>
      <c r="C6" s="4"/>
      <c r="D6" s="346"/>
      <c r="E6" s="4"/>
      <c r="F6" s="4"/>
      <c r="G6" s="4"/>
      <c r="H6" s="4"/>
      <c r="I6" s="4"/>
    </row>
    <row r="7" spans="1:15" ht="18" customHeight="1">
      <c r="A7" s="829">
        <f>'Sch-1'!A7</f>
        <v>0</v>
      </c>
      <c r="B7" s="829"/>
      <c r="C7" s="829"/>
      <c r="D7" s="491" t="s">
        <v>1</v>
      </c>
      <c r="E7" s="572"/>
      <c r="F7" s="572"/>
      <c r="G7" s="572"/>
      <c r="H7" s="572"/>
      <c r="I7" s="572"/>
    </row>
    <row r="8" spans="1:15" ht="18" customHeight="1">
      <c r="A8" s="809" t="str">
        <f>"Bidder’s Name and Address  (" &amp; MID('Names of Bidder'!A9,9, 20) &amp; ") :"</f>
        <v>Bidder’s Name and Address  (Sole Bidder) :</v>
      </c>
      <c r="B8" s="809"/>
      <c r="C8" s="809"/>
      <c r="D8" s="12" t="s">
        <v>2</v>
      </c>
      <c r="E8" s="575"/>
      <c r="F8" s="575"/>
      <c r="G8" s="575"/>
      <c r="H8" s="528"/>
      <c r="I8" s="528"/>
    </row>
    <row r="9" spans="1:15" ht="18" customHeight="1">
      <c r="A9" s="451" t="s">
        <v>12</v>
      </c>
      <c r="B9" s="451" t="str">
        <f>IF('Names of Bidder'!C9=0, "", 'Names of Bidder'!C9)</f>
        <v/>
      </c>
      <c r="C9" s="111"/>
      <c r="D9" s="12" t="s">
        <v>3</v>
      </c>
      <c r="E9" s="574"/>
      <c r="F9" s="574"/>
      <c r="G9" s="574"/>
      <c r="H9" s="434"/>
      <c r="I9" s="401"/>
    </row>
    <row r="10" spans="1:15" ht="18" customHeight="1">
      <c r="A10" s="451" t="s">
        <v>11</v>
      </c>
      <c r="B10" s="573" t="str">
        <f>IF('Names of Bidder'!C10=0, "", 'Names of Bidder'!C10)</f>
        <v/>
      </c>
      <c r="C10" s="111"/>
      <c r="D10" s="12" t="s">
        <v>4</v>
      </c>
      <c r="E10" s="574"/>
      <c r="F10" s="574"/>
      <c r="G10" s="574"/>
      <c r="H10" s="434"/>
      <c r="I10" s="401"/>
    </row>
    <row r="11" spans="1:15" ht="18" customHeight="1">
      <c r="A11" s="401"/>
      <c r="B11" s="573" t="str">
        <f>IF('Names of Bidder'!C11=0, "", 'Names of Bidder'!C11)</f>
        <v/>
      </c>
      <c r="C11" s="111"/>
      <c r="D11" s="12" t="s">
        <v>5</v>
      </c>
      <c r="E11" s="574"/>
      <c r="F11" s="574"/>
      <c r="G11" s="574"/>
      <c r="H11" s="434"/>
      <c r="I11" s="401"/>
    </row>
    <row r="12" spans="1:15" ht="18" customHeight="1">
      <c r="A12" s="401"/>
      <c r="B12" s="573" t="str">
        <f>IF('Names of Bidder'!C12=0, "", 'Names of Bidder'!C12)</f>
        <v/>
      </c>
      <c r="C12" s="111"/>
      <c r="D12" s="12" t="s">
        <v>6</v>
      </c>
      <c r="E12" s="574"/>
      <c r="F12" s="574"/>
      <c r="G12" s="574"/>
      <c r="H12" s="434"/>
      <c r="I12" s="401"/>
    </row>
    <row r="13" spans="1:15" ht="8.1" customHeight="1" thickBot="1">
      <c r="B13" s="140"/>
    </row>
    <row r="14" spans="1:15" ht="21.95" customHeight="1">
      <c r="A14" s="628" t="s">
        <v>129</v>
      </c>
      <c r="B14" s="879" t="s">
        <v>130</v>
      </c>
      <c r="C14" s="879"/>
      <c r="D14" s="880" t="s">
        <v>131</v>
      </c>
      <c r="E14" s="881"/>
      <c r="I14" s="876" t="s">
        <v>132</v>
      </c>
      <c r="J14" s="876"/>
      <c r="K14" s="876"/>
      <c r="M14" s="869" t="s">
        <v>133</v>
      </c>
      <c r="N14" s="869"/>
      <c r="O14" s="869"/>
    </row>
    <row r="15" spans="1:15" ht="29.25" customHeight="1">
      <c r="A15" s="629" t="s">
        <v>134</v>
      </c>
      <c r="B15" s="870" t="s">
        <v>315</v>
      </c>
      <c r="C15" s="870"/>
      <c r="D15" s="871">
        <f>'Sch-1'!P410</f>
        <v>0</v>
      </c>
      <c r="E15" s="872"/>
      <c r="I15" s="382" t="s">
        <v>135</v>
      </c>
      <c r="K15" s="382" t="e">
        <f>ROUND('[6]Sch-1'!U3*#REF!,0)</f>
        <v>#REF!</v>
      </c>
      <c r="M15" s="382" t="s">
        <v>135</v>
      </c>
      <c r="O15" s="96" t="e">
        <f>ROUND('[6]Sch-1'!U5*#REF!,0)</f>
        <v>#REF!</v>
      </c>
    </row>
    <row r="16" spans="1:15" ht="87.75" customHeight="1">
      <c r="A16" s="630"/>
      <c r="B16" s="873" t="s">
        <v>316</v>
      </c>
      <c r="C16" s="873"/>
      <c r="D16" s="874"/>
      <c r="E16" s="875"/>
      <c r="G16" s="97"/>
    </row>
    <row r="17" spans="1:15" ht="25.5" customHeight="1">
      <c r="A17" s="629" t="s">
        <v>136</v>
      </c>
      <c r="B17" s="870" t="s">
        <v>317</v>
      </c>
      <c r="C17" s="870"/>
      <c r="D17" s="871">
        <f>'Sch-3'!R369</f>
        <v>0</v>
      </c>
      <c r="E17" s="872"/>
      <c r="I17" s="382" t="s">
        <v>137</v>
      </c>
      <c r="K17" s="383">
        <f>IF(ISERROR(ROUND((#REF!+#REF!)*#REF!,0)),0, ROUND((#REF!+#REF!)*#REF!,0))</f>
        <v>0</v>
      </c>
      <c r="M17" s="382" t="s">
        <v>137</v>
      </c>
      <c r="O17" s="99">
        <f>IF(ISERROR(ROUND((#REF!+#REF!)*#REF!,0)),0, ROUND((#REF!+#REF!)*#REF!,0))</f>
        <v>0</v>
      </c>
    </row>
    <row r="18" spans="1:15" ht="84" customHeight="1">
      <c r="A18" s="630"/>
      <c r="B18" s="873" t="s">
        <v>318</v>
      </c>
      <c r="C18" s="873"/>
      <c r="D18" s="886"/>
      <c r="E18" s="887"/>
      <c r="G18" s="100"/>
      <c r="I18" s="384" t="e">
        <f>#REF!/'Sch-1'!Y1</f>
        <v>#REF!</v>
      </c>
      <c r="K18" s="381">
        <f>'[6]Sch-1'!U3</f>
        <v>0</v>
      </c>
      <c r="M18" s="384" t="e">
        <f>I18</f>
        <v>#REF!</v>
      </c>
      <c r="O18" s="85">
        <f>'[6]Sch-1'!U5</f>
        <v>0</v>
      </c>
    </row>
    <row r="19" spans="1:15" ht="33" customHeight="1" thickBot="1">
      <c r="A19" s="631"/>
      <c r="B19" s="632" t="s">
        <v>321</v>
      </c>
      <c r="C19" s="633"/>
      <c r="D19" s="884">
        <f>D15+D17</f>
        <v>0</v>
      </c>
      <c r="E19" s="885"/>
    </row>
    <row r="20" spans="1:15" ht="30" customHeight="1">
      <c r="A20" s="101"/>
      <c r="B20" s="101"/>
      <c r="C20" s="102"/>
      <c r="D20" s="101"/>
      <c r="E20" s="101"/>
    </row>
    <row r="21" spans="1:15" ht="30" customHeight="1">
      <c r="A21" s="103" t="s">
        <v>142</v>
      </c>
      <c r="B21" s="636" t="str">
        <f>'Names of Bidder'!C22&amp;" "&amp;'Names of Bidder'!D22&amp;" "&amp;'Names of Bidder'!E22</f>
        <v xml:space="preserve">  </v>
      </c>
      <c r="C21" s="102" t="s">
        <v>143</v>
      </c>
      <c r="D21" s="882" t="str">
        <f>IF('Names of Bidder'!C19="","",'Names of Bidder'!C19)</f>
        <v/>
      </c>
      <c r="E21" s="883"/>
      <c r="F21" s="104"/>
    </row>
    <row r="22" spans="1:15" ht="30" customHeight="1">
      <c r="A22" s="103" t="s">
        <v>144</v>
      </c>
      <c r="B22" s="709" t="str">
        <f>IF('Names of Bidder'!C23="","",'Names of Bidder'!C23)</f>
        <v/>
      </c>
      <c r="C22" s="102" t="s">
        <v>145</v>
      </c>
      <c r="D22" s="882" t="str">
        <f>IF('Names of Bidder'!C20="","",'Names of Bidder'!C20)</f>
        <v/>
      </c>
      <c r="E22" s="883"/>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password="CBD2" sheet="1" objects="1" scenarios="1" formatColumns="0" formatRows="0" selectLockedCells="1"/>
  <dataConsolidate/>
  <customSheetViews>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Samrat Jain {Samrat Jain}</cp:lastModifiedBy>
  <cp:lastPrinted>2021-09-23T05:06:14Z</cp:lastPrinted>
  <dcterms:created xsi:type="dcterms:W3CDTF">2014-08-12T11:34:40Z</dcterms:created>
  <dcterms:modified xsi:type="dcterms:W3CDTF">2022-07-28T09:45:45Z</dcterms:modified>
</cp:coreProperties>
</file>