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ttps://powergrid1989.sharepoint.com/sites/CNNM/Shared Documents/CnM/2-WORKS/2026-27/Badri/WC-4857_Catching monkey _Sagar SS/Drafts/"/>
    </mc:Choice>
  </mc:AlternateContent>
  <xr:revisionPtr revIDLastSave="780" documentId="13_ncr:1_{14D2D914-6C08-41B5-8874-FE9CD63221C9}" xr6:coauthVersionLast="47" xr6:coauthVersionMax="47" xr10:uidLastSave="{747A50CA-5419-4FC1-84E1-CA8367DFE29B}"/>
  <workbookProtection workbookPassword="DCFA" lockStructure="1"/>
  <bookViews>
    <workbookView xWindow="-120" yWindow="-120" windowWidth="29040" windowHeight="15720" tabRatio="908" activeTab="7" xr2:uid="{00000000-000D-0000-FFFF-FFFF00000000}"/>
  </bookViews>
  <sheets>
    <sheet name="Name of Bidder" sheetId="1" r:id="rId1"/>
    <sheet name="Attach 10" sheetId="2" state="hidden" r:id="rId2"/>
    <sheet name="Attach 10 IP" sheetId="3" state="hidden" r:id="rId3"/>
    <sheet name="N-W (Cr.)" sheetId="4" state="hidden" r:id="rId4"/>
    <sheet name="Schedule-I" sheetId="5" r:id="rId5"/>
    <sheet name="Schedule-II" sheetId="6" r:id="rId6"/>
    <sheet name="Schedule-III-Summary" sheetId="7" r:id="rId7"/>
    <sheet name="Bid Form" sheetId="8" r:id="rId8"/>
  </sheets>
  <externalReferences>
    <externalReference r:id="rId9"/>
    <externalReference r:id="rId10"/>
    <externalReference r:id="rId11"/>
    <externalReference r:id="rId12"/>
  </externalReferences>
  <definedNames>
    <definedName name="\A" localSheetId="0">#REF!</definedName>
    <definedName name="\A">#REF!</definedName>
    <definedName name="\aa" localSheetId="0">#REF!</definedName>
    <definedName name="\aa" localSheetId="5">#REF!</definedName>
    <definedName name="\aa">#REF!</definedName>
    <definedName name="\B" localSheetId="0">#REF!</definedName>
    <definedName name="\B">#REF!</definedName>
    <definedName name="\C" localSheetId="0">#REF!</definedName>
    <definedName name="\C">#REF!</definedName>
    <definedName name="\M" localSheetId="0">#REF!</definedName>
    <definedName name="\M">#REF!</definedName>
    <definedName name="\N" localSheetId="0">#REF!</definedName>
    <definedName name="\N">#REF!</definedName>
    <definedName name="\P" localSheetId="0">#REF!</definedName>
    <definedName name="\P">#REF!</definedName>
    <definedName name="\R" localSheetId="0">#REF!</definedName>
    <definedName name="\R">#REF!</definedName>
    <definedName name="\U" localSheetId="0">#REF!</definedName>
    <definedName name="\U">#REF!</definedName>
    <definedName name="\V" localSheetId="0">#REF!</definedName>
    <definedName name="\V">#REF!</definedName>
    <definedName name="\x" localSheetId="0">#REF!</definedName>
    <definedName name="\x" localSheetId="5">#REF!</definedName>
    <definedName name="\x">#REF!</definedName>
    <definedName name="ab" localSheetId="0">#REF!</definedName>
    <definedName name="ab">#REF!</definedName>
    <definedName name="bb">'[1]Attach-3 (QR)'!#REF!</definedName>
    <definedName name="bbbb">'[1]Attach-3 (QR)'!#REF!</definedName>
    <definedName name="biddername">#REF!</definedName>
    <definedName name="BL2A">#REF!</definedName>
    <definedName name="BL2A2">#REF!</definedName>
    <definedName name="BL2AA">#REF!</definedName>
    <definedName name="BL2AAA">#REF!</definedName>
    <definedName name="BL2B">#REF!</definedName>
    <definedName name="BL2BB">#REF!</definedName>
    <definedName name="BL2BBB">#REF!</definedName>
    <definedName name="BL2C">#REF!</definedName>
    <definedName name="BL2CC">#REF!</definedName>
    <definedName name="BL2CCC">#REF!</definedName>
    <definedName name="BL3A">#REF!</definedName>
    <definedName name="BL3AA">#REF!</definedName>
    <definedName name="BL3AAA">#REF!</definedName>
    <definedName name="BL3B">#REF!</definedName>
    <definedName name="BL3BB">#REF!</definedName>
    <definedName name="BL3BBB">#REF!</definedName>
    <definedName name="BL3C">#REF!</definedName>
    <definedName name="BL3CC">#REF!</definedName>
    <definedName name="BL3CCC">#REF!</definedName>
    <definedName name="BL4A">#REF!</definedName>
    <definedName name="BL4AA">#REF!</definedName>
    <definedName name="BL4AAA">#REF!</definedName>
    <definedName name="BL4Afsdfd">'[1]Attach-3 (QR)'!#REF!</definedName>
    <definedName name="BL4B">#REF!</definedName>
    <definedName name="BL4BB">#REF!</definedName>
    <definedName name="BL4BBB">#REF!</definedName>
    <definedName name="BL4C">#REF!</definedName>
    <definedName name="BL4CC">#REF!</definedName>
    <definedName name="BL4CCC">#REF!</definedName>
    <definedName name="BL5A">#REF!</definedName>
    <definedName name="BL5AA">#REF!</definedName>
    <definedName name="BL5AAA">#REF!</definedName>
    <definedName name="BL5B">#REF!</definedName>
    <definedName name="BL5BB">#REF!</definedName>
    <definedName name="BL5BBB">#REF!</definedName>
    <definedName name="BL5C">#REF!</definedName>
    <definedName name="BL5CC">#REF!</definedName>
    <definedName name="BL5CCC">#REF!</definedName>
    <definedName name="CAPA1">#REF!</definedName>
    <definedName name="CAPA11">#REF!</definedName>
    <definedName name="CAPA111">#REF!</definedName>
    <definedName name="CAPA2">#REF!</definedName>
    <definedName name="CAPA22">#REF!</definedName>
    <definedName name="CAPA222">#REF!</definedName>
    <definedName name="CAPA3">#REF!</definedName>
    <definedName name="CAPA33">#REF!</definedName>
    <definedName name="CAPA333">#REF!</definedName>
    <definedName name="CAPA4">#REF!</definedName>
    <definedName name="CAPA44">#REF!</definedName>
    <definedName name="CAPA444">#REF!</definedName>
    <definedName name="CAPA7">#REF!</definedName>
    <definedName name="CAPA77">#REF!</definedName>
    <definedName name="CAPA777">#REF!</definedName>
    <definedName name="COO" localSheetId="0">'[2]Sch-1a'!#REF!</definedName>
    <definedName name="COO" localSheetId="5">'[3]Sch-1a'!#REF!</definedName>
    <definedName name="COO">'[4]Sch-1a'!#REF!</definedName>
    <definedName name="date">#REF!</definedName>
    <definedName name="iii" localSheetId="5">#REF!</definedName>
    <definedName name="iii">#REF!</definedName>
    <definedName name="logo1">"Picture 7"</definedName>
    <definedName name="MANU1">#REF!</definedName>
    <definedName name="MANU11">#REF!</definedName>
    <definedName name="MANU111">#REF!</definedName>
    <definedName name="MANU2">#REF!</definedName>
    <definedName name="MANU22">#REF!</definedName>
    <definedName name="MANU222">#REF!</definedName>
    <definedName name="MANU3">#REF!</definedName>
    <definedName name="MANU33">#REF!</definedName>
    <definedName name="MANU333">#REF!</definedName>
    <definedName name="MANU4">#REF!</definedName>
    <definedName name="MANU44">#REF!</definedName>
    <definedName name="MANU444">#REF!</definedName>
    <definedName name="MANU5">#REF!</definedName>
    <definedName name="MANU55">#REF!</definedName>
    <definedName name="MANU555">#REF!</definedName>
    <definedName name="PATH1">#REF!</definedName>
    <definedName name="PATH11">#REF!</definedName>
    <definedName name="PATH111">#REF!</definedName>
    <definedName name="PATH2">#REF!</definedName>
    <definedName name="PATH22">#REF!</definedName>
    <definedName name="PATH222">#REF!</definedName>
    <definedName name="PATH3">#REF!</definedName>
    <definedName name="PATH33">#REF!</definedName>
    <definedName name="PATH333">#REF!</definedName>
    <definedName name="PATH4">#REF!</definedName>
    <definedName name="PATH44">#REF!</definedName>
    <definedName name="PATH444">#REF!</definedName>
    <definedName name="PATH5">#REF!</definedName>
    <definedName name="PATH55">#REF!</definedName>
    <definedName name="PATH555">#REF!</definedName>
    <definedName name="PATHAR1">#REF!</definedName>
    <definedName name="PATHAR2">#REF!</definedName>
    <definedName name="PATHAR3">#REF!</definedName>
    <definedName name="PATHJV1">#REF!</definedName>
    <definedName name="PATHJV11">#REF!</definedName>
    <definedName name="PATHJV111">#REF!</definedName>
    <definedName name="PATHJV2">#REF!</definedName>
    <definedName name="PATHJV22">#REF!</definedName>
    <definedName name="PATHJV222">#REF!</definedName>
    <definedName name="PATHJV3">#REF!</definedName>
    <definedName name="PATHJV33">#REF!</definedName>
    <definedName name="PATHJV333">#REF!</definedName>
    <definedName name="PATHJVPR1">#REF!</definedName>
    <definedName name="PATHJVPR11">#REF!</definedName>
    <definedName name="PATHJVPR111">#REF!</definedName>
    <definedName name="PATHJVPR2">#REF!</definedName>
    <definedName name="PATHJVPR22">#REF!</definedName>
    <definedName name="PATHJVPR222">#REF!</definedName>
    <definedName name="PATHLA1">#REF!</definedName>
    <definedName name="PATHLA2">#REF!</definedName>
    <definedName name="PATHLA3">#REF!</definedName>
    <definedName name="PATHLP1">#REF!</definedName>
    <definedName name="PATHLP2">#REF!</definedName>
    <definedName name="PATHLP3">#REF!</definedName>
    <definedName name="PATHPR1">#REF!</definedName>
    <definedName name="PATHPR2">#REF!</definedName>
    <definedName name="_xlnm.Print_Area" localSheetId="1">'Attach 10'!$A$1:$E$27</definedName>
    <definedName name="_xlnm.Print_Area" localSheetId="2">'Attach 10 IP'!$A$8:$I$223</definedName>
    <definedName name="_xlnm.Print_Area" localSheetId="7">'Bid Form'!$A$1:$F$53</definedName>
    <definedName name="_xlnm.Print_Area" localSheetId="0">'Name of Bidder'!$B$1:$D$20</definedName>
    <definedName name="_xlnm.Print_Area" localSheetId="4">'Schedule-I'!$A$1:$P$19</definedName>
    <definedName name="_xlnm.Print_Area" localSheetId="5">'Schedule-II'!$A$1:$M$23</definedName>
    <definedName name="_xlnm.Print_Area" localSheetId="6">'Schedule-III-Summary'!$A$1:$D$27</definedName>
    <definedName name="_xlnm.Print_Titles" localSheetId="4">'Schedule-I'!$10:$10</definedName>
    <definedName name="_xlnm.Print_Titles" localSheetId="5">'Schedule-II'!$8:$8</definedName>
    <definedName name="printedname">#REF!</definedName>
    <definedName name="_xlnm.Recorder" localSheetId="0">#REF!</definedName>
    <definedName name="_xlnm.Recorder">#REF!</definedName>
    <definedName name="TEST" localSheetId="0">#REF!</definedName>
    <definedName name="TEST">#REF!</definedName>
    <definedName name="ttt" localSheetId="5">#REF!</definedName>
    <definedName name="ttt">#REF!</definedName>
    <definedName name="typeofbidder">#REF!</definedName>
    <definedName name="uuu" localSheetId="5">#REF!</definedName>
    <definedName name="uuu">#REF!</definedName>
    <definedName name="yyy" localSheetId="5">#REF!</definedName>
    <definedName name="yyy">#REF!</definedName>
    <definedName name="Z_1C70608C_646A_4043_A222_6253B5006A93_.wvu.PrintArea" localSheetId="1" hidden="1">'Attach 10'!$A$1:$E$29</definedName>
    <definedName name="Z_1C70608C_646A_4043_A222_6253B5006A93_.wvu.PrintArea" localSheetId="2" hidden="1">'Attach 10 IP'!$A$8:$I$236</definedName>
    <definedName name="Z_1C70608C_646A_4043_A222_6253B5006A93_.wvu.Rows" localSheetId="2" hidden="1">'Attach 10 IP'!$42:$44</definedName>
    <definedName name="Z_237D8718_39ED_4FFE_B3B2_D1192F8D2E87_.wvu.PrintArea" localSheetId="1" hidden="1">'Attach 10'!$A$1:$E$29</definedName>
    <definedName name="Z_237D8718_39ED_4FFE_B3B2_D1192F8D2E87_.wvu.PrintArea" localSheetId="2" hidden="1">'Attach 10 IP'!$A$8:$I$236</definedName>
    <definedName name="Z_237D8718_39ED_4FFE_B3B2_D1192F8D2E87_.wvu.Rows" localSheetId="2" hidden="1">'Attach 10 IP'!$42:$44</definedName>
    <definedName name="Z_27F75044_6024_4403_9A39_D72B9CCD332B_.wvu.Cols" localSheetId="2" hidden="1">'Attach 10 IP'!$K:$P</definedName>
    <definedName name="Z_27F75044_6024_4403_9A39_D72B9CCD332B_.wvu.Cols" localSheetId="0" hidden="1">'Name of Bidder'!$A:$A,'Name of Bidder'!$E:$I</definedName>
    <definedName name="Z_27F75044_6024_4403_9A39_D72B9CCD332B_.wvu.Cols" localSheetId="3" hidden="1">'N-W (Cr.)'!$C:$C,'N-W (Cr.)'!$F:$U</definedName>
    <definedName name="Z_27F75044_6024_4403_9A39_D72B9CCD332B_.wvu.Cols" localSheetId="5" hidden="1">'Schedule-II'!$N:$O</definedName>
    <definedName name="Z_27F75044_6024_4403_9A39_D72B9CCD332B_.wvu.PrintArea" localSheetId="1" hidden="1">'Attach 10'!$A$1:$E$27</definedName>
    <definedName name="Z_27F75044_6024_4403_9A39_D72B9CCD332B_.wvu.PrintArea" localSheetId="2" hidden="1">'Attach 10 IP'!$A$8:$I$223</definedName>
    <definedName name="Z_27F75044_6024_4403_9A39_D72B9CCD332B_.wvu.PrintArea" localSheetId="7" hidden="1">'Bid Form'!$A$1:$F$53</definedName>
    <definedName name="Z_27F75044_6024_4403_9A39_D72B9CCD332B_.wvu.PrintArea" localSheetId="0" hidden="1">'Name of Bidder'!$B$1:$D$20</definedName>
    <definedName name="Z_27F75044_6024_4403_9A39_D72B9CCD332B_.wvu.PrintArea" localSheetId="4" hidden="1">'Schedule-I'!$A$1:$P$19</definedName>
    <definedName name="Z_27F75044_6024_4403_9A39_D72B9CCD332B_.wvu.PrintArea" localSheetId="5" hidden="1">'Schedule-II'!$A$1:$O$28</definedName>
    <definedName name="Z_27F75044_6024_4403_9A39_D72B9CCD332B_.wvu.PrintArea" localSheetId="6" hidden="1">'Schedule-III-Summary'!$A$1:$D$27</definedName>
    <definedName name="Z_27F75044_6024_4403_9A39_D72B9CCD332B_.wvu.PrintTitles" localSheetId="4" hidden="1">'Schedule-I'!$10:$10</definedName>
    <definedName name="Z_27F75044_6024_4403_9A39_D72B9CCD332B_.wvu.PrintTitles" localSheetId="5" hidden="1">'Schedule-II'!$8:$8</definedName>
    <definedName name="Z_27F75044_6024_4403_9A39_D72B9CCD332B_.wvu.Rows" localSheetId="2" hidden="1">'Attach 10 IP'!$42:$44</definedName>
    <definedName name="Z_27F75044_6024_4403_9A39_D72B9CCD332B_.wvu.Rows" localSheetId="0" hidden="1">'Name of Bidder'!$6:$8</definedName>
    <definedName name="Z_27F75044_6024_4403_9A39_D72B9CCD332B_.wvu.Rows" localSheetId="3" hidden="1">'N-W (Cr.)'!$1:$119</definedName>
    <definedName name="Z_3545AE1A_D3DD_4FC8_880A_180A3F66AD42_.wvu.Cols" localSheetId="2" hidden="1">'Attach 10 IP'!$K:$P</definedName>
    <definedName name="Z_3545AE1A_D3DD_4FC8_880A_180A3F66AD42_.wvu.Cols" localSheetId="0" hidden="1">'Name of Bidder'!$A:$A,'Name of Bidder'!#REF!</definedName>
    <definedName name="Z_3545AE1A_D3DD_4FC8_880A_180A3F66AD42_.wvu.Cols" localSheetId="3" hidden="1">'N-W (Cr.)'!$C:$C,'N-W (Cr.)'!$F:$U</definedName>
    <definedName name="Z_3545AE1A_D3DD_4FC8_880A_180A3F66AD42_.wvu.PrintArea" localSheetId="1" hidden="1">'Attach 10'!$A$1:$E$27</definedName>
    <definedName name="Z_3545AE1A_D3DD_4FC8_880A_180A3F66AD42_.wvu.PrintArea" localSheetId="2" hidden="1">'Attach 10 IP'!$A$8:$I$223</definedName>
    <definedName name="Z_3545AE1A_D3DD_4FC8_880A_180A3F66AD42_.wvu.PrintArea" localSheetId="0" hidden="1">'Name of Bidder'!$B$1:$D$20</definedName>
    <definedName name="Z_3545AE1A_D3DD_4FC8_880A_180A3F66AD42_.wvu.Rows" localSheetId="2" hidden="1">'Attach 10 IP'!$42:$44</definedName>
    <definedName name="Z_3545AE1A_D3DD_4FC8_880A_180A3F66AD42_.wvu.Rows" localSheetId="0" hidden="1">'Name of Bidder'!#REF!</definedName>
    <definedName name="Z_3545AE1A_D3DD_4FC8_880A_180A3F66AD42_.wvu.Rows" localSheetId="3" hidden="1">'N-W (Cr.)'!$1:$119</definedName>
    <definedName name="Z_61A8E90E_9DEC_4083_98B2_482D9678BA93_.wvu.Cols" localSheetId="2" hidden="1">'Attach 10 IP'!$K:$P</definedName>
    <definedName name="Z_61A8E90E_9DEC_4083_98B2_482D9678BA93_.wvu.Cols" localSheetId="0" hidden="1">'Name of Bidder'!$A:$A,'Name of Bidder'!#REF!</definedName>
    <definedName name="Z_61A8E90E_9DEC_4083_98B2_482D9678BA93_.wvu.Cols" localSheetId="3" hidden="1">'N-W (Cr.)'!$C:$C,'N-W (Cr.)'!$F:$U</definedName>
    <definedName name="Z_61A8E90E_9DEC_4083_98B2_482D9678BA93_.wvu.PrintArea" localSheetId="1" hidden="1">'Attach 10'!$A$1:$E$27</definedName>
    <definedName name="Z_61A8E90E_9DEC_4083_98B2_482D9678BA93_.wvu.PrintArea" localSheetId="2" hidden="1">'Attach 10 IP'!$A$8:$I$223</definedName>
    <definedName name="Z_61A8E90E_9DEC_4083_98B2_482D9678BA93_.wvu.PrintArea" localSheetId="0" hidden="1">'Name of Bidder'!$B$1:$D$20</definedName>
    <definedName name="Z_61A8E90E_9DEC_4083_98B2_482D9678BA93_.wvu.Rows" localSheetId="2" hidden="1">'Attach 10 IP'!$42:$44</definedName>
    <definedName name="Z_61A8E90E_9DEC_4083_98B2_482D9678BA93_.wvu.Rows" localSheetId="0" hidden="1">'Name of Bidder'!#REF!</definedName>
    <definedName name="Z_61A8E90E_9DEC_4083_98B2_482D9678BA93_.wvu.Rows" localSheetId="3" hidden="1">'N-W (Cr.)'!$1:$119</definedName>
    <definedName name="Z_629BDD3E_4046_451D_8D01_11325237A091_.wvu.Cols" localSheetId="2" hidden="1">'Attach 10 IP'!$K:$P</definedName>
    <definedName name="Z_629BDD3E_4046_451D_8D01_11325237A091_.wvu.Cols" localSheetId="0" hidden="1">'Name of Bidder'!$A:$A,'Name of Bidder'!#REF!</definedName>
    <definedName name="Z_629BDD3E_4046_451D_8D01_11325237A091_.wvu.Cols" localSheetId="3" hidden="1">'N-W (Cr.)'!$C:$C,'N-W (Cr.)'!$F:$U</definedName>
    <definedName name="Z_629BDD3E_4046_451D_8D01_11325237A091_.wvu.PrintArea" localSheetId="1" hidden="1">'Attach 10'!$A$1:$E$27</definedName>
    <definedName name="Z_629BDD3E_4046_451D_8D01_11325237A091_.wvu.PrintArea" localSheetId="2" hidden="1">'Attach 10 IP'!$A$8:$I$223</definedName>
    <definedName name="Z_629BDD3E_4046_451D_8D01_11325237A091_.wvu.PrintArea" localSheetId="0" hidden="1">'Name of Bidder'!$B$1:$D$20</definedName>
    <definedName name="Z_629BDD3E_4046_451D_8D01_11325237A091_.wvu.Rows" localSheetId="2" hidden="1">'Attach 10 IP'!$42:$44</definedName>
    <definedName name="Z_629BDD3E_4046_451D_8D01_11325237A091_.wvu.Rows" localSheetId="0" hidden="1">'Name of Bidder'!#REF!</definedName>
    <definedName name="Z_629BDD3E_4046_451D_8D01_11325237A091_.wvu.Rows" localSheetId="3" hidden="1">'N-W (Cr.)'!$1:$119</definedName>
    <definedName name="Z_6B2C1320_5106_401D_86E8_03FFC7419150_.wvu.Cols" localSheetId="2" hidden="1">'Attach 10 IP'!$K:$P</definedName>
    <definedName name="Z_6B2C1320_5106_401D_86E8_03FFC7419150_.wvu.Cols" localSheetId="0" hidden="1">'Name of Bidder'!$A:$A,'Name of Bidder'!#REF!</definedName>
    <definedName name="Z_6B2C1320_5106_401D_86E8_03FFC7419150_.wvu.Cols" localSheetId="3" hidden="1">'N-W (Cr.)'!$C:$C,'N-W (Cr.)'!$F:$U</definedName>
    <definedName name="Z_6B2C1320_5106_401D_86E8_03FFC7419150_.wvu.PrintArea" localSheetId="1" hidden="1">'Attach 10'!$A$1:$E$27</definedName>
    <definedName name="Z_6B2C1320_5106_401D_86E8_03FFC7419150_.wvu.PrintArea" localSheetId="2" hidden="1">'Attach 10 IP'!$A$8:$I$223</definedName>
    <definedName name="Z_6B2C1320_5106_401D_86E8_03FFC7419150_.wvu.PrintArea" localSheetId="0" hidden="1">'Name of Bidder'!$B$1:$D$20</definedName>
    <definedName name="Z_6B2C1320_5106_401D_86E8_03FFC7419150_.wvu.Rows" localSheetId="2" hidden="1">'Attach 10 IP'!$42:$44</definedName>
    <definedName name="Z_6B2C1320_5106_401D_86E8_03FFC7419150_.wvu.Rows" localSheetId="0" hidden="1">'Name of Bidder'!#REF!</definedName>
    <definedName name="Z_6B2C1320_5106_401D_86E8_03FFC7419150_.wvu.Rows" localSheetId="3" hidden="1">'N-W (Cr.)'!$1:$119</definedName>
    <definedName name="Z_6F637C86_117D_4792_B5D4_37E20B1C50B5_.wvu.Cols" localSheetId="2" hidden="1">'Attach 10 IP'!$K:$P</definedName>
    <definedName name="Z_6F637C86_117D_4792_B5D4_37E20B1C50B5_.wvu.Cols" localSheetId="0" hidden="1">'Name of Bidder'!$A:$A,'Name of Bidder'!$F:$S</definedName>
    <definedName name="Z_6F637C86_117D_4792_B5D4_37E20B1C50B5_.wvu.Cols" localSheetId="3" hidden="1">'N-W (Cr.)'!$C:$C,'N-W (Cr.)'!$F:$U</definedName>
    <definedName name="Z_6F637C86_117D_4792_B5D4_37E20B1C50B5_.wvu.PrintArea" localSheetId="1" hidden="1">'Attach 10'!$A$1:$E$27</definedName>
    <definedName name="Z_6F637C86_117D_4792_B5D4_37E20B1C50B5_.wvu.PrintArea" localSheetId="2" hidden="1">'Attach 10 IP'!$A$8:$I$223</definedName>
    <definedName name="Z_6F637C86_117D_4792_B5D4_37E20B1C50B5_.wvu.PrintArea" localSheetId="0" hidden="1">'Name of Bidder'!$B$1:$D$20</definedName>
    <definedName name="Z_6F637C86_117D_4792_B5D4_37E20B1C50B5_.wvu.Rows" localSheetId="2" hidden="1">'Attach 10 IP'!$42:$44</definedName>
    <definedName name="Z_6F637C86_117D_4792_B5D4_37E20B1C50B5_.wvu.Rows" localSheetId="0" hidden="1">'Name of Bidder'!$6:$8,'Name of Bidder'!$13:$13,'Name of Bidder'!#REF!</definedName>
    <definedName name="Z_6F637C86_117D_4792_B5D4_37E20B1C50B5_.wvu.Rows" localSheetId="3" hidden="1">'N-W (Cr.)'!$1:$119</definedName>
    <definedName name="Z_71DFD631_F0FC_4D77_B088_495FC5677788_.wvu.PrintArea" localSheetId="5" hidden="1">'Schedule-II'!$A$1:$L$27</definedName>
    <definedName name="Z_863DE73B_EDD5_4C94_B877_7C156CB081F7_.wvu.Cols" localSheetId="2" hidden="1">'Attach 10 IP'!$K:$P</definedName>
    <definedName name="Z_863DE73B_EDD5_4C94_B877_7C156CB081F7_.wvu.Cols" localSheetId="0" hidden="1">'Name of Bidder'!$A:$A,'Name of Bidder'!#REF!</definedName>
    <definedName name="Z_863DE73B_EDD5_4C94_B877_7C156CB081F7_.wvu.Cols" localSheetId="3" hidden="1">'N-W (Cr.)'!$C:$C,'N-W (Cr.)'!$F:$U</definedName>
    <definedName name="Z_863DE73B_EDD5_4C94_B877_7C156CB081F7_.wvu.PrintArea" localSheetId="1" hidden="1">'Attach 10'!$A$1:$E$27</definedName>
    <definedName name="Z_863DE73B_EDD5_4C94_B877_7C156CB081F7_.wvu.PrintArea" localSheetId="2" hidden="1">'Attach 10 IP'!$A$8:$I$223</definedName>
    <definedName name="Z_863DE73B_EDD5_4C94_B877_7C156CB081F7_.wvu.PrintArea" localSheetId="0" hidden="1">'Name of Bidder'!$B$1:$D$20</definedName>
    <definedName name="Z_863DE73B_EDD5_4C94_B877_7C156CB081F7_.wvu.Rows" localSheetId="2" hidden="1">'Attach 10 IP'!$42:$44</definedName>
    <definedName name="Z_863DE73B_EDD5_4C94_B877_7C156CB081F7_.wvu.Rows" localSheetId="0" hidden="1">'Name of Bidder'!#REF!</definedName>
    <definedName name="Z_863DE73B_EDD5_4C94_B877_7C156CB081F7_.wvu.Rows" localSheetId="3" hidden="1">'N-W (Cr.)'!$1:$119</definedName>
    <definedName name="Z_8E7B022F_1113_4BA2_B2BA_8EDBE02A2557_.wvu.PrintArea" localSheetId="1" hidden="1">'Attach 10'!$A$1:$E$29</definedName>
    <definedName name="Z_902C40DA_376E_410F_87E5_8188D8393A84_.wvu.Cols" localSheetId="0" hidden="1">'Name of Bidder'!$A:$A</definedName>
    <definedName name="Z_902C40DA_376E_410F_87E5_8188D8393A84_.wvu.PrintArea" localSheetId="0" hidden="1">'Name of Bidder'!$B$1:$D$20</definedName>
    <definedName name="Z_902C40DA_376E_410F_87E5_8188D8393A84_.wvu.Rows" localSheetId="0" hidden="1">'Name of Bidder'!#REF!</definedName>
    <definedName name="Z_9CE94B9F_4902_4B08_AE4E_74E93D8E789E_.wvu.Cols" localSheetId="2" hidden="1">'Attach 10 IP'!$K:$P</definedName>
    <definedName name="Z_9CE94B9F_4902_4B08_AE4E_74E93D8E789E_.wvu.Cols" localSheetId="0" hidden="1">'Name of Bidder'!$A:$A,'Name of Bidder'!$F:$S</definedName>
    <definedName name="Z_9CE94B9F_4902_4B08_AE4E_74E93D8E789E_.wvu.Cols" localSheetId="3" hidden="1">'N-W (Cr.)'!$C:$C,'N-W (Cr.)'!$F:$U</definedName>
    <definedName name="Z_9CE94B9F_4902_4B08_AE4E_74E93D8E789E_.wvu.PrintArea" localSheetId="1" hidden="1">'Attach 10'!$A$1:$E$27</definedName>
    <definedName name="Z_9CE94B9F_4902_4B08_AE4E_74E93D8E789E_.wvu.PrintArea" localSheetId="2" hidden="1">'Attach 10 IP'!$A$8:$I$223</definedName>
    <definedName name="Z_9CE94B9F_4902_4B08_AE4E_74E93D8E789E_.wvu.PrintArea" localSheetId="0" hidden="1">'Name of Bidder'!$B$1:$D$20</definedName>
    <definedName name="Z_9CE94B9F_4902_4B08_AE4E_74E93D8E789E_.wvu.Rows" localSheetId="2" hidden="1">'Attach 10 IP'!$42:$44</definedName>
    <definedName name="Z_9CE94B9F_4902_4B08_AE4E_74E93D8E789E_.wvu.Rows" localSheetId="0" hidden="1">'Name of Bidder'!#REF!</definedName>
    <definedName name="Z_9CE94B9F_4902_4B08_AE4E_74E93D8E789E_.wvu.Rows" localSheetId="3" hidden="1">'N-W (Cr.)'!$1:$119</definedName>
    <definedName name="Z_A3F641DF_CF1D_48E3_AFDC_E52726A449CB_.wvu.PrintArea" localSheetId="1" hidden="1">'Attach 10'!$A$1:$E$30</definedName>
    <definedName name="Z_A60C0BDD_7FB1_4EBA_A0E1_529280DA1A28_.wvu.Cols" localSheetId="2" hidden="1">'Attach 10 IP'!$K:$P</definedName>
    <definedName name="Z_A60C0BDD_7FB1_4EBA_A0E1_529280DA1A28_.wvu.Cols" localSheetId="0" hidden="1">'Name of Bidder'!$A:$A,'Name of Bidder'!$F:$S</definedName>
    <definedName name="Z_A60C0BDD_7FB1_4EBA_A0E1_529280DA1A28_.wvu.Cols" localSheetId="3" hidden="1">'N-W (Cr.)'!$C:$C,'N-W (Cr.)'!$F:$U</definedName>
    <definedName name="Z_A60C0BDD_7FB1_4EBA_A0E1_529280DA1A28_.wvu.PrintArea" localSheetId="1" hidden="1">'Attach 10'!$A$1:$E$27</definedName>
    <definedName name="Z_A60C0BDD_7FB1_4EBA_A0E1_529280DA1A28_.wvu.PrintArea" localSheetId="2" hidden="1">'Attach 10 IP'!$A$8:$I$223</definedName>
    <definedName name="Z_A60C0BDD_7FB1_4EBA_A0E1_529280DA1A28_.wvu.PrintArea" localSheetId="0" hidden="1">'Name of Bidder'!$B$1:$D$20</definedName>
    <definedName name="Z_A60C0BDD_7FB1_4EBA_A0E1_529280DA1A28_.wvu.Rows" localSheetId="2" hidden="1">'Attach 10 IP'!$42:$44</definedName>
    <definedName name="Z_A60C0BDD_7FB1_4EBA_A0E1_529280DA1A28_.wvu.Rows" localSheetId="0" hidden="1">'Name of Bidder'!$6:$8,'Name of Bidder'!$13:$13,'Name of Bidder'!#REF!</definedName>
    <definedName name="Z_A60C0BDD_7FB1_4EBA_A0E1_529280DA1A28_.wvu.Rows" localSheetId="3" hidden="1">'N-W (Cr.)'!$1:$119</definedName>
    <definedName name="Z_C0D2F720_9CF1_451B_A21B_46E9EE29F95A_.wvu.Cols" localSheetId="2" hidden="1">'Attach 10 IP'!$K:$P</definedName>
    <definedName name="Z_C0D2F720_9CF1_451B_A21B_46E9EE29F95A_.wvu.Cols" localSheetId="0" hidden="1">'Name of Bidder'!$A:$A,'Name of Bidder'!#REF!</definedName>
    <definedName name="Z_C0D2F720_9CF1_451B_A21B_46E9EE29F95A_.wvu.Cols" localSheetId="3" hidden="1">'N-W (Cr.)'!$C:$C,'N-W (Cr.)'!$F:$U</definedName>
    <definedName name="Z_C0D2F720_9CF1_451B_A21B_46E9EE29F95A_.wvu.PrintArea" localSheetId="1" hidden="1">'Attach 10'!$A$1:$E$27</definedName>
    <definedName name="Z_C0D2F720_9CF1_451B_A21B_46E9EE29F95A_.wvu.PrintArea" localSheetId="2" hidden="1">'Attach 10 IP'!$A$8:$I$223</definedName>
    <definedName name="Z_C0D2F720_9CF1_451B_A21B_46E9EE29F95A_.wvu.PrintArea" localSheetId="0" hidden="1">'Name of Bidder'!$B$1:$D$20</definedName>
    <definedName name="Z_C0D2F720_9CF1_451B_A21B_46E9EE29F95A_.wvu.Rows" localSheetId="2" hidden="1">'Attach 10 IP'!$42:$44</definedName>
    <definedName name="Z_C0D2F720_9CF1_451B_A21B_46E9EE29F95A_.wvu.Rows" localSheetId="0" hidden="1">'Name of Bidder'!#REF!</definedName>
    <definedName name="Z_C0D2F720_9CF1_451B_A21B_46E9EE29F95A_.wvu.Rows" localSheetId="3" hidden="1">'N-W (Cr.)'!$1:$119</definedName>
    <definedName name="Z_CD4CA1A8_824A_452F_BDBA_32A47C1B3013_.wvu.PrintArea" localSheetId="1" hidden="1">'Attach 10'!$A$1:$E$29</definedName>
    <definedName name="Z_CD4CA1A8_824A_452F_BDBA_32A47C1B3013_.wvu.PrintArea" localSheetId="2" hidden="1">'Attach 10 IP'!$A$8:$I$236</definedName>
    <definedName name="Z_CD4CA1A8_824A_452F_BDBA_32A47C1B3013_.wvu.Rows" localSheetId="2" hidden="1">'Attach 10 IP'!$42:$44</definedName>
    <definedName name="Z_DF819C10_7533_4A2E_B278_90B3B38A4AE6_.wvu.Cols" localSheetId="2" hidden="1">'Attach 10 IP'!$K:$P</definedName>
    <definedName name="Z_DF819C10_7533_4A2E_B278_90B3B38A4AE6_.wvu.Cols" localSheetId="0" hidden="1">'Name of Bidder'!$A:$A,'Name of Bidder'!$F:$S</definedName>
    <definedName name="Z_DF819C10_7533_4A2E_B278_90B3B38A4AE6_.wvu.Cols" localSheetId="3" hidden="1">'N-W (Cr.)'!$C:$C,'N-W (Cr.)'!$F:$U</definedName>
    <definedName name="Z_DF819C10_7533_4A2E_B278_90B3B38A4AE6_.wvu.PrintArea" localSheetId="1" hidden="1">'Attach 10'!$A$1:$E$27</definedName>
    <definedName name="Z_DF819C10_7533_4A2E_B278_90B3B38A4AE6_.wvu.PrintArea" localSheetId="2" hidden="1">'Attach 10 IP'!$A$8:$I$223</definedName>
    <definedName name="Z_DF819C10_7533_4A2E_B278_90B3B38A4AE6_.wvu.PrintArea" localSheetId="0" hidden="1">'Name of Bidder'!$B$1:$D$20</definedName>
    <definedName name="Z_DF819C10_7533_4A2E_B278_90B3B38A4AE6_.wvu.Rows" localSheetId="2" hidden="1">'Attach 10 IP'!$42:$44</definedName>
    <definedName name="Z_DF819C10_7533_4A2E_B278_90B3B38A4AE6_.wvu.Rows" localSheetId="0" hidden="1">'Name of Bidder'!#REF!</definedName>
    <definedName name="Z_DF819C10_7533_4A2E_B278_90B3B38A4AE6_.wvu.Rows" localSheetId="3" hidden="1">'N-W (Cr.)'!$1:$119</definedName>
    <definedName name="Z_E6F7301F_B7DF_4D80_9428_3CD22143194F_.wvu.Cols" localSheetId="0" hidden="1">'Name of Bidder'!$A:$A</definedName>
    <definedName name="Z_E6F7301F_B7DF_4D80_9428_3CD22143194F_.wvu.PrintArea" localSheetId="0" hidden="1">'Name of Bidder'!$B$1:$D$20</definedName>
    <definedName name="Z_E6F7301F_B7DF_4D80_9428_3CD22143194F_.wvu.Rows" localSheetId="0" hidden="1">'Name of Bidder'!#REF!</definedName>
    <definedName name="Z_ECEBABD0_566A_41C4_AA9A_38EA30EFEDA8_.wvu.PrintArea" localSheetId="1" hidden="1">'Attach 10'!$A$1:$E$29</definedName>
    <definedName name="Z_FAE469C4_CC0E_407B_871F_7B3C94956CEC_.wvu.PrintArea" localSheetId="5" hidden="1">'Schedule-II'!$A$1:$L$27</definedName>
  </definedNames>
  <calcPr calcId="191028"/>
  <customWorkbookViews>
    <customWorkbookView name="Janardhana Rao Bankuru {जनार्दन राव बांकुरू} - Personal View" guid="{6F637C86-117D-4792-B5D4-37E20B1C50B5}" mergeInterval="0" personalView="1" maximized="1" xWindow="-8" yWindow="-8" windowWidth="1382" windowHeight="754" tabRatio="908" activeSheetId="1" showComments="commIndAndComment"/>
    <customWorkbookView name="P S N Sarma {पी.एस.एन. सरमा} - Personal View" guid="{DF819C10-7533-4A2E-B278-90B3B38A4AE6}" mergeInterval="0" personalView="1" maximized="1" xWindow="-8" yWindow="-8" windowWidth="1382" windowHeight="744" tabRatio="908" activeSheetId="11"/>
    <customWorkbookView name="31094 - Personal View" guid="{863DE73B-EDD5-4C94-B877-7C156CB081F7}" mergeInterval="0" personalView="1" maximized="1" xWindow="1" yWindow="1" windowWidth="1362" windowHeight="538" tabRatio="908" activeSheetId="1"/>
    <customWorkbookView name="01290 - Personal View" guid="{6B2C1320-5106-401D-86E8-03FFC7419150}" mergeInterval="0" personalView="1" maximized="1" windowWidth="1362" windowHeight="509" tabRatio="908" activeSheetId="1"/>
    <customWorkbookView name="00398 - Personal View" guid="{CD4CA1A8-824A-452F-BDBA-32A47C1B3013}" mergeInterval="0" personalView="1" maximized="1" xWindow="1" yWindow="1" windowWidth="1366" windowHeight="538" tabRatio="779" activeSheetId="2"/>
    <customWorkbookView name="01209 - Personal View" guid="{237D8718-39ED-4FFE-B3B2-D1192F8D2E87}" mergeInterval="0" personalView="1" maximized="1" xWindow="1" yWindow="1" windowWidth="1366" windowHeight="538" tabRatio="779" activeSheetId="2"/>
    <customWorkbookView name="01009 - Personal View" guid="{ECEBABD0-566A-41C4-AA9A-38EA30EFEDA8}" mergeInterval="0" personalView="1" maximized="1" xWindow="42" yWindow="34" windowWidth="737" windowHeight="521" activeSheetId="11"/>
    <customWorkbookView name="asd - Personal View" guid="{A3F641DF-CF1D-48E3-AFDC-E52726A449CB}" mergeInterval="0" personalView="1" maximized="1" windowWidth="1276" windowHeight="597" activeSheetId="2"/>
    <customWorkbookView name="20074 - Personal View" guid="{8E7B022F-1113-4BA2-B2BA-8EDBE02A2557}" mergeInterval="0" personalView="1" maximized="1" windowWidth="1020" windowHeight="539" activeSheetId="2"/>
    <customWorkbookView name="01192 - Personal View" guid="{1C70608C-646A-4043-A222-6253B5006A93}" mergeInterval="0" personalView="1" maximized="1" xWindow="1" yWindow="1" windowWidth="1366" windowHeight="538" tabRatio="807" activeSheetId="2" showComments="commIndAndComment"/>
    <customWorkbookView name="Baijnath Singh - Personal View" guid="{3545AE1A-D3DD-4FC8-880A-180A3F66AD42}" mergeInterval="0" personalView="1" maximized="1" windowWidth="1362" windowHeight="495" tabRatio="908" activeSheetId="20"/>
    <customWorkbookView name="02345 - Personal View" guid="{C0D2F720-9CF1-451B-A21B-46E9EE29F95A}" mergeInterval="0" personalView="1" maximized="1" xWindow="1" yWindow="1" windowWidth="1366" windowHeight="538" tabRatio="908" activeSheetId="1"/>
    <customWorkbookView name="20587 - Personal View" guid="{629BDD3E-4046-451D-8D01-11325237A091}" mergeInterval="0" personalView="1" maximized="1" windowWidth="1362" windowHeight="517" tabRatio="908" activeSheetId="1"/>
    <customWorkbookView name="AGM_ONM1 - Personal View" guid="{61A8E90E-9DEC-4083-98B2-482D9678BA93}" mergeInterval="0" personalView="1" maximized="1" xWindow="1" yWindow="1" windowWidth="1167" windowHeight="587" tabRatio="908" activeSheetId="3"/>
    <customWorkbookView name="60020139 - Personal View" guid="{9CE94B9F-4902-4B08-AE4E-74E93D8E789E}" mergeInterval="0" personalView="1" maximized="1" xWindow="1" yWindow="1" windowWidth="1024" windowHeight="505" tabRatio="908" activeSheetId="3"/>
    <customWorkbookView name="Srimannarayana Gajula {श्री जी. श्रीमननारायण} - Personal View" guid="{A60C0BDD-7FB1-4EBA-A0E1-529280DA1A28}" mergeInterval="0" personalView="1" maximized="1" xWindow="-8" yWindow="-8" windowWidth="1382" windowHeight="744" tabRatio="908" activeSheetId="12"/>
    <customWorkbookView name="P Ashok Rao {पी. अशोक राव} - Personal View" guid="{27F75044-6024-4403-9A39-D72B9CCD332B}" mergeInterval="0" personalView="1" maximized="1" windowWidth="1916" windowHeight="834" tabRatio="90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7" l="1"/>
  <c r="C15" i="8"/>
  <c r="A1" i="6" l="1"/>
  <c r="B1" i="5" l="1"/>
  <c r="B2" i="5"/>
  <c r="K13" i="6"/>
  <c r="L13" i="6" s="1"/>
  <c r="P14" i="5"/>
  <c r="P8" i="6"/>
  <c r="N12" i="5"/>
  <c r="O12" i="5" s="1"/>
  <c r="P12" i="5" s="1"/>
  <c r="M12" i="5"/>
  <c r="P13" i="5" l="1"/>
  <c r="O13" i="5"/>
  <c r="O14" i="5" s="1"/>
  <c r="P9" i="6" l="1"/>
  <c r="M11" i="6" l="1"/>
  <c r="M14" i="6"/>
  <c r="M12" i="6"/>
  <c r="A2" i="7"/>
  <c r="K11" i="6" l="1"/>
  <c r="K14" i="6" l="1"/>
  <c r="L14" i="6" l="1"/>
  <c r="K12" i="6"/>
  <c r="L12" i="6" l="1"/>
  <c r="K15" i="6"/>
  <c r="L11" i="6"/>
  <c r="L15" i="6" l="1"/>
  <c r="Q16" i="6" s="1"/>
  <c r="Q15" i="6"/>
  <c r="D6" i="6" l="1"/>
  <c r="D5" i="6"/>
  <c r="D4" i="6"/>
  <c r="D3" i="6"/>
  <c r="N15" i="6"/>
  <c r="N18" i="6" s="1"/>
  <c r="A19" i="5"/>
  <c r="E16" i="1"/>
  <c r="E20" i="1"/>
  <c r="E19" i="1"/>
  <c r="E17" i="1"/>
  <c r="E15" i="1"/>
  <c r="E14" i="1"/>
  <c r="E11" i="1"/>
  <c r="E10" i="1"/>
  <c r="E9" i="1"/>
  <c r="D4" i="5"/>
  <c r="F37" i="8" s="1"/>
  <c r="D27" i="7"/>
  <c r="D26" i="7"/>
  <c r="B27" i="7"/>
  <c r="B26" i="7"/>
  <c r="D8" i="5"/>
  <c r="B8" i="7" s="1"/>
  <c r="D7" i="5"/>
  <c r="B7" i="7" s="1"/>
  <c r="D6" i="5"/>
  <c r="B6" i="7" s="1"/>
  <c r="D5" i="5"/>
  <c r="B6" i="8"/>
  <c r="F40" i="8"/>
  <c r="F39" i="8"/>
  <c r="B40" i="8"/>
  <c r="B39" i="8"/>
  <c r="A52" i="8"/>
  <c r="B34" i="8"/>
  <c r="A1" i="8"/>
  <c r="B9" i="1"/>
  <c r="A8" i="4"/>
  <c r="B8" i="4" s="1"/>
  <c r="F8" i="4"/>
  <c r="G8" i="4" s="1"/>
  <c r="K8" i="4"/>
  <c r="L8" i="4" s="1"/>
  <c r="P8" i="4"/>
  <c r="Q8" i="4" s="1"/>
  <c r="A9" i="4"/>
  <c r="B9" i="4" s="1"/>
  <c r="D9" i="4" s="1"/>
  <c r="F9" i="4"/>
  <c r="G9" i="4" s="1"/>
  <c r="I9" i="4" s="1"/>
  <c r="K9" i="4"/>
  <c r="L9" i="4" s="1"/>
  <c r="N9" i="4" s="1"/>
  <c r="P9" i="4"/>
  <c r="Q9" i="4" s="1"/>
  <c r="S9" i="4" s="1"/>
  <c r="A10" i="4"/>
  <c r="B10" i="4"/>
  <c r="D10" i="4" s="1"/>
  <c r="F10" i="4"/>
  <c r="G10" i="4" s="1"/>
  <c r="I10" i="4" s="1"/>
  <c r="K10" i="4"/>
  <c r="L10" i="4" s="1"/>
  <c r="N10" i="4" s="1"/>
  <c r="P10" i="4"/>
  <c r="Q10" i="4" s="1"/>
  <c r="S10" i="4" s="1"/>
  <c r="Y10" i="4"/>
  <c r="T10" i="4"/>
  <c r="A11" i="4"/>
  <c r="B11" i="4" s="1"/>
  <c r="D11" i="4" s="1"/>
  <c r="F11" i="4"/>
  <c r="G11" i="4" s="1"/>
  <c r="I11" i="4" s="1"/>
  <c r="K11" i="4"/>
  <c r="L11" i="4" s="1"/>
  <c r="N11" i="4" s="1"/>
  <c r="P11" i="4"/>
  <c r="Q11" i="4" s="1"/>
  <c r="S11" i="4" s="1"/>
  <c r="Y11" i="4"/>
  <c r="T11" i="4" s="1"/>
  <c r="A12" i="4"/>
  <c r="B12" i="4"/>
  <c r="D12" i="4" s="1"/>
  <c r="F12" i="4"/>
  <c r="G12" i="4" s="1"/>
  <c r="I12" i="4" s="1"/>
  <c r="K12" i="4"/>
  <c r="L12" i="4" s="1"/>
  <c r="P12" i="4"/>
  <c r="Q12" i="4" s="1"/>
  <c r="S12" i="4" s="1"/>
  <c r="Y12" i="4"/>
  <c r="T12" i="4" s="1"/>
  <c r="A13" i="4"/>
  <c r="B13" i="4" s="1"/>
  <c r="F13" i="4"/>
  <c r="G13" i="4" s="1"/>
  <c r="I13" i="4" s="1"/>
  <c r="K13" i="4"/>
  <c r="L13" i="4"/>
  <c r="N13" i="4" s="1"/>
  <c r="P13" i="4"/>
  <c r="Q13" i="4" s="1"/>
  <c r="Y13" i="4"/>
  <c r="T13" i="4" s="1"/>
  <c r="Y14" i="4"/>
  <c r="T14" i="4" s="1"/>
  <c r="Y15" i="4"/>
  <c r="T15" i="4" s="1"/>
  <c r="Y16" i="4"/>
  <c r="T16" i="4" s="1"/>
  <c r="Y17" i="4"/>
  <c r="T17" i="4"/>
  <c r="Y18" i="4"/>
  <c r="T18" i="4" s="1"/>
  <c r="Y19" i="4"/>
  <c r="T19" i="4" s="1"/>
  <c r="Y20" i="4"/>
  <c r="T20" i="4" s="1"/>
  <c r="Y21" i="4"/>
  <c r="T21" i="4" s="1"/>
  <c r="Y22" i="4"/>
  <c r="T22" i="4" s="1"/>
  <c r="Y23" i="4"/>
  <c r="T23" i="4" s="1"/>
  <c r="Y24" i="4"/>
  <c r="T24" i="4" s="1"/>
  <c r="Y30" i="4"/>
  <c r="T30" i="4"/>
  <c r="Y31" i="4"/>
  <c r="T31" i="4" s="1"/>
  <c r="Y32" i="4"/>
  <c r="T32" i="4"/>
  <c r="Y33" i="4"/>
  <c r="T33" i="4" s="1"/>
  <c r="Y34" i="4"/>
  <c r="T34" i="4" s="1"/>
  <c r="Y35" i="4"/>
  <c r="T35" i="4" s="1"/>
  <c r="Y36" i="4"/>
  <c r="T36" i="4" s="1"/>
  <c r="Y37" i="4"/>
  <c r="T37" i="4" s="1"/>
  <c r="Y38" i="4"/>
  <c r="T38" i="4" s="1"/>
  <c r="Y39" i="4"/>
  <c r="T39" i="4" s="1"/>
  <c r="Y40" i="4"/>
  <c r="T40" i="4"/>
  <c r="Y41" i="4"/>
  <c r="T41" i="4" s="1"/>
  <c r="Y42" i="4"/>
  <c r="T42" i="4" s="1"/>
  <c r="Y43" i="4"/>
  <c r="T43" i="4" s="1"/>
  <c r="Y44" i="4"/>
  <c r="T44" i="4" s="1"/>
  <c r="Y45" i="4"/>
  <c r="T45" i="4" s="1"/>
  <c r="A122" i="4"/>
  <c r="A124" i="4"/>
  <c r="A134" i="4" s="1"/>
  <c r="B134" i="4" s="1"/>
  <c r="D134" i="4" s="1"/>
  <c r="K30" i="3"/>
  <c r="K31" i="3"/>
  <c r="K32" i="3"/>
  <c r="K33" i="3"/>
  <c r="K36" i="3"/>
  <c r="O36" i="3"/>
  <c r="K37" i="3"/>
  <c r="O37" i="3"/>
  <c r="K38" i="3"/>
  <c r="O38" i="3"/>
  <c r="K39" i="3"/>
  <c r="O39" i="3"/>
  <c r="A41" i="3"/>
  <c r="A42" i="3"/>
  <c r="A43" i="3"/>
  <c r="A44" i="3"/>
  <c r="A48" i="3"/>
  <c r="A54" i="3"/>
  <c r="F194" i="3"/>
  <c r="F195" i="3"/>
  <c r="A1" i="2"/>
  <c r="A3" i="2"/>
  <c r="E9" i="2"/>
  <c r="E10" i="2"/>
  <c r="E11" i="2"/>
  <c r="E12" i="2"/>
  <c r="B24" i="2"/>
  <c r="E24" i="2"/>
  <c r="B25" i="2"/>
  <c r="E25" i="2"/>
  <c r="A8" i="2"/>
  <c r="E8" i="2"/>
  <c r="B9" i="2"/>
  <c r="B10" i="2"/>
  <c r="B11" i="2"/>
  <c r="B12" i="2"/>
  <c r="K41" i="3"/>
  <c r="B7" i="1"/>
  <c r="A132" i="4" l="1"/>
  <c r="B132" i="4" s="1"/>
  <c r="D132" i="4" s="1"/>
  <c r="A133" i="4"/>
  <c r="B133" i="4" s="1"/>
  <c r="D133" i="4" s="1"/>
  <c r="A130" i="4"/>
  <c r="B130" i="4" s="1"/>
  <c r="D130" i="4" s="1"/>
  <c r="A129" i="4"/>
  <c r="B129" i="4" s="1"/>
  <c r="A127" i="4"/>
  <c r="A131" i="4"/>
  <c r="B131" i="4" s="1"/>
  <c r="D131" i="4" s="1"/>
  <c r="F20" i="1"/>
  <c r="D21" i="1" s="1"/>
  <c r="U6" i="4"/>
  <c r="S13" i="4"/>
  <c r="P6" i="4" s="1"/>
  <c r="D13" i="4"/>
  <c r="A6" i="4" s="1"/>
  <c r="N12" i="4"/>
  <c r="K6" i="4" s="1"/>
  <c r="F6" i="4"/>
  <c r="B5" i="7"/>
  <c r="Y25" i="4" l="1"/>
  <c r="T25" i="4" s="1"/>
  <c r="U7" i="4" s="1"/>
  <c r="D16" i="7" l="1"/>
  <c r="A16" i="6"/>
  <c r="D13" i="7"/>
  <c r="O16" i="5" l="1"/>
  <c r="O17" i="5" s="1"/>
  <c r="P16" i="5"/>
  <c r="P17" i="5" s="1"/>
  <c r="D15" i="7" s="1"/>
  <c r="P18" i="5" l="1"/>
  <c r="D11" i="7"/>
  <c r="D18" i="7" s="1"/>
  <c r="D21" i="7" l="1"/>
  <c r="D23" i="7" l="1"/>
  <c r="AB17" i="8" l="1"/>
  <c r="B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01290</author>
  </authors>
  <commentList>
    <comment ref="D19" authorId="0" shapeId="0" xr:uid="{00000000-0006-0000-0000-000001000000}">
      <text>
        <r>
          <rPr>
            <sz val="9"/>
            <color indexed="81"/>
            <rFont val="Tahoma"/>
            <family val="2"/>
          </rPr>
          <t>Insert date in dd-MM-yyyy format</t>
        </r>
      </text>
    </comment>
  </commentList>
</comments>
</file>

<file path=xl/sharedStrings.xml><?xml version="1.0" encoding="utf-8"?>
<sst xmlns="http://schemas.openxmlformats.org/spreadsheetml/2006/main" count="850" uniqueCount="350">
  <si>
    <t>Enter the details of the bidder below:</t>
  </si>
  <si>
    <t xml:space="preserve">Specify type of Bidder                 </t>
  </si>
  <si>
    <t xml:space="preserve">Sole Bidder </t>
  </si>
  <si>
    <t>2 or more</t>
  </si>
  <si>
    <t>Address of Registered Office</t>
  </si>
  <si>
    <t>email id</t>
  </si>
  <si>
    <t>Mobile no.</t>
  </si>
  <si>
    <t xml:space="preserve">Printed Name </t>
  </si>
  <si>
    <t>Designation</t>
  </si>
  <si>
    <t xml:space="preserve">Date     </t>
  </si>
  <si>
    <t xml:space="preserve">Place     </t>
  </si>
  <si>
    <t>ATTACHMENT-10</t>
  </si>
  <si>
    <t>Integrity Pact</t>
  </si>
  <si>
    <t xml:space="preserve"> </t>
  </si>
  <si>
    <t>Name        :</t>
  </si>
  <si>
    <t>Address    :</t>
  </si>
  <si>
    <t>Dear Sir,</t>
  </si>
  <si>
    <t>Integrity Pact is annexed herewith this Volume.</t>
  </si>
  <si>
    <t>Date      :</t>
  </si>
  <si>
    <t>Printed Name :</t>
  </si>
  <si>
    <t>Place      :</t>
  </si>
  <si>
    <t>Designation :</t>
  </si>
  <si>
    <t>Instruction for printing &amp; submitting Integrity Pact</t>
  </si>
  <si>
    <t>1.</t>
  </si>
  <si>
    <t>The requisite format of Integrity Pact is getting generated automatically and displayed here below.</t>
  </si>
  <si>
    <t>2.</t>
  </si>
  <si>
    <t>Take print out of first page on a non-judicial stamp paper of Rs. 100/-  and other seven pages on plain A4 size paper. Such two sets shall be prepared by the bidder.</t>
  </si>
  <si>
    <t>3.</t>
  </si>
  <si>
    <t>All the pages of both the copies of the Integrity Pact shall be signed by the authorised representative of the bidder and duly stamped.</t>
  </si>
  <si>
    <t>4.</t>
  </si>
  <si>
    <t>Both the original copies shall be submitted by the bidder in the form of Hard Copy as part of the first envelope before due date &amp; time of submission of the bid.</t>
  </si>
  <si>
    <t>5.</t>
  </si>
  <si>
    <t>For further details bidders may please refer ITB Clause 9.3 (n).</t>
  </si>
  <si>
    <t>INTEGRITY PACT</t>
  </si>
  <si>
    <t>Between</t>
  </si>
  <si>
    <t xml:space="preserve">Power Grid Corporation of India Limited </t>
  </si>
  <si>
    <t>having its Registered Office at B-9, Qutab Institutional Area, Katwaria Sarai,                           New Delhi – 110016 hereinafter referred to as</t>
  </si>
  <si>
    <r>
      <t>"POWERGRID"</t>
    </r>
    <r>
      <rPr>
        <b/>
        <sz val="12"/>
        <rFont val="Book Antiqua"/>
        <family val="1"/>
      </rPr>
      <t>,</t>
    </r>
  </si>
  <si>
    <t>and</t>
  </si>
  <si>
    <t xml:space="preserve"> having its Registered Office at</t>
  </si>
  <si>
    <t xml:space="preserve">, </t>
  </si>
  <si>
    <t xml:space="preserve">hereinafter referred to as </t>
  </si>
  <si>
    <t>"The Bidder/Contractor"</t>
  </si>
  <si>
    <t>Preamble</t>
  </si>
  <si>
    <t xml:space="preserve">(Signature) </t>
  </si>
  <si>
    <t>(For &amp; On behalf of POWERGRID)</t>
  </si>
  <si>
    <t>(For &amp; On behalf of Bidder/ Contractor)</t>
  </si>
  <si>
    <t>Page 1 of 8</t>
  </si>
  <si>
    <r>
      <t>In order to achieve these goals, POWERGRID and the above named Bidder/Contractor enter into this agreement called '</t>
    </r>
    <r>
      <rPr>
        <b/>
        <sz val="12"/>
        <rFont val="Book Antiqua"/>
        <family val="1"/>
      </rPr>
      <t xml:space="preserve">Integrity Pact' </t>
    </r>
    <r>
      <rPr>
        <sz val="12"/>
        <rFont val="Book Antiqua"/>
        <family val="1"/>
      </rPr>
      <t>which will form a part of the bid.</t>
    </r>
  </si>
  <si>
    <t>It is hereby agreed by and between the parties as under:</t>
  </si>
  <si>
    <t>Section I - Commitments of POWERGRID</t>
  </si>
  <si>
    <t>(1)</t>
  </si>
  <si>
    <t>POWERGRID commits itself to take all measures necessary to prevent corruption and to observe the following principles :</t>
  </si>
  <si>
    <t>a)</t>
  </si>
  <si>
    <t>No employee of POWERGRID, personally or through family members, will in connection with the tender, or the execution of the contract, demand, take a promise for or accept, for him/herself or third person, any material or other benefit which he/she is not legally entitled to.</t>
  </si>
  <si>
    <t>b)</t>
  </si>
  <si>
    <t>POWERGRID will, during the tender process treat all Bidder(s) with equity and fairness. POWERGRID will in particular, before and during the tender process, provide to all Bidder(s) the same information and will not provide to any Bidder(s) confidential/ additional information through which the Bidder(s) could obtain an advantage in relation to the tender process or the contract execution.</t>
  </si>
  <si>
    <t>c)</t>
  </si>
  <si>
    <t>POWERGRID will exclude from evaluation of Bids its such employee(s) who has any personnel interest in the Companies/Agencies participating in the Bidding/Tendering process.</t>
  </si>
  <si>
    <t>(2)</t>
  </si>
  <si>
    <t>If Chairman and Managing Director obtains information on the conduct of any employee of POWERGRID which is a criminal offence under the relevant Anti-Corruption Laws of India, or if there be a substantive suspicion in this regard, he will inform its Chief Vigilance Officer and in addition can initiate disciplinary actions under its Rules.</t>
  </si>
  <si>
    <t>Section II - Commitments of the Bidder/Contractor</t>
  </si>
  <si>
    <r>
      <t>The Bidder</t>
    </r>
    <r>
      <rPr>
        <i/>
        <sz val="12"/>
        <rFont val="Book Antiqua"/>
        <family val="1"/>
      </rPr>
      <t>/</t>
    </r>
    <r>
      <rPr>
        <sz val="12"/>
        <rFont val="Book Antiqua"/>
        <family val="1"/>
      </rPr>
      <t xml:space="preserve">Contractor commits himself to take all measures necessary to prevent corruption. He commits himself to observe the following principles </t>
    </r>
  </si>
  <si>
    <t>Page 2 of 8</t>
  </si>
  <si>
    <t>during his participation in the tender process and during the contract execution :</t>
  </si>
  <si>
    <t xml:space="preserve">a) </t>
  </si>
  <si>
    <r>
      <t>The Bidder</t>
    </r>
    <r>
      <rPr>
        <i/>
        <sz val="12"/>
        <rFont val="Book Antiqua"/>
        <family val="1"/>
      </rPr>
      <t>/</t>
    </r>
    <r>
      <rPr>
        <sz val="12"/>
        <rFont val="Book Antiqua"/>
        <family val="1"/>
      </rPr>
      <t>Contractor will not, directly or through any other person or firm, offer, promise or give to POWERGRID, or to any of POWERGRID's employees involved in the tender process or the execution of the contract or to any third person any material or other benefit which he</t>
    </r>
    <r>
      <rPr>
        <i/>
        <sz val="12"/>
        <rFont val="Book Antiqua"/>
        <family val="1"/>
      </rPr>
      <t>/</t>
    </r>
    <r>
      <rPr>
        <sz val="12"/>
        <rFont val="Book Antiqua"/>
        <family val="1"/>
      </rPr>
      <t>she is not legally entitled to, in order to obtain in exchange an advantage during the tender process or the execution of the contract.</t>
    </r>
  </si>
  <si>
    <r>
      <t>The Bidder</t>
    </r>
    <r>
      <rPr>
        <i/>
        <sz val="12"/>
        <rFont val="Book Antiqua"/>
        <family val="1"/>
      </rPr>
      <t>/</t>
    </r>
    <r>
      <rPr>
        <sz val="12"/>
        <rFont val="Book Antiqua"/>
        <family val="1"/>
      </rPr>
      <t>Contractor will not enter into any illegal agreement or understanding, whether formal or informal with other Bidders/Contractors. This applies in particular to prices, specifications, certifications, subsidiary contracts, submission or non-submission of bids or actions to restrict competitiveness or to introduce cartelization in the bidding process.</t>
    </r>
  </si>
  <si>
    <r>
      <t>The Bidder</t>
    </r>
    <r>
      <rPr>
        <i/>
        <sz val="12"/>
        <rFont val="Book Antiqua"/>
        <family val="1"/>
      </rPr>
      <t>/</t>
    </r>
    <r>
      <rPr>
        <sz val="12"/>
        <rFont val="Book Antiqua"/>
        <family val="1"/>
      </rPr>
      <t>Contractor will not commit any criminal offence under the relevant Anti-corruption Laws of India; further, the Bidder/Contractor will not use for illegitimate</t>
    </r>
    <r>
      <rPr>
        <b/>
        <sz val="12"/>
        <rFont val="Book Antiqua"/>
        <family val="1"/>
      </rPr>
      <t xml:space="preserve"> </t>
    </r>
    <r>
      <rPr>
        <sz val="12"/>
        <rFont val="Book Antiqua"/>
        <family val="1"/>
      </rPr>
      <t>purposes or for purposes of restrictive competition or personal gain, or pass on to others, any information provided by POWERGRID as part of the business relationship, regarding plans, technical proposals and business details, including information contained or transmitted electronically.</t>
    </r>
  </si>
  <si>
    <t>d)</t>
  </si>
  <si>
    <t>The Bidder/Contractor of foreign origin shall disclose the name and address of the Agents/representatives in India, if any, involved directly or indirectly in the Bidding. Similarly, the Bidder/Contractor of Indian Nationality shall furnish the name and address of the foreign principals, if any, involved directly or indirectly in the Bidding.</t>
  </si>
  <si>
    <t xml:space="preserve">e) </t>
  </si>
  <si>
    <t>The Bidder/Contractor will, when presenting his bid, disclose any and all payments he has made, or committed to or intends to make to agents, brokers or any other intermediaries in connection with the award of the contract and/or with the execution of the contract.</t>
  </si>
  <si>
    <t>f)</t>
  </si>
  <si>
    <t>The Bidder/Contractor will not misrepresent facts or furnish false/forged documents/informations in order to influence the bidding process or the execution of the contract to the detriment of POWERGRID.</t>
  </si>
  <si>
    <t>The Bidder/Contractor will not instigate third persons to commit offences outlined above or be an accessory to such offences.</t>
  </si>
  <si>
    <t>Page 3 of 8</t>
  </si>
  <si>
    <t>Section III- Disqualification from tender process and exclusion from future contracts</t>
  </si>
  <si>
    <t>If the Bidder, before contract award, has committed a serious transgression through a violation of Section II or in any other form such as to put his reliability or credibility as Bidder into question, POWERGRID may disqualify the Bidder from the tender process or terminate the contract, if already signed, for such reason.</t>
  </si>
  <si>
    <t xml:space="preserve">If the Bidder/Contractor has committed a serious transgression through a violation of Section II such as to put his reliability or credibility into question, POWERGRID may after following due procedures also exclude the Bidder/Contractor from future contract award processes. The imposition and duration of the exclusion will be determined by the severity of the transgression. The severity will be determined by the circumstances of the case, in particular the number of transgressions, the position of the transgressors within the company hierarchy of the Bidder/Contractor and the amount of the damage. The exclusion will be imposed for a minimum of 12 months and maximum of 3 years. </t>
  </si>
  <si>
    <t>(3)</t>
  </si>
  <si>
    <t>If the Bidder/Contractor can prove that he has restored/recouped the damage caused by him and has installed a suitable corruption prevention system, POWERGRID may revoke the exclusion prematurely.</t>
  </si>
  <si>
    <r>
      <t xml:space="preserve">Section IV </t>
    </r>
    <r>
      <rPr>
        <sz val="12"/>
        <rFont val="Book Antiqua"/>
        <family val="1"/>
      </rPr>
      <t xml:space="preserve">- </t>
    </r>
    <r>
      <rPr>
        <b/>
        <sz val="12"/>
        <rFont val="Book Antiqua"/>
        <family val="1"/>
      </rPr>
      <t>Liability for violation of Integrity Pact</t>
    </r>
  </si>
  <si>
    <t>If POWERGRID has disqualified the Bidder from the tender process prior to the award under Section III, POWERGRID may forfeit the Bid Guarantee under the Bid.</t>
  </si>
  <si>
    <t>If POWERGRID has terminated the contract under Section III, POWERGRID may forfeit the Contract Performance Guarantee of this contract besides resorting to other remedies under the contract.</t>
  </si>
  <si>
    <r>
      <t>Section V</t>
    </r>
    <r>
      <rPr>
        <sz val="12"/>
        <rFont val="Book Antiqua"/>
        <family val="1"/>
      </rPr>
      <t xml:space="preserve">- </t>
    </r>
    <r>
      <rPr>
        <b/>
        <sz val="12"/>
        <rFont val="Book Antiqua"/>
        <family val="1"/>
      </rPr>
      <t>Previous Transgression</t>
    </r>
  </si>
  <si>
    <r>
      <t>The Bidder shall</t>
    </r>
    <r>
      <rPr>
        <b/>
        <sz val="12"/>
        <rFont val="Book Antiqua"/>
        <family val="1"/>
      </rPr>
      <t xml:space="preserve"> </t>
    </r>
    <r>
      <rPr>
        <sz val="12"/>
        <rFont val="Book Antiqua"/>
        <family val="1"/>
      </rPr>
      <t>declare in his Bid</t>
    </r>
    <r>
      <rPr>
        <b/>
        <sz val="12"/>
        <rFont val="Book Antiqua"/>
        <family val="1"/>
      </rPr>
      <t xml:space="preserve"> </t>
    </r>
    <r>
      <rPr>
        <sz val="12"/>
        <rFont val="Book Antiqua"/>
        <family val="1"/>
      </rPr>
      <t>that no previous transgressions occurred in the last 3 years with any other Public Sector Undertaking or Government Department that could justify his exclusion from the tender process.</t>
    </r>
  </si>
  <si>
    <t>Page 4 of 8</t>
  </si>
  <si>
    <t>If the Bidder makes incorrect statement on this subject, he can be disqualified from the tender process or the contract, if already awarded, can be terminated for such reason.</t>
  </si>
  <si>
    <r>
      <t>Section VI</t>
    </r>
    <r>
      <rPr>
        <sz val="12"/>
        <rFont val="Book Antiqua"/>
        <family val="1"/>
      </rPr>
      <t xml:space="preserve"> - </t>
    </r>
    <r>
      <rPr>
        <b/>
        <sz val="12"/>
        <rFont val="Book Antiqua"/>
        <family val="1"/>
      </rPr>
      <t xml:space="preserve">Equal treatment to all Bidders </t>
    </r>
    <r>
      <rPr>
        <b/>
        <i/>
        <sz val="12"/>
        <rFont val="Book Antiqua"/>
        <family val="1"/>
      </rPr>
      <t xml:space="preserve">/ </t>
    </r>
    <r>
      <rPr>
        <b/>
        <sz val="12"/>
        <rFont val="Book Antiqua"/>
        <family val="1"/>
      </rPr>
      <t>Contractors</t>
    </r>
  </si>
  <si>
    <t>POWERGRID will enter into agreements with identical conditions as this one with all Bidders.</t>
  </si>
  <si>
    <t>POWERGRID will disqualify from the tender process any bidder who does not sign this Pact or violate its provisions.</t>
  </si>
  <si>
    <r>
      <t xml:space="preserve">Section VII - Punitive Action against violating Bidders </t>
    </r>
    <r>
      <rPr>
        <b/>
        <i/>
        <sz val="12"/>
        <rFont val="Book Antiqua"/>
        <family val="1"/>
      </rPr>
      <t xml:space="preserve">/ </t>
    </r>
    <r>
      <rPr>
        <b/>
        <sz val="12"/>
        <rFont val="Book Antiqua"/>
        <family val="1"/>
      </rPr>
      <t xml:space="preserve">Contractors </t>
    </r>
  </si>
  <si>
    <r>
      <t>If POWERGRID obtains knowledge of conduct of a Bidder or a Contractor or his subcontractor</t>
    </r>
    <r>
      <rPr>
        <b/>
        <sz val="12"/>
        <rFont val="Book Antiqua"/>
        <family val="1"/>
      </rPr>
      <t xml:space="preserve"> </t>
    </r>
    <r>
      <rPr>
        <sz val="12"/>
        <rFont val="Book Antiqua"/>
        <family val="1"/>
      </rPr>
      <t>or of an employee or a representative or an associate of a Bidder or Contractor or his Subcontractor</t>
    </r>
    <r>
      <rPr>
        <b/>
        <sz val="12"/>
        <rFont val="Book Antiqua"/>
        <family val="1"/>
      </rPr>
      <t xml:space="preserve"> </t>
    </r>
    <r>
      <rPr>
        <sz val="12"/>
        <rFont val="Book Antiqua"/>
        <family val="1"/>
      </rPr>
      <t>which constitutes corruption, or if POWERGRID has substantive suspicion in this regard, POWERGRID will inform the Chief Vigilance Officer (CVO).</t>
    </r>
  </si>
  <si>
    <t>(*)Section VIII - Independent External Monitor/Monitors</t>
  </si>
  <si>
    <t xml:space="preserve">POWERGRID has appointed a panel of Independent External Monitors (IEMs) for this Pact with the approval of Central Vigilance Commission (CVC), Government of India, out of which one of the IEMs has been indicated in the NIT/IFB. </t>
  </si>
  <si>
    <t>The IEM is to review independently and objectively, whether and to what extent the parties comply with the obligations under this agreement. He has right of access to all project documentation.  The IEM may examine any complaint received by him and submit a report to Chairman-cum-Managing Director, POWERGRID, at the earliest.  He may also submit a report directly to the CVO and the CVC, in case of suspicion of serious irregularities attracting the provisions of the PC Act.  However, for ensuring the desired transparency and objectivity in dealing with the complaints arising out of any tendering process, the matter shall be referred to the full panel of IEMs, who would examine the records, conduct the investigations and submit report to Chairman-cum-Managing Director, POWERGRID, giving joint findings.</t>
  </si>
  <si>
    <t>Page 5 of 8</t>
  </si>
  <si>
    <t>The IEM is not subject to instructions by the representatives of the parties and performs his functions neutrally and independently. He reports to the Chairman-cum-Managing Director, POWERGRID.</t>
  </si>
  <si>
    <t>(4)</t>
  </si>
  <si>
    <t>The Bidder(s)/Contractor(s) accepts that the IEM has the right to access without restriction to all documentation of POWERGRID related to this contract including that provided by the Contractor/Bidder. The Bidder/Contractor will also grant the IEM, upon his request and demonstration of a valid interest, unrestricted and unconditional access to his documentation. The same is applicable to Subcontractors. The IEM is under contractual obligation to treat the information and documents of the Bidder(s)/Contractor(s)/Subcontractor(s) with confidentiality.</t>
  </si>
  <si>
    <t>(5)</t>
  </si>
  <si>
    <t>POWERGRID will provide to the IEM information as sought by him which could have an impact on the contractual relations between POWERGRID and the Bidder/Contractor related to this contract.</t>
  </si>
  <si>
    <t>(6)</t>
  </si>
  <si>
    <t>As soon as the IEM notices, or believes to notice, a violation of this agreement, he will so inform the Chairman-cum-Managing Director, POWERGRID and request the Chairman-cum-Managing Director, POWERGRID to discontinue or take corrective action, or to take other relevant action. The IEM can in this regard submit non-binding recommendations. Beyond this, the IEM has no right to demand from the parties that they act in a specific manner, refrain from action or tolerate action. However, the IEM shall give an opportunity to POWERGRID and the Bidder/Contractor, as deemed fit, to present its case before making its recommendations to POWERGRID.</t>
  </si>
  <si>
    <t>(7)</t>
  </si>
  <si>
    <t>The IEM will submit a written report to the Chairman-cum-Managing Director, POWERGRID within 8 to 10 weeks from the date of reference or intimation to him by POWERGRID and, should the occasion arise, submit proposals for correcting problematic situations.</t>
  </si>
  <si>
    <t>(8)</t>
  </si>
  <si>
    <t>If the IEM has reported to the Chairman-cum-Managing Director, POWERGRID, a substantiated suspicion of an offence under relevant Anti-Corruption Laws of India, and the Chairman-cum-Managing Director, POWERGRID has not, within the reasonable time taken visible action to proceed against such offence or reported it to the CVO, the Monitor may also transmit this information directly to the CVC, Government of India.</t>
  </si>
  <si>
    <t>Page 6 of 8</t>
  </si>
  <si>
    <t>(9)</t>
  </si>
  <si>
    <r>
      <t>The word ‘</t>
    </r>
    <r>
      <rPr>
        <b/>
        <sz val="12"/>
        <rFont val="Book Antiqua"/>
        <family val="1"/>
      </rPr>
      <t>IEM</t>
    </r>
    <r>
      <rPr>
        <sz val="12"/>
        <rFont val="Book Antiqua"/>
        <family val="1"/>
      </rPr>
      <t>’ would include both singular and plural.</t>
    </r>
  </si>
  <si>
    <t>(*)</t>
  </si>
  <si>
    <t>This Section shall be applicable for only those packages wherein the IEMs have been identified in Section – I : Invitation for Bids and/or Clause ITB 9.3 in Section – III: Bid Data Sheets of Conditions of Contract, Volume-I of the Bidding Documents.</t>
  </si>
  <si>
    <t>Section IX - Pact Duration</t>
  </si>
  <si>
    <t>This Pact begins when both parties have legally signed it. It expires for the Contractor after the closure of the contract and for all other Bidder's six month after the contract has been awarded.</t>
  </si>
  <si>
    <t>Section X - Other Provisions</t>
  </si>
  <si>
    <r>
      <t>This agreement is subject to Indian Law. Place of performance and jurisdiction is the establishment</t>
    </r>
    <r>
      <rPr>
        <i/>
        <sz val="12"/>
        <rFont val="Book Antiqua"/>
        <family val="1"/>
      </rPr>
      <t xml:space="preserve"> </t>
    </r>
    <r>
      <rPr>
        <sz val="12"/>
        <rFont val="Book Antiqua"/>
        <family val="1"/>
      </rPr>
      <t xml:space="preserve">of POWERGRID. The Arbitration clause provided in the main tender document / contract shall not be applicable for any issue / dispute arising under Integrity Pact. </t>
    </r>
  </si>
  <si>
    <t xml:space="preserve">Changes and supplements as well as termination notices need to be made in writing. </t>
  </si>
  <si>
    <t>If the Contractor is a partnership firm or a consortium or Joint Venture, this agreement must be signed by all partners, consortium members and Joint Venture partners.</t>
  </si>
  <si>
    <t>Nothing in this agreement shall affect the rights of the parties available under the General Conditions of Contract (GCC) and Special Conditions of Contract (SCC).</t>
  </si>
  <si>
    <r>
      <t xml:space="preserve">Views expressed or suggestions/submissions made by the parties and the recommendations of the </t>
    </r>
    <r>
      <rPr>
        <b/>
        <i/>
        <sz val="12"/>
        <rFont val="Book Antiqua"/>
        <family val="1"/>
      </rPr>
      <t>CVO/</t>
    </r>
    <r>
      <rPr>
        <sz val="12"/>
        <rFont val="Book Antiqua"/>
        <family val="1"/>
      </rPr>
      <t>IEM</t>
    </r>
    <r>
      <rPr>
        <vertAlign val="superscript"/>
        <sz val="12"/>
        <rFont val="Book Antiqua"/>
        <family val="1"/>
      </rPr>
      <t>#</t>
    </r>
    <r>
      <rPr>
        <sz val="12"/>
        <rFont val="Book Antiqua"/>
        <family val="1"/>
      </rPr>
      <t xml:space="preserve"> in respect of the violation of this agreement, shall not be relied on or introduced as evidence in the arbitral or judicial proceedings (arising out of the arbitral proceedings) by the parties in connection with the disputes/differences arising out of the subject contract.</t>
    </r>
  </si>
  <si>
    <t>#</t>
  </si>
  <si>
    <t>CVO shall be applicable for packages wherein IEM are not identified in Section IFB/BDS of Condition of Contract, Volume-I. IEM shall be applicable for packages wherein IEM are identified in Section IFB/BDS of Condition of Contract, Volume-I.</t>
  </si>
  <si>
    <t>Page 7 of 8</t>
  </si>
  <si>
    <t>Should one or several provisions of this agreement turn out to be invalid, the remainder of this agreement remains valid. In this case, the parties will strive to come to an agreement to their original intentions.</t>
  </si>
  <si>
    <t>Signature</t>
  </si>
  <si>
    <t>(Office Seal)</t>
  </si>
  <si>
    <t>Name :</t>
  </si>
  <si>
    <t>Witness 1 :</t>
  </si>
  <si>
    <t>Witness 2 :</t>
  </si>
  <si>
    <t>Page 8 of 8</t>
  </si>
  <si>
    <t xml:space="preserve">USD </t>
  </si>
  <si>
    <t xml:space="preserve">EURO </t>
  </si>
  <si>
    <t xml:space="preserve">RMB </t>
  </si>
  <si>
    <t xml:space="preserve">INR </t>
  </si>
  <si>
    <t xml:space="preserve"> plus </t>
  </si>
  <si>
    <t>One</t>
  </si>
  <si>
    <t>Two</t>
  </si>
  <si>
    <t>Three</t>
  </si>
  <si>
    <t>Four</t>
  </si>
  <si>
    <t>Five</t>
  </si>
  <si>
    <t>Six</t>
  </si>
  <si>
    <t>Seven</t>
  </si>
  <si>
    <t>Eight</t>
  </si>
  <si>
    <t>Nine</t>
  </si>
  <si>
    <t>Ten</t>
  </si>
  <si>
    <t>Eleven</t>
  </si>
  <si>
    <t>Twelve</t>
  </si>
  <si>
    <t>Thirteen</t>
  </si>
  <si>
    <t>Fourteen</t>
  </si>
  <si>
    <t>Fifteen</t>
  </si>
  <si>
    <t>Sixteen</t>
  </si>
  <si>
    <t xml:space="preserve"> + </t>
  </si>
  <si>
    <t>Seventeen</t>
  </si>
  <si>
    <t xml:space="preserve">/- + </t>
  </si>
  <si>
    <t>Eighteen</t>
  </si>
  <si>
    <t>/-</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</si>
  <si>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</si>
  <si>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</si>
  <si>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</si>
  <si>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</si>
  <si>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</si>
  <si>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</si>
  <si>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</si>
  <si>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</si>
  <si>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</si>
  <si>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</si>
  <si>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</si>
  <si>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</si>
  <si>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</si>
  <si>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</si>
  <si>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</si>
  <si>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</si>
  <si>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Fivr</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</si>
  <si>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</si>
  <si>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</si>
  <si>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</si>
  <si>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</si>
  <si>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</si>
  <si>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</si>
  <si>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</si>
  <si>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</si>
  <si>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</si>
  <si>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</si>
  <si>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</si>
  <si>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</si>
  <si>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</si>
  <si>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</si>
  <si>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</si>
  <si>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</si>
  <si>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</si>
  <si>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</si>
  <si>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</si>
  <si>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</si>
  <si>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</si>
  <si>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</si>
  <si>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</si>
  <si>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</si>
  <si>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</si>
  <si>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</si>
  <si>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</si>
  <si>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</si>
  <si>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</si>
  <si>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</si>
  <si>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</si>
  <si>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</si>
  <si>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</si>
  <si>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</si>
  <si>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</si>
  <si>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</si>
  <si>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</si>
  <si>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</si>
  <si>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</si>
  <si>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</si>
  <si>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</si>
  <si>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</si>
  <si>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</si>
  <si>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</si>
  <si>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</si>
  <si>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</si>
  <si>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</si>
  <si>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</si>
  <si>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</si>
  <si>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</si>
  <si>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</si>
  <si>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</si>
  <si>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</si>
  <si>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</si>
  <si>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</si>
  <si>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</si>
  <si>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</si>
  <si>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</si>
  <si>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</si>
  <si>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</si>
  <si>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</si>
  <si>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</si>
  <si>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</si>
  <si>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</si>
  <si>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</si>
  <si>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BG VALUE:</t>
  </si>
  <si>
    <t>Schedule-I : DSR Scheduled Items</t>
  </si>
  <si>
    <t>Bidder’s Name and Address (Sole Bidder) :</t>
  </si>
  <si>
    <t>To:</t>
  </si>
  <si>
    <t>Contract Services</t>
  </si>
  <si>
    <t>Power Grid Corporation of India Ltd.,</t>
  </si>
  <si>
    <t>Southern Region Transmission system -I</t>
  </si>
  <si>
    <t>Kavadiguda Main Raod, Secunderabad - 500080</t>
  </si>
  <si>
    <t>Sl. No.</t>
  </si>
  <si>
    <t>DSR 2023 Ref No:</t>
  </si>
  <si>
    <t>Service Code</t>
  </si>
  <si>
    <t>SAC (Service Accounting Codes)</t>
  </si>
  <si>
    <t>Whether SAC in column ‘4’ is confirmed. If not  indicate applicable the SAC #</t>
  </si>
  <si>
    <t>Rate of GST applicable ( in %)</t>
  </si>
  <si>
    <t>Whether  rate of GST in column ‘6’ is confirmed. If not  indicate applicable rate of GST #</t>
  </si>
  <si>
    <t>Description
(DSR'23 Items- Civil Works)</t>
  </si>
  <si>
    <t>Unit</t>
  </si>
  <si>
    <t>Quantity</t>
  </si>
  <si>
    <t>Unit Erection Charges including GST as per DSR 2023</t>
  </si>
  <si>
    <t>GST %  Excluded in DSR 2023</t>
  </si>
  <si>
    <t>Unit Erection Charges excluding GST</t>
  </si>
  <si>
    <t>Amount excluding GST</t>
  </si>
  <si>
    <t>Total Tax GST</t>
  </si>
  <si>
    <t>13=11/1.12</t>
  </si>
  <si>
    <t>14=13*10</t>
  </si>
  <si>
    <t>15=18% of 14</t>
  </si>
  <si>
    <t>Quote percentage (%) above/below +/- on total amount of DSR 2023 Rates excluding GST mentioned above  (to be quoted by Bidder)</t>
  </si>
  <si>
    <t>Amount above/below +/- on the amount for DSR Items as per bidder's quoted percentage</t>
  </si>
  <si>
    <t>Total of Schedule I excluding GST</t>
  </si>
  <si>
    <t>Total GST  forSchedule-I</t>
  </si>
  <si>
    <t>Schedule-II : Non-Scheduled Items</t>
  </si>
  <si>
    <t xml:space="preserve">Bidder’s Name </t>
  </si>
  <si>
    <t>Service Number</t>
  </si>
  <si>
    <t>SAC Code</t>
  </si>
  <si>
    <t>Whether SAC in column ‘2’ is confirmed. If not  indicate applicable the SAC #</t>
  </si>
  <si>
    <t>Whether  rate of GST in column ‘4’ is confirmed. If not  indicate applicable rate of GST #</t>
  </si>
  <si>
    <t>Description
(Non Schedule Items)</t>
  </si>
  <si>
    <t>Unit Rate without GST</t>
  </si>
  <si>
    <t>Total Amount</t>
  </si>
  <si>
    <t xml:space="preserve"> GST</t>
  </si>
  <si>
    <t>Remarks</t>
  </si>
  <si>
    <t>10= 8 x 9</t>
  </si>
  <si>
    <t>11 = Appl GST% of 10</t>
  </si>
  <si>
    <t>NON-SCHEDULE ITEMS</t>
  </si>
  <si>
    <t>Total of Non-Schedule Items(Part-A+Part-B)</t>
  </si>
  <si>
    <t>(GRAND SUMMARY)</t>
  </si>
  <si>
    <t>Description</t>
  </si>
  <si>
    <t>Total Price (INR)</t>
  </si>
  <si>
    <t>TOTAL SCHEDULE NO. I</t>
  </si>
  <si>
    <t>TOTAL SCHEDULE NO. II</t>
  </si>
  <si>
    <t>GST</t>
  </si>
  <si>
    <t>GST on Schedule-I</t>
  </si>
  <si>
    <t>GST on Schedule-II</t>
  </si>
  <si>
    <t>Total of Service/Installation Charge 
(ITEMS TAB: Item 01  INSTALLATION FOR DCB (INR) : SRM ATB
for BID PRICE SUMMARY Statement )</t>
  </si>
  <si>
    <t>Total GST against Service/Installation Charge
(ITEMS TAB: Item 02 GST - SERVICES FOR SRM ATB
 for BID PRICE SUMMARY Statement )</t>
  </si>
  <si>
    <t>GRAND TOTAL</t>
  </si>
  <si>
    <t xml:space="preserve">Date : </t>
  </si>
  <si>
    <t>Printed Name   :</t>
  </si>
  <si>
    <t>Place :</t>
  </si>
  <si>
    <t>Designation   :</t>
  </si>
  <si>
    <r>
      <t>Bid Form 2</t>
    </r>
    <r>
      <rPr>
        <b/>
        <vertAlign val="superscript"/>
        <sz val="11"/>
        <rFont val="Book Antiqua"/>
        <family val="1"/>
      </rPr>
      <t>nd</t>
    </r>
    <r>
      <rPr>
        <b/>
        <sz val="11"/>
        <rFont val="Book Antiqua"/>
        <family val="1"/>
      </rPr>
      <t xml:space="preserve"> Envelope</t>
    </r>
  </si>
  <si>
    <t>BID FORM (Second Envelope)</t>
  </si>
  <si>
    <t>Bid Proposal Ref. No.</t>
  </si>
  <si>
    <t>Southern Region Transmission System-I</t>
  </si>
  <si>
    <t>Name of Contract  :</t>
  </si>
  <si>
    <t>Dear Ladies and/or Gentlemen,</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</si>
  <si>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undertake the above-named package in full conformity with the said Bidding Documents for the sum of Rs. </t>
  </si>
  <si>
    <t xml:space="preserve"> /- only or such other sums as may be determined in accordance with the terms and conditions of the Bidding Documents.</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</si>
  <si>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</si>
  <si>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</si>
  <si>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</si>
  <si>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Sch-1</t>
  </si>
  <si>
    <t>Sch-2</t>
  </si>
  <si>
    <t>Non-Scheduled Items</t>
  </si>
  <si>
    <t>Sch-3</t>
  </si>
  <si>
    <t>Grand Summary</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</si>
  <si>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</si>
  <si>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declare that as specified in Clause 4.6, ITB, Vol.-IA of the Bidding Documents, the prices of all the  Services to be supplied under this contract shall be FIRM and doesnot subject to any price adjustment  as per relevant clauses in bidding document.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</si>
  <si>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</si>
  <si>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confirm that except as otherwise specifically provided our Bid Prices in this Second Envelope include all taxes, duties, levies and charges as may be assessed on us/our Associate (applicable for Foreign Bidder), our Sub-Contractor/Sub-Vendor or their employees by all municipal, state or national government authorities in connection with the Facilities, in and outside of India.</t>
  </si>
  <si>
    <r>
      <t xml:space="preserve">100% of applicable Taxes and Duties i.e </t>
    </r>
    <r>
      <rPr>
        <b/>
        <sz val="11"/>
        <rFont val="Book Antiqua"/>
        <family val="1"/>
      </rPr>
      <t>GST</t>
    </r>
    <r>
      <rPr>
        <sz val="11"/>
        <rFont val="Book Antiqua"/>
        <family val="1"/>
      </rPr>
      <t xml:space="preserve"> , which are payable by the Employer under the Contract, shall be reimbursed by the Employer  on production of satisfactory documentary evidence by the Contractor in accordance with the provisions of the Bidding Documents.</t>
    </r>
  </si>
  <si>
    <r>
      <t>We further understand that notwithstanding 3.0 above, in case of award on us, you shall also bear and pay/reimburse to us,</t>
    </r>
    <r>
      <rPr>
        <b/>
        <sz val="11"/>
        <rFont val="Book Antiqua"/>
        <family val="1"/>
      </rPr>
      <t xml:space="preserve"> GST</t>
    </r>
    <r>
      <rPr>
        <sz val="11"/>
        <rFont val="Book Antiqua"/>
        <family val="1"/>
      </rPr>
      <t xml:space="preserve"> applicable on</t>
    </r>
    <r>
      <rPr>
        <b/>
        <sz val="11"/>
        <rFont val="Book Antiqua"/>
        <family val="1"/>
      </rPr>
      <t xml:space="preserve"> </t>
    </r>
    <r>
      <rPr>
        <sz val="11"/>
        <rFont val="Book Antiqua"/>
        <family val="1"/>
      </rPr>
      <t>Installation Services specified in Schedule No. I &amp; II of the Price Schedule in this Second Envelope, by the Indian Laws.</t>
    </r>
  </si>
  <si>
    <r>
      <t>We confirm that w</t>
    </r>
    <r>
      <rPr>
        <b/>
        <sz val="11"/>
        <rFont val="Book Antiqua"/>
        <family val="1"/>
      </rPr>
      <t>e have also registered/we shall also get registered in the GST Network with a GSTIN,</t>
    </r>
    <r>
      <rPr>
        <sz val="11"/>
        <rFont val="Book Antiqua"/>
        <family val="1"/>
      </rPr>
      <t xml:space="preserve"> in all the states where the project is located and the states from which we shall make our supply of goods.</t>
    </r>
  </si>
  <si>
    <t># (For Joint Venture only) We, the partners of Joint Venture submitting this bid, do agree and confirm that in case of Award of Contract on the Joint Venture, we shall be jointly and severally liable and responsible for the execution of the Contract in accordance with Contract terms and conditions.</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</si>
  <si>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</si>
  <si>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</si>
  <si>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Yours faithfully,</t>
  </si>
  <si>
    <t>Date :</t>
  </si>
  <si>
    <t>Please provide additional information of the Bidder</t>
  </si>
  <si>
    <t>Business Address                       :</t>
  </si>
  <si>
    <t>Country of Incorporation         :</t>
  </si>
  <si>
    <t>State/Province to be indicated :</t>
  </si>
  <si>
    <t>Name of Principal Officer         :</t>
  </si>
  <si>
    <t>Address of  Principal Officer    :</t>
  </si>
  <si>
    <t>* * *</t>
  </si>
  <si>
    <t>Schedules Items as per DSR 2023 excluding GST</t>
  </si>
  <si>
    <t>1.24.1</t>
  </si>
  <si>
    <t>Total of Schedule Items as per DSR 2023 for PART B</t>
  </si>
  <si>
    <t>Total of Schedule Items for  PART A+PART B</t>
  </si>
  <si>
    <r>
      <t xml:space="preserve">Supply &amp; Installation Charges- </t>
    </r>
    <r>
      <rPr>
        <b/>
        <sz val="10"/>
        <color rgb="FF000000"/>
        <rFont val="Book Antiqua"/>
        <family val="1"/>
      </rPr>
      <t>Schedule Civil Item &amp; Electrical items</t>
    </r>
  </si>
  <si>
    <t>NIL</t>
  </si>
  <si>
    <t>Non-Schedule items for Catching of monkeys in substation and residential colony premises at 400kV Nagarjunasagar Substation and leaving in forest area</t>
  </si>
  <si>
    <t>Catching of Monkeys</t>
  </si>
  <si>
    <t>Feeding of Monkeys per Monkey per day</t>
  </si>
  <si>
    <t>Transportation Charges for Monkeys (Vehicle 
should be able to carry 100 monkeys in cages and 
shall be paid for only one way)</t>
  </si>
  <si>
    <t>Charges for Co-Ordination for Sterilisation of Monkeys</t>
  </si>
  <si>
    <t>Km</t>
  </si>
  <si>
    <t>Each</t>
  </si>
  <si>
    <t>Catching of monkeys in substation and residential colony premises at 400kV Nagarjunasagar Substation and leaving in forest area ” against Spec. no. SR-I/C&amp;M/WC-4857/RFx: 5005013747 (SR1/NT/S-MISC/DOM/B00/26/14405)</t>
  </si>
  <si>
    <t>Spec. no. SR-I/C&amp;M/WC-4857/RFx: 5005013747 (SR1/NT/S-MISC/DOM/B00/26/14405)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</si>
</sst>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_(* \(#,##0.00\);_(* &quot;-&quot;??_);_(@_)"/>
    <numFmt numFmtId="165" formatCode="_-&quot;£&quot;* #,##0.00_-;\-&quot;£&quot;* #,##0.00_-;_-&quot;£&quot;* &quot;-&quot;??_-;_-@_-"/>
    <numFmt numFmtId="166" formatCode="0.0_)"/>
    <numFmt numFmtId="167" formatCode="#,##0.000_);\(#,##0.000\)"/>
    <numFmt numFmtId="168" formatCode=";;"/>
    <numFmt numFmtId="169" formatCode="&quot;\&quot;#,##0.00;[Red]\-&quot;\&quot;#,##0.00"/>
    <numFmt numFmtId="170" formatCode="#,##0.0"/>
    <numFmt numFmtId="171" formatCode="0.000"/>
    <numFmt numFmtId="172" formatCode="0.0"/>
    <numFmt numFmtId="173" formatCode="[$-409]dd\-mmm\-yy;@"/>
    <numFmt numFmtId="174" formatCode="[$-409]d\-mmm\-yyyy;@"/>
    <numFmt numFmtId="175" formatCode="[$-409]d/mmm/yyyy;@"/>
  </numFmts>
  <fonts count="51">
    <font>
      <sz val="10"/>
      <name val="Book Antiqua"/>
    </font>
    <font>
      <sz val="10"/>
      <name val="Book Antiqua"/>
      <family val="1"/>
    </font>
    <font>
      <b/>
      <sz val="14"/>
      <name val="Book Antiqua"/>
      <family val="1"/>
    </font>
    <font>
      <sz val="12"/>
      <name val="Book Antiqua"/>
      <family val="1"/>
    </font>
    <font>
      <b/>
      <sz val="12"/>
      <name val="Arial"/>
      <family val="2"/>
    </font>
    <font>
      <b/>
      <sz val="12"/>
      <name val="Book Antiqua"/>
      <family val="1"/>
    </font>
    <font>
      <sz val="11"/>
      <name val="Book Antiqua"/>
      <family val="1"/>
    </font>
    <font>
      <b/>
      <sz val="11"/>
      <name val="Book Antiqua"/>
      <family val="1"/>
    </font>
    <font>
      <sz val="14"/>
      <name val="AngsanaUPC"/>
      <family val="1"/>
    </font>
    <font>
      <sz val="10"/>
      <name val="Arial"/>
      <family val="2"/>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sz val="10"/>
      <name val="Book Antiqua"/>
      <family val="1"/>
    </font>
    <font>
      <sz val="12"/>
      <name val="Arial"/>
      <family val="2"/>
    </font>
    <font>
      <i/>
      <sz val="12"/>
      <name val="Book Antiqua"/>
      <family val="1"/>
    </font>
    <font>
      <b/>
      <i/>
      <sz val="12"/>
      <name val="Book Antiqua"/>
      <family val="1"/>
    </font>
    <font>
      <vertAlign val="superscript"/>
      <sz val="12"/>
      <name val="Book Antiqua"/>
      <family val="1"/>
    </font>
    <font>
      <sz val="12"/>
      <color indexed="12"/>
      <name val="Book Antiqua"/>
      <family val="1"/>
    </font>
    <font>
      <sz val="8"/>
      <name val="Book Antiqua"/>
      <family val="1"/>
    </font>
    <font>
      <sz val="11"/>
      <name val="Arial"/>
      <family val="2"/>
    </font>
    <font>
      <b/>
      <sz val="11"/>
      <name val="Arial"/>
      <family val="2"/>
    </font>
    <font>
      <sz val="11"/>
      <color indexed="8"/>
      <name val="Calibri"/>
      <family val="2"/>
    </font>
    <font>
      <sz val="10"/>
      <name val="Arial"/>
      <family val="2"/>
    </font>
    <font>
      <b/>
      <sz val="10"/>
      <name val="Arial"/>
      <family val="2"/>
    </font>
    <font>
      <b/>
      <u/>
      <sz val="10"/>
      <name val="Arial"/>
      <family val="2"/>
    </font>
    <font>
      <b/>
      <sz val="11"/>
      <color indexed="12"/>
      <name val="Arial"/>
      <family val="2"/>
    </font>
    <font>
      <b/>
      <sz val="10"/>
      <name val="Book Antiqua"/>
      <family val="1"/>
    </font>
    <font>
      <sz val="11"/>
      <color indexed="9"/>
      <name val="Book Antiqua"/>
      <family val="1"/>
    </font>
    <font>
      <b/>
      <sz val="11"/>
      <color indexed="9"/>
      <name val="Book Antiqua"/>
      <family val="1"/>
    </font>
    <font>
      <i/>
      <sz val="9"/>
      <name val="Book Antiqua"/>
      <family val="1"/>
    </font>
    <font>
      <sz val="9"/>
      <color indexed="81"/>
      <name val="Tahoma"/>
      <family val="2"/>
    </font>
    <font>
      <b/>
      <vertAlign val="superscript"/>
      <sz val="11"/>
      <name val="Book Antiqua"/>
      <family val="1"/>
    </font>
    <font>
      <sz val="10"/>
      <name val="Book Antiqua"/>
      <family val="1"/>
    </font>
    <font>
      <sz val="11"/>
      <color theme="1"/>
      <name val="Calibri"/>
      <family val="2"/>
      <scheme val="minor"/>
    </font>
    <font>
      <b/>
      <sz val="12"/>
      <color rgb="FFFF0000"/>
      <name val="Book Antiqua"/>
      <family val="1"/>
    </font>
    <font>
      <sz val="11"/>
      <name val="Calibri"/>
      <family val="2"/>
      <scheme val="minor"/>
    </font>
    <font>
      <sz val="10"/>
      <color theme="1"/>
      <name val="Consolas"/>
      <family val="3"/>
    </font>
    <font>
      <sz val="22"/>
      <color theme="1"/>
      <name val="Calibri"/>
      <family val="2"/>
      <scheme val="minor"/>
    </font>
    <font>
      <b/>
      <sz val="12"/>
      <color theme="1"/>
      <name val="Book Antiqua"/>
      <family val="1"/>
    </font>
    <font>
      <sz val="10"/>
      <color rgb="FF000000"/>
      <name val="Book Antiqua"/>
      <family val="1"/>
    </font>
    <font>
      <b/>
      <sz val="10"/>
      <color rgb="FF000000"/>
      <name val="Book Antiqua"/>
      <family val="1"/>
    </font>
    <font>
      <sz val="12"/>
      <color theme="1"/>
      <name val="Book Antiqua"/>
      <family val="1"/>
    </font>
    <font>
      <sz val="12"/>
      <color rgb="FF000000"/>
      <name val="Book Antiqua"/>
      <family val="1"/>
    </font>
    <font>
      <sz val="12"/>
      <color rgb="FFFF0000"/>
      <name val="Book Antiqua"/>
      <family val="1"/>
    </font>
    <font>
      <sz val="14"/>
      <name val="Book Antiqua"/>
      <family val="1"/>
    </font>
    <font>
      <b/>
      <sz val="14"/>
      <color theme="1"/>
      <name val="Book Antiqua"/>
      <family val="1"/>
    </font>
  </fonts>
  <fills count="9">
    <fill>
      <patternFill patternType="none"/>
    </fill>
    <fill>
      <patternFill patternType="gray125"/>
    </fill>
    <fill>
      <patternFill patternType="solid">
        <fgColor indexed="42"/>
        <bgColor indexed="64"/>
      </patternFill>
    </fill>
    <fill>
      <patternFill patternType="solid">
        <fgColor indexed="12"/>
        <bgColor indexed="64"/>
      </patternFill>
    </fill>
    <fill>
      <patternFill patternType="solid">
        <fgColor indexed="22"/>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FFFFFF"/>
        <bgColor rgb="FFFFFFCC"/>
      </patternFill>
    </fill>
  </fills>
  <borders count="55">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hair">
        <color indexed="64"/>
      </top>
      <bottom/>
      <diagonal/>
    </border>
    <border>
      <left/>
      <right/>
      <top/>
      <bottom style="hair">
        <color indexed="64"/>
      </bottom>
      <diagonal/>
    </border>
    <border>
      <left style="thin">
        <color rgb="FF000000"/>
      </left>
      <right style="thin">
        <color rgb="FF000000"/>
      </right>
      <top style="thin">
        <color rgb="FF000000"/>
      </top>
      <bottom style="thin">
        <color rgb="FF000000"/>
      </bottom>
      <diagonal/>
    </border>
  </borders>
  <cellStyleXfs count="53">
    <xf numFmtId="0" fontId="0" fillId="0" borderId="0"/>
    <xf numFmtId="9" fontId="8" fillId="0" borderId="0"/>
    <xf numFmtId="165" fontId="9" fillId="0" borderId="0" applyFont="0" applyFill="0" applyBorder="0" applyAlignment="0" applyProtection="0"/>
    <xf numFmtId="166" fontId="9" fillId="0" borderId="0" applyFont="0" applyFill="0" applyBorder="0" applyAlignment="0" applyProtection="0"/>
    <xf numFmtId="167" fontId="9" fillId="0" borderId="0" applyFont="0" applyFill="0" applyBorder="0" applyAlignment="0" applyProtection="0"/>
    <xf numFmtId="168" fontId="9" fillId="0" borderId="0" applyFont="0" applyFill="0" applyBorder="0" applyAlignment="0" applyProtection="0"/>
    <xf numFmtId="0" fontId="10" fillId="0" borderId="0"/>
    <xf numFmtId="164" fontId="1" fillId="0" borderId="0" applyFont="0" applyFill="0" applyBorder="0" applyAlignment="0" applyProtection="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4" fontId="27" fillId="0" borderId="0" applyFont="0" applyFill="0" applyBorder="0" applyAlignment="0" applyProtection="0"/>
    <xf numFmtId="164" fontId="9" fillId="0" borderId="0" applyFont="0" applyFill="0" applyBorder="0" applyAlignment="0" applyProtection="0"/>
    <xf numFmtId="164" fontId="37" fillId="0" borderId="0" applyFont="0" applyFill="0" applyBorder="0" applyAlignment="0" applyProtection="0"/>
    <xf numFmtId="170" fontId="11" fillId="0" borderId="1">
      <alignment horizontal="right"/>
    </xf>
    <xf numFmtId="0" fontId="4" fillId="0" borderId="2" applyNumberFormat="0" applyAlignment="0" applyProtection="0">
      <alignment horizontal="left" vertical="center"/>
    </xf>
    <xf numFmtId="0" fontId="4" fillId="0" borderId="3">
      <alignment horizontal="left" vertical="center"/>
    </xf>
    <xf numFmtId="0" fontId="12" fillId="0" borderId="0" applyNumberFormat="0" applyFill="0" applyBorder="0" applyAlignment="0" applyProtection="0">
      <alignment vertical="top"/>
      <protection locked="0"/>
    </xf>
    <xf numFmtId="37" fontId="13" fillId="0" borderId="0"/>
    <xf numFmtId="171" fontId="9" fillId="0" borderId="0"/>
    <xf numFmtId="0" fontId="9" fillId="0" borderId="0"/>
    <xf numFmtId="0" fontId="38" fillId="0" borderId="0"/>
    <xf numFmtId="0" fontId="17" fillId="0" borderId="0"/>
    <xf numFmtId="0" fontId="9" fillId="0" borderId="0"/>
    <xf numFmtId="0" fontId="9" fillId="0" borderId="0"/>
    <xf numFmtId="0" fontId="9" fillId="0" borderId="0"/>
    <xf numFmtId="0" fontId="27" fillId="0" borderId="0"/>
    <xf numFmtId="0" fontId="6" fillId="0" borderId="0"/>
    <xf numFmtId="0" fontId="9" fillId="0" borderId="0"/>
    <xf numFmtId="0" fontId="9" fillId="0" borderId="0"/>
    <xf numFmtId="0" fontId="26" fillId="0" borderId="0"/>
    <xf numFmtId="0" fontId="6" fillId="0" borderId="0"/>
    <xf numFmtId="0" fontId="9" fillId="0" borderId="0"/>
    <xf numFmtId="0" fontId="38" fillId="0" borderId="0"/>
    <xf numFmtId="0" fontId="38" fillId="0" borderId="0"/>
    <xf numFmtId="0" fontId="17" fillId="0" borderId="0"/>
    <xf numFmtId="0" fontId="6" fillId="0" borderId="0"/>
    <xf numFmtId="0" fontId="17" fillId="0" borderId="0"/>
    <xf numFmtId="0" fontId="27" fillId="0" borderId="0"/>
    <xf numFmtId="0" fontId="9" fillId="0" borderId="0"/>
    <xf numFmtId="0" fontId="6" fillId="0" borderId="0"/>
    <xf numFmtId="0" fontId="6" fillId="0" borderId="0"/>
    <xf numFmtId="0" fontId="27" fillId="0" borderId="0"/>
    <xf numFmtId="0" fontId="27" fillId="0" borderId="0"/>
    <xf numFmtId="9" fontId="9" fillId="0" borderId="0" applyFont="0" applyFill="0" applyBorder="0" applyAlignment="0" applyProtection="0"/>
    <xf numFmtId="0" fontId="14" fillId="0" borderId="0" applyFont="0"/>
    <xf numFmtId="0" fontId="15" fillId="0" borderId="0" applyNumberFormat="0" applyFill="0" applyBorder="0" applyAlignment="0" applyProtection="0">
      <alignment vertical="top"/>
      <protection locked="0"/>
    </xf>
    <xf numFmtId="0" fontId="16" fillId="0" borderId="0"/>
  </cellStyleXfs>
  <cellXfs count="362">
    <xf numFmtId="0" fontId="0" fillId="0" borderId="0" xfId="0"/>
    <xf numFmtId="0" fontId="17" fillId="0" borderId="0" xfId="27" applyAlignment="1" applyProtection="1">
      <alignment vertical="top"/>
      <protection hidden="1"/>
    </xf>
    <xf numFmtId="0" fontId="17" fillId="0" borderId="0" xfId="27" applyProtection="1">
      <protection hidden="1"/>
    </xf>
    <xf numFmtId="0" fontId="3" fillId="0" borderId="0" xfId="27" applyFont="1" applyAlignment="1" applyProtection="1">
      <alignment horizontal="justify" vertical="top"/>
      <protection hidden="1"/>
    </xf>
    <xf numFmtId="0" fontId="3" fillId="0" borderId="0" xfId="27" applyFont="1" applyAlignment="1" applyProtection="1">
      <alignment horizontal="justify" vertical="top" wrapText="1"/>
      <protection hidden="1"/>
    </xf>
    <xf numFmtId="0" fontId="3" fillId="0" borderId="0" xfId="27" applyFont="1" applyAlignment="1" applyProtection="1">
      <alignment vertical="top"/>
      <protection hidden="1"/>
    </xf>
    <xf numFmtId="0" fontId="3" fillId="0" borderId="0" xfId="27" applyFont="1" applyAlignment="1" applyProtection="1">
      <alignment horizontal="right" vertical="top"/>
      <protection hidden="1"/>
    </xf>
    <xf numFmtId="0" fontId="19" fillId="0" borderId="0" xfId="27" applyFont="1" applyProtection="1">
      <protection hidden="1"/>
    </xf>
    <xf numFmtId="0" fontId="3" fillId="0" borderId="0" xfId="27" applyFont="1" applyProtection="1">
      <protection hidden="1"/>
    </xf>
    <xf numFmtId="0" fontId="3" fillId="0" borderId="0" xfId="27" applyFont="1" applyAlignment="1" applyProtection="1">
      <alignment horizontal="justify"/>
      <protection hidden="1"/>
    </xf>
    <xf numFmtId="0" fontId="5" fillId="0" borderId="0" xfId="27" applyFont="1" applyAlignment="1" applyProtection="1">
      <alignment horizontal="justify"/>
      <protection hidden="1"/>
    </xf>
    <xf numFmtId="0" fontId="3" fillId="0" borderId="0" xfId="27" quotePrefix="1" applyFont="1" applyAlignment="1" applyProtection="1">
      <alignment vertical="top"/>
      <protection hidden="1"/>
    </xf>
    <xf numFmtId="0" fontId="3" fillId="0" borderId="0" xfId="27" applyFont="1" applyAlignment="1" applyProtection="1">
      <alignment horizontal="center" vertical="center"/>
      <protection hidden="1"/>
    </xf>
    <xf numFmtId="0" fontId="3" fillId="0" borderId="0" xfId="27" applyFont="1" applyAlignment="1" applyProtection="1">
      <alignment horizontal="left"/>
      <protection hidden="1"/>
    </xf>
    <xf numFmtId="0" fontId="3" fillId="0" borderId="0" xfId="27" applyFont="1" applyAlignment="1" applyProtection="1">
      <alignment vertical="top" wrapText="1"/>
      <protection hidden="1"/>
    </xf>
    <xf numFmtId="0" fontId="5" fillId="0" borderId="0" xfId="27" applyFont="1" applyAlignment="1" applyProtection="1">
      <alignment horizontal="justify" vertical="top" wrapText="1"/>
      <protection hidden="1"/>
    </xf>
    <xf numFmtId="0" fontId="5" fillId="0" borderId="0" xfId="27" applyFont="1" applyAlignment="1" applyProtection="1">
      <alignment vertical="top" wrapText="1"/>
      <protection hidden="1"/>
    </xf>
    <xf numFmtId="15" fontId="3" fillId="0" borderId="0" xfId="27" applyNumberFormat="1" applyFont="1" applyAlignment="1" applyProtection="1">
      <alignment vertical="top"/>
      <protection hidden="1"/>
    </xf>
    <xf numFmtId="0" fontId="3" fillId="0" borderId="4" xfId="27" quotePrefix="1" applyFont="1" applyBorder="1" applyAlignment="1" applyProtection="1">
      <alignment horizontal="center" vertical="top"/>
      <protection hidden="1"/>
    </xf>
    <xf numFmtId="0" fontId="3" fillId="0" borderId="5" xfId="27" quotePrefix="1" applyFont="1" applyBorder="1" applyAlignment="1" applyProtection="1">
      <alignment horizontal="center" vertical="top"/>
      <protection hidden="1"/>
    </xf>
    <xf numFmtId="0" fontId="24" fillId="0" borderId="0" xfId="0" applyFont="1" applyProtection="1">
      <protection hidden="1"/>
    </xf>
    <xf numFmtId="0" fontId="24" fillId="0" borderId="0" xfId="0" applyFont="1" applyAlignment="1" applyProtection="1">
      <alignment vertical="center"/>
      <protection hidden="1"/>
    </xf>
    <xf numFmtId="0" fontId="24" fillId="0" borderId="0" xfId="41" applyFont="1" applyAlignment="1" applyProtection="1">
      <alignment vertical="center"/>
      <protection hidden="1"/>
    </xf>
    <xf numFmtId="0" fontId="24" fillId="0" borderId="0" xfId="45" applyFont="1" applyAlignment="1" applyProtection="1">
      <alignment vertical="center"/>
      <protection hidden="1"/>
    </xf>
    <xf numFmtId="0" fontId="25" fillId="0" borderId="0" xfId="0" applyFont="1" applyAlignment="1" applyProtection="1">
      <alignment vertical="center"/>
      <protection hidden="1"/>
    </xf>
    <xf numFmtId="0" fontId="27" fillId="0" borderId="0" xfId="31" applyProtection="1">
      <protection hidden="1"/>
    </xf>
    <xf numFmtId="0" fontId="27" fillId="0" borderId="6" xfId="31" applyBorder="1" applyProtection="1">
      <protection hidden="1"/>
    </xf>
    <xf numFmtId="0" fontId="27" fillId="0" borderId="7" xfId="31" applyBorder="1" applyProtection="1">
      <protection hidden="1"/>
    </xf>
    <xf numFmtId="0" fontId="27" fillId="0" borderId="8" xfId="31" applyBorder="1" applyProtection="1">
      <protection hidden="1"/>
    </xf>
    <xf numFmtId="0" fontId="27" fillId="0" borderId="9" xfId="31" applyBorder="1" applyProtection="1">
      <protection hidden="1"/>
    </xf>
    <xf numFmtId="0" fontId="27" fillId="0" borderId="10" xfId="31" applyBorder="1" applyProtection="1">
      <protection hidden="1"/>
    </xf>
    <xf numFmtId="0" fontId="28" fillId="0" borderId="0" xfId="31" applyFont="1" applyAlignment="1" applyProtection="1">
      <alignment horizontal="center"/>
      <protection hidden="1"/>
    </xf>
    <xf numFmtId="0" fontId="27" fillId="0" borderId="0" xfId="43" applyAlignment="1" applyProtection="1">
      <alignment vertical="center"/>
      <protection hidden="1"/>
    </xf>
    <xf numFmtId="0" fontId="27" fillId="0" borderId="10" xfId="43" applyBorder="1" applyAlignment="1" applyProtection="1">
      <alignment vertical="center"/>
      <protection hidden="1"/>
    </xf>
    <xf numFmtId="0" fontId="9" fillId="0" borderId="9" xfId="43" applyFont="1" applyBorder="1" applyAlignment="1" applyProtection="1">
      <alignment vertical="center"/>
      <protection hidden="1"/>
    </xf>
    <xf numFmtId="0" fontId="27" fillId="0" borderId="0" xfId="43" applyProtection="1">
      <protection hidden="1"/>
    </xf>
    <xf numFmtId="0" fontId="27" fillId="0" borderId="10" xfId="43" applyBorder="1" applyProtection="1">
      <protection hidden="1"/>
    </xf>
    <xf numFmtId="0" fontId="9" fillId="0" borderId="0" xfId="43" applyFont="1" applyAlignment="1" applyProtection="1">
      <alignment vertical="center"/>
      <protection hidden="1"/>
    </xf>
    <xf numFmtId="0" fontId="9" fillId="0" borderId="9" xfId="43" applyFont="1" applyBorder="1" applyAlignment="1" applyProtection="1">
      <alignment horizontal="center" vertical="center"/>
      <protection hidden="1"/>
    </xf>
    <xf numFmtId="0" fontId="9" fillId="0" borderId="10" xfId="43" applyFont="1" applyBorder="1" applyAlignment="1" applyProtection="1">
      <alignment horizontal="left" vertical="center"/>
      <protection hidden="1"/>
    </xf>
    <xf numFmtId="0" fontId="27" fillId="0" borderId="11" xfId="31" applyBorder="1" applyProtection="1">
      <protection hidden="1"/>
    </xf>
    <xf numFmtId="0" fontId="27" fillId="0" borderId="12" xfId="31" applyBorder="1" applyProtection="1">
      <protection hidden="1"/>
    </xf>
    <xf numFmtId="0" fontId="27" fillId="0" borderId="13" xfId="31" applyBorder="1" applyProtection="1">
      <protection hidden="1"/>
    </xf>
    <xf numFmtId="0" fontId="27" fillId="0" borderId="0" xfId="43" applyAlignment="1" applyProtection="1">
      <alignment horizontal="left"/>
      <protection hidden="1"/>
    </xf>
    <xf numFmtId="0" fontId="27" fillId="0" borderId="9" xfId="43" applyBorder="1" applyAlignment="1" applyProtection="1">
      <alignment horizontal="center"/>
      <protection hidden="1"/>
    </xf>
    <xf numFmtId="0" fontId="27" fillId="0" borderId="9" xfId="43" applyBorder="1" applyProtection="1">
      <protection hidden="1"/>
    </xf>
    <xf numFmtId="0" fontId="27" fillId="0" borderId="9" xfId="48" applyBorder="1" applyAlignment="1" applyProtection="1">
      <alignment horizontal="center"/>
      <protection hidden="1"/>
    </xf>
    <xf numFmtId="0" fontId="27" fillId="0" borderId="0" xfId="48" applyProtection="1">
      <protection hidden="1"/>
    </xf>
    <xf numFmtId="0" fontId="27" fillId="0" borderId="14" xfId="31" applyBorder="1" applyProtection="1">
      <protection hidden="1"/>
    </xf>
    <xf numFmtId="0" fontId="27" fillId="0" borderId="15" xfId="48" applyBorder="1" applyAlignment="1" applyProtection="1">
      <alignment horizontal="center"/>
      <protection hidden="1"/>
    </xf>
    <xf numFmtId="0" fontId="27" fillId="0" borderId="16" xfId="48" applyBorder="1" applyProtection="1">
      <protection hidden="1"/>
    </xf>
    <xf numFmtId="0" fontId="27" fillId="0" borderId="16" xfId="43" applyBorder="1" applyProtection="1">
      <protection hidden="1"/>
    </xf>
    <xf numFmtId="0" fontId="27" fillId="0" borderId="17" xfId="43" applyBorder="1" applyProtection="1">
      <protection hidden="1"/>
    </xf>
    <xf numFmtId="0" fontId="29" fillId="0" borderId="0" xfId="31" applyFont="1" applyProtection="1">
      <protection hidden="1"/>
    </xf>
    <xf numFmtId="0" fontId="30" fillId="0" borderId="0" xfId="0" applyFont="1" applyAlignment="1" applyProtection="1">
      <alignment vertical="center"/>
      <protection hidden="1"/>
    </xf>
    <xf numFmtId="0" fontId="17" fillId="0" borderId="18" xfId="27" applyBorder="1" applyProtection="1">
      <protection hidden="1"/>
    </xf>
    <xf numFmtId="0" fontId="20" fillId="0" borderId="0" xfId="27" applyFont="1" applyAlignment="1" applyProtection="1">
      <alignment vertical="top"/>
      <protection hidden="1"/>
    </xf>
    <xf numFmtId="0" fontId="20" fillId="0" borderId="0" xfId="27" applyFont="1" applyAlignment="1" applyProtection="1">
      <alignment horizontal="right" vertical="top"/>
      <protection hidden="1"/>
    </xf>
    <xf numFmtId="0" fontId="31" fillId="0" borderId="18" xfId="27" applyFont="1" applyBorder="1" applyProtection="1">
      <protection hidden="1"/>
    </xf>
    <xf numFmtId="0" fontId="5" fillId="0" borderId="18" xfId="27" applyFont="1" applyBorder="1" applyAlignment="1" applyProtection="1">
      <alignment horizontal="center"/>
      <protection hidden="1"/>
    </xf>
    <xf numFmtId="0" fontId="5" fillId="0" borderId="19" xfId="0" applyFont="1" applyBorder="1" applyAlignment="1" applyProtection="1">
      <alignment horizontal="right"/>
      <protection hidden="1"/>
    </xf>
    <xf numFmtId="0" fontId="5" fillId="0" borderId="19" xfId="0" applyFont="1" applyBorder="1" applyAlignment="1" applyProtection="1">
      <alignment vertical="center"/>
      <protection hidden="1"/>
    </xf>
    <xf numFmtId="0" fontId="6" fillId="0" borderId="0" xfId="0" applyFont="1" applyProtection="1">
      <protection hidden="1"/>
    </xf>
    <xf numFmtId="0" fontId="7" fillId="0" borderId="0" xfId="0" applyFont="1" applyAlignment="1" applyProtection="1">
      <alignment vertical="center"/>
      <protection hidden="1"/>
    </xf>
    <xf numFmtId="0" fontId="6" fillId="0" borderId="0" xfId="0" applyFont="1" applyAlignment="1" applyProtection="1">
      <alignment horizontal="left" vertical="center"/>
      <protection hidden="1"/>
    </xf>
    <xf numFmtId="0" fontId="7" fillId="0" borderId="0" xfId="41" applyFont="1" applyAlignment="1" applyProtection="1">
      <alignment horizontal="left" vertical="center" indent="1"/>
      <protection hidden="1"/>
    </xf>
    <xf numFmtId="0" fontId="6" fillId="0" borderId="0" xfId="41" applyAlignment="1" applyProtection="1">
      <alignment horizontal="left" vertical="center" indent="1"/>
      <protection hidden="1"/>
    </xf>
    <xf numFmtId="0" fontId="6" fillId="0" borderId="0" xfId="0" applyFont="1" applyAlignment="1" applyProtection="1">
      <alignment vertical="center"/>
      <protection hidden="1"/>
    </xf>
    <xf numFmtId="0" fontId="7" fillId="0" borderId="0" xfId="0" applyFont="1" applyAlignment="1" applyProtection="1">
      <alignment horizontal="left" vertical="center"/>
      <protection hidden="1"/>
    </xf>
    <xf numFmtId="0" fontId="7" fillId="0" borderId="0" xfId="0" applyFont="1" applyAlignment="1" applyProtection="1">
      <alignment horizontal="right" vertical="center" indent="1"/>
      <protection hidden="1"/>
    </xf>
    <xf numFmtId="0" fontId="3" fillId="0" borderId="19" xfId="27" applyFont="1" applyBorder="1" applyProtection="1">
      <protection hidden="1"/>
    </xf>
    <xf numFmtId="0" fontId="3" fillId="0" borderId="19" xfId="27" applyFont="1" applyBorder="1" applyAlignment="1" applyProtection="1">
      <alignment vertical="top"/>
      <protection hidden="1"/>
    </xf>
    <xf numFmtId="0" fontId="7" fillId="0" borderId="0" xfId="0" applyFont="1" applyAlignment="1" applyProtection="1">
      <alignment horizontal="center" vertical="center"/>
      <protection hidden="1"/>
    </xf>
    <xf numFmtId="0" fontId="6" fillId="0" borderId="0" xfId="27" applyFont="1" applyAlignment="1" applyProtection="1">
      <alignment horizontal="justify" vertical="top" wrapText="1"/>
      <protection hidden="1"/>
    </xf>
    <xf numFmtId="0" fontId="3" fillId="0" borderId="19" xfId="0" applyFont="1" applyBorder="1" applyAlignment="1" applyProtection="1">
      <alignment vertical="center"/>
      <protection hidden="1"/>
    </xf>
    <xf numFmtId="0" fontId="3" fillId="0" borderId="0" xfId="0" applyFont="1" applyAlignment="1" applyProtection="1">
      <alignment vertical="center"/>
      <protection hidden="1"/>
    </xf>
    <xf numFmtId="0" fontId="6" fillId="0" borderId="0" xfId="0" applyFont="1" applyAlignment="1" applyProtection="1">
      <alignment horizontal="justify" vertical="center"/>
      <protection hidden="1"/>
    </xf>
    <xf numFmtId="0" fontId="7" fillId="0" borderId="0" xfId="45" applyFont="1" applyAlignment="1" applyProtection="1">
      <alignment vertical="center"/>
      <protection hidden="1"/>
    </xf>
    <xf numFmtId="0" fontId="6" fillId="0" borderId="0" xfId="45" applyAlignment="1" applyProtection="1">
      <alignment horizontal="left" vertical="center" indent="1"/>
      <protection hidden="1"/>
    </xf>
    <xf numFmtId="0" fontId="7" fillId="0" borderId="0" xfId="45" applyFont="1" applyAlignment="1" applyProtection="1">
      <alignment vertical="top"/>
      <protection hidden="1"/>
    </xf>
    <xf numFmtId="0" fontId="7" fillId="0" borderId="0" xfId="0" applyFont="1" applyAlignment="1" applyProtection="1">
      <alignment horizontal="justify" vertical="center"/>
      <protection hidden="1"/>
    </xf>
    <xf numFmtId="173" fontId="7" fillId="0" borderId="0" xfId="0" applyNumberFormat="1" applyFont="1" applyAlignment="1" applyProtection="1">
      <alignment horizontal="left" vertical="center" indent="1"/>
      <protection hidden="1"/>
    </xf>
    <xf numFmtId="0" fontId="6" fillId="0" borderId="0" xfId="0" applyFont="1" applyAlignment="1" applyProtection="1">
      <alignment horizontal="left" vertical="center" indent="1"/>
      <protection hidden="1"/>
    </xf>
    <xf numFmtId="0" fontId="7" fillId="0" borderId="0" xfId="0" applyFont="1" applyAlignment="1" applyProtection="1">
      <alignment horizontal="left" vertical="center" indent="1"/>
      <protection hidden="1"/>
    </xf>
    <xf numFmtId="0" fontId="24" fillId="0" borderId="0" xfId="47" applyFont="1"/>
    <xf numFmtId="0" fontId="6" fillId="0" borderId="0" xfId="42" applyFont="1" applyAlignment="1">
      <alignment horizontal="justify" vertical="center"/>
    </xf>
    <xf numFmtId="0" fontId="6" fillId="0" borderId="0" xfId="42" applyFont="1" applyAlignment="1">
      <alignment vertical="center"/>
    </xf>
    <xf numFmtId="0" fontId="6" fillId="0" borderId="20" xfId="42" applyFont="1" applyBorder="1" applyAlignment="1">
      <alignment vertical="center" wrapText="1"/>
    </xf>
    <xf numFmtId="0" fontId="6" fillId="0" borderId="21" xfId="42" applyFont="1" applyBorder="1" applyAlignment="1">
      <alignment vertical="center" wrapText="1"/>
    </xf>
    <xf numFmtId="0" fontId="6" fillId="0" borderId="22" xfId="42" applyFont="1" applyBorder="1" applyAlignment="1">
      <alignment vertical="center" wrapText="1"/>
    </xf>
    <xf numFmtId="0" fontId="6" fillId="0" borderId="3" xfId="42" applyFont="1" applyBorder="1" applyAlignment="1">
      <alignment vertical="center" wrapText="1"/>
    </xf>
    <xf numFmtId="0" fontId="17" fillId="0" borderId="22" xfId="42" applyBorder="1" applyAlignment="1">
      <alignment horizontal="left" vertical="center" wrapText="1"/>
    </xf>
    <xf numFmtId="0" fontId="6" fillId="0" borderId="3" xfId="42" applyFont="1" applyBorder="1" applyAlignment="1">
      <alignment horizontal="center" vertical="center" wrapText="1"/>
    </xf>
    <xf numFmtId="0" fontId="6" fillId="0" borderId="9" xfId="42" applyFont="1" applyBorder="1" applyAlignment="1">
      <alignment vertical="center" wrapText="1"/>
    </xf>
    <xf numFmtId="0" fontId="6" fillId="0" borderId="0" xfId="42" applyFont="1" applyAlignment="1">
      <alignment vertical="center" wrapText="1"/>
    </xf>
    <xf numFmtId="0" fontId="6" fillId="0" borderId="23" xfId="42" applyFont="1" applyBorder="1" applyAlignment="1">
      <alignment vertical="center"/>
    </xf>
    <xf numFmtId="0" fontId="6" fillId="0" borderId="24" xfId="42" applyFont="1" applyBorder="1" applyAlignment="1">
      <alignment vertical="center"/>
    </xf>
    <xf numFmtId="0" fontId="6" fillId="0" borderId="25" xfId="42" applyFont="1" applyBorder="1" applyAlignment="1">
      <alignment vertical="center"/>
    </xf>
    <xf numFmtId="0" fontId="6" fillId="0" borderId="26" xfId="42" applyFont="1" applyBorder="1" applyAlignment="1">
      <alignment vertical="center"/>
    </xf>
    <xf numFmtId="0" fontId="6" fillId="0" borderId="27" xfId="42" applyFont="1" applyBorder="1" applyAlignment="1">
      <alignment vertical="center"/>
    </xf>
    <xf numFmtId="0" fontId="6" fillId="0" borderId="28" xfId="42" applyFont="1" applyBorder="1" applyAlignment="1">
      <alignment vertical="center"/>
    </xf>
    <xf numFmtId="0" fontId="6" fillId="0" borderId="29" xfId="42" applyFont="1" applyBorder="1" applyAlignment="1">
      <alignment vertical="center"/>
    </xf>
    <xf numFmtId="0" fontId="6" fillId="0" borderId="30" xfId="42" applyFont="1" applyBorder="1" applyAlignment="1">
      <alignment vertical="center"/>
    </xf>
    <xf numFmtId="0" fontId="6" fillId="0" borderId="9" xfId="42" applyFont="1" applyBorder="1" applyAlignment="1">
      <alignment vertical="center"/>
    </xf>
    <xf numFmtId="0" fontId="6" fillId="0" borderId="10" xfId="42" applyFont="1" applyBorder="1" applyAlignment="1">
      <alignment vertical="center" wrapText="1"/>
    </xf>
    <xf numFmtId="0" fontId="6" fillId="0" borderId="22" xfId="42" applyFont="1" applyBorder="1" applyAlignment="1">
      <alignment horizontal="left" vertical="center"/>
    </xf>
    <xf numFmtId="0" fontId="6" fillId="0" borderId="11" xfId="42" applyFont="1" applyBorder="1" applyAlignment="1">
      <alignment horizontal="left" vertical="center"/>
    </xf>
    <xf numFmtId="0" fontId="6" fillId="0" borderId="9" xfId="42" applyFont="1" applyBorder="1" applyAlignment="1">
      <alignment horizontal="left" vertical="center"/>
    </xf>
    <xf numFmtId="0" fontId="6" fillId="0" borderId="0" xfId="42" applyFont="1" applyAlignment="1">
      <alignment horizontal="left" vertical="center"/>
    </xf>
    <xf numFmtId="0" fontId="6" fillId="0" borderId="10" xfId="42" applyFont="1" applyBorder="1" applyAlignment="1">
      <alignment horizontal="left" vertical="center"/>
    </xf>
    <xf numFmtId="0" fontId="6" fillId="0" borderId="31" xfId="42" applyFont="1" applyBorder="1" applyAlignment="1">
      <alignment horizontal="left" vertical="center"/>
    </xf>
    <xf numFmtId="0" fontId="6" fillId="0" borderId="32" xfId="42" applyFont="1" applyBorder="1" applyAlignment="1">
      <alignment horizontal="left" vertical="center"/>
    </xf>
    <xf numFmtId="0" fontId="6" fillId="0" borderId="0" xfId="47" applyFont="1"/>
    <xf numFmtId="0" fontId="7" fillId="2" borderId="33" xfId="42" applyFont="1" applyFill="1" applyBorder="1" applyAlignment="1" applyProtection="1">
      <alignment horizontal="left" vertical="center" wrapText="1"/>
      <protection locked="0"/>
    </xf>
    <xf numFmtId="0" fontId="6" fillId="2" borderId="33" xfId="42" applyFont="1" applyFill="1" applyBorder="1" applyAlignment="1" applyProtection="1">
      <alignment horizontal="left" vertical="center" wrapText="1"/>
      <protection locked="0"/>
    </xf>
    <xf numFmtId="0" fontId="6" fillId="2" borderId="34" xfId="42" applyFont="1" applyFill="1" applyBorder="1" applyAlignment="1" applyProtection="1">
      <alignment horizontal="left" vertical="center" wrapText="1"/>
      <protection locked="0"/>
    </xf>
    <xf numFmtId="0" fontId="6" fillId="2" borderId="33" xfId="42" applyFont="1" applyFill="1" applyBorder="1" applyAlignment="1" applyProtection="1">
      <alignment vertical="center" wrapText="1"/>
      <protection locked="0"/>
    </xf>
    <xf numFmtId="0" fontId="6" fillId="2" borderId="34" xfId="42" applyFont="1" applyFill="1" applyBorder="1" applyAlignment="1" applyProtection="1">
      <alignment vertical="center" wrapText="1"/>
      <protection locked="0"/>
    </xf>
    <xf numFmtId="0" fontId="6" fillId="2" borderId="35" xfId="42" applyFont="1" applyFill="1" applyBorder="1" applyAlignment="1" applyProtection="1">
      <alignment vertical="center" wrapText="1"/>
      <protection locked="0"/>
    </xf>
    <xf numFmtId="0" fontId="34" fillId="0" borderId="36" xfId="42" applyFont="1" applyBorder="1" applyAlignment="1" applyProtection="1">
      <alignment horizontal="left" vertical="center" wrapText="1"/>
      <protection locked="0"/>
    </xf>
    <xf numFmtId="0" fontId="32" fillId="0" borderId="36" xfId="47" applyFont="1" applyBorder="1" applyAlignment="1" applyProtection="1">
      <alignment horizontal="center" vertical="center"/>
      <protection locked="0"/>
    </xf>
    <xf numFmtId="0" fontId="6" fillId="0" borderId="10" xfId="42" applyFont="1" applyBorder="1" applyAlignment="1" applyProtection="1">
      <alignment horizontal="center" vertical="center"/>
      <protection locked="0"/>
    </xf>
    <xf numFmtId="175" fontId="6" fillId="2" borderId="33" xfId="42" applyNumberFormat="1" applyFont="1" applyFill="1" applyBorder="1" applyAlignment="1" applyProtection="1">
      <alignment horizontal="left" vertical="center" wrapText="1"/>
      <protection locked="0"/>
    </xf>
    <xf numFmtId="0" fontId="39" fillId="0" borderId="0" xfId="44" applyFont="1" applyAlignment="1">
      <alignment horizontal="center" vertical="center" wrapText="1"/>
    </xf>
    <xf numFmtId="0" fontId="39" fillId="0" borderId="0" xfId="44" applyFont="1" applyAlignment="1">
      <alignment vertical="center" wrapText="1"/>
    </xf>
    <xf numFmtId="0" fontId="0" fillId="0" borderId="18" xfId="0" applyBorder="1" applyAlignment="1">
      <alignment vertical="center"/>
    </xf>
    <xf numFmtId="0" fontId="0" fillId="0" borderId="18" xfId="0" applyBorder="1" applyAlignment="1">
      <alignment vertical="top"/>
    </xf>
    <xf numFmtId="0" fontId="28" fillId="0" borderId="18" xfId="0" applyFont="1" applyBorder="1" applyAlignment="1">
      <alignment horizontal="center" vertical="center" wrapText="1"/>
    </xf>
    <xf numFmtId="0" fontId="0" fillId="0" borderId="18" xfId="0" applyBorder="1" applyAlignment="1">
      <alignment horizontal="justify" vertical="center"/>
    </xf>
    <xf numFmtId="0" fontId="0" fillId="0" borderId="38" xfId="0" applyBorder="1" applyAlignment="1">
      <alignment vertical="center" wrapText="1"/>
    </xf>
    <xf numFmtId="0" fontId="0" fillId="0" borderId="39" xfId="0" applyBorder="1" applyAlignment="1">
      <alignment vertical="center" wrapText="1"/>
    </xf>
    <xf numFmtId="0" fontId="0" fillId="0" borderId="40" xfId="0" applyBorder="1" applyAlignment="1">
      <alignment horizontal="justify" vertical="center"/>
    </xf>
    <xf numFmtId="0" fontId="0" fillId="0" borderId="40" xfId="0" applyBorder="1" applyAlignment="1">
      <alignment vertical="center"/>
    </xf>
    <xf numFmtId="0" fontId="0" fillId="0" borderId="0" xfId="0" applyAlignment="1">
      <alignment vertical="center"/>
    </xf>
    <xf numFmtId="0" fontId="0" fillId="0" borderId="41" xfId="0" applyBorder="1" applyAlignment="1">
      <alignment vertical="center"/>
    </xf>
    <xf numFmtId="0" fontId="0" fillId="0" borderId="19" xfId="0" applyBorder="1" applyAlignment="1">
      <alignment vertical="center"/>
    </xf>
    <xf numFmtId="164" fontId="0" fillId="0" borderId="18" xfId="7" applyFont="1" applyBorder="1" applyAlignment="1">
      <alignment horizontal="center" vertical="center"/>
    </xf>
    <xf numFmtId="164" fontId="28" fillId="0" borderId="18" xfId="7" applyFont="1" applyBorder="1" applyAlignment="1">
      <alignment horizontal="center" vertical="center" wrapText="1"/>
    </xf>
    <xf numFmtId="164" fontId="0" fillId="0" borderId="18" xfId="7" applyFont="1" applyBorder="1" applyAlignment="1">
      <alignment horizontal="center" vertical="top"/>
    </xf>
    <xf numFmtId="164" fontId="28" fillId="6" borderId="18" xfId="7" applyFont="1" applyFill="1" applyBorder="1" applyAlignment="1">
      <alignment horizontal="center" vertical="center"/>
    </xf>
    <xf numFmtId="164" fontId="28" fillId="7" borderId="18" xfId="7" applyFont="1" applyFill="1" applyBorder="1" applyAlignment="1">
      <alignment horizontal="center" vertical="center"/>
    </xf>
    <xf numFmtId="164" fontId="28" fillId="6" borderId="18" xfId="7" applyFont="1" applyFill="1" applyBorder="1" applyAlignment="1">
      <alignment horizontal="center" vertical="center" wrapText="1"/>
    </xf>
    <xf numFmtId="164" fontId="0" fillId="0" borderId="42" xfId="7" applyFont="1" applyBorder="1" applyAlignment="1">
      <alignment horizontal="center" vertical="center" wrapText="1"/>
    </xf>
    <xf numFmtId="164" fontId="0" fillId="0" borderId="43" xfId="7" applyFont="1" applyBorder="1" applyAlignment="1">
      <alignment horizontal="center"/>
    </xf>
    <xf numFmtId="164" fontId="0" fillId="0" borderId="30" xfId="7" applyFont="1" applyBorder="1" applyAlignment="1">
      <alignment horizontal="center"/>
    </xf>
    <xf numFmtId="164" fontId="0" fillId="0" borderId="0" xfId="7" applyFont="1"/>
    <xf numFmtId="0" fontId="7" fillId="0" borderId="19" xfId="40" applyFont="1" applyBorder="1" applyAlignment="1">
      <alignment vertical="center"/>
    </xf>
    <xf numFmtId="0" fontId="6" fillId="0" borderId="19" xfId="40" applyFont="1" applyBorder="1" applyAlignment="1">
      <alignment vertical="center"/>
    </xf>
    <xf numFmtId="0" fontId="7" fillId="0" borderId="19" xfId="40" applyFont="1" applyBorder="1" applyAlignment="1">
      <alignment horizontal="right" vertical="center"/>
    </xf>
    <xf numFmtId="0" fontId="9" fillId="0" borderId="0" xfId="25"/>
    <xf numFmtId="0" fontId="6" fillId="0" borderId="0" xfId="40" applyFont="1" applyAlignment="1">
      <alignment vertical="center"/>
    </xf>
    <xf numFmtId="0" fontId="7" fillId="0" borderId="0" xfId="40" applyFont="1" applyAlignment="1">
      <alignment horizontal="center" vertical="center"/>
    </xf>
    <xf numFmtId="0" fontId="6" fillId="0" borderId="0" xfId="40" applyFont="1" applyAlignment="1">
      <alignment horizontal="left" vertical="center"/>
    </xf>
    <xf numFmtId="173" fontId="6" fillId="0" borderId="0" xfId="40" applyNumberFormat="1" applyFont="1" applyAlignment="1">
      <alignment horizontal="left" vertical="center"/>
    </xf>
    <xf numFmtId="0" fontId="6" fillId="0" borderId="0" xfId="41" applyAlignment="1">
      <alignment horizontal="left" vertical="center"/>
    </xf>
    <xf numFmtId="0" fontId="7" fillId="0" borderId="0" xfId="41" applyFont="1" applyAlignment="1">
      <alignment horizontal="left" vertical="center"/>
    </xf>
    <xf numFmtId="0" fontId="6" fillId="0" borderId="0" xfId="40" applyFont="1" applyAlignment="1">
      <alignment horizontal="justify" vertical="center"/>
    </xf>
    <xf numFmtId="0" fontId="6" fillId="0" borderId="0" xfId="46" applyAlignment="1">
      <alignment horizontal="left" vertical="center"/>
    </xf>
    <xf numFmtId="0" fontId="6" fillId="0" borderId="0" xfId="40" applyFont="1" applyAlignment="1">
      <alignment vertical="top"/>
    </xf>
    <xf numFmtId="172" fontId="6" fillId="0" borderId="0" xfId="40" applyNumberFormat="1" applyFont="1" applyAlignment="1">
      <alignment horizontal="center" vertical="top"/>
    </xf>
    <xf numFmtId="0" fontId="6" fillId="0" borderId="0" xfId="40" applyFont="1" applyAlignment="1">
      <alignment horizontal="justify" vertical="top"/>
    </xf>
    <xf numFmtId="0" fontId="6" fillId="0" borderId="0" xfId="40" applyFont="1" applyAlignment="1">
      <alignment horizontal="justify"/>
    </xf>
    <xf numFmtId="0" fontId="6" fillId="0" borderId="0" xfId="40" quotePrefix="1" applyFont="1" applyAlignment="1">
      <alignment horizontal="justify"/>
    </xf>
    <xf numFmtId="4" fontId="5" fillId="0" borderId="0" xfId="40" quotePrefix="1" applyNumberFormat="1" applyFont="1" applyAlignment="1">
      <alignment vertical="center"/>
    </xf>
    <xf numFmtId="172" fontId="6" fillId="0" borderId="0" xfId="40" applyNumberFormat="1" applyFont="1" applyAlignment="1">
      <alignment horizontal="center" vertical="center"/>
    </xf>
    <xf numFmtId="0" fontId="6" fillId="0" borderId="0" xfId="40" applyFont="1" applyAlignment="1">
      <alignment horizontal="center" vertical="top"/>
    </xf>
    <xf numFmtId="0" fontId="6" fillId="0" borderId="0" xfId="36" applyAlignment="1">
      <alignment vertical="center"/>
    </xf>
    <xf numFmtId="0" fontId="6" fillId="0" borderId="0" xfId="36" applyAlignment="1">
      <alignment horizontal="center" vertical="center" wrapText="1"/>
    </xf>
    <xf numFmtId="0" fontId="6" fillId="0" borderId="0" xfId="36"/>
    <xf numFmtId="0" fontId="6" fillId="0" borderId="0" xfId="36" applyAlignment="1">
      <alignment horizontal="justify" vertical="center"/>
    </xf>
    <xf numFmtId="172" fontId="6" fillId="0" borderId="0" xfId="36" applyNumberFormat="1" applyAlignment="1">
      <alignment horizontal="center" vertical="center"/>
    </xf>
    <xf numFmtId="0" fontId="6" fillId="0" borderId="0" xfId="36" applyAlignment="1">
      <alignment horizontal="right" vertical="center"/>
    </xf>
    <xf numFmtId="0" fontId="6" fillId="0" borderId="0" xfId="40" applyFont="1"/>
    <xf numFmtId="173" fontId="7" fillId="0" borderId="0" xfId="40" applyNumberFormat="1" applyFont="1" applyAlignment="1">
      <alignment vertical="center"/>
    </xf>
    <xf numFmtId="0" fontId="7" fillId="0" borderId="0" xfId="40" applyFont="1" applyAlignment="1">
      <alignment horizontal="right" vertical="center"/>
    </xf>
    <xf numFmtId="0" fontId="7" fillId="0" borderId="0" xfId="40" applyFont="1" applyAlignment="1">
      <alignment horizontal="left" vertical="center" indent="2"/>
    </xf>
    <xf numFmtId="0" fontId="7" fillId="0" borderId="0" xfId="40" applyFont="1" applyAlignment="1">
      <alignment horizontal="left" vertical="center" indent="1"/>
    </xf>
    <xf numFmtId="0" fontId="6" fillId="0" borderId="0" xfId="40" applyFont="1" applyAlignment="1">
      <alignment horizontal="left" vertical="center" indent="1"/>
    </xf>
    <xf numFmtId="0" fontId="6" fillId="0" borderId="0" xfId="36" applyAlignment="1">
      <alignment horizontal="left" vertical="center" indent="2"/>
    </xf>
    <xf numFmtId="0" fontId="7" fillId="0" borderId="0" xfId="36" applyFont="1" applyAlignment="1">
      <alignment horizontal="left" vertical="center"/>
    </xf>
    <xf numFmtId="173" fontId="7" fillId="0" borderId="0" xfId="36" applyNumberFormat="1" applyFont="1" applyAlignment="1">
      <alignment horizontal="left" vertical="center" indent="1"/>
    </xf>
    <xf numFmtId="0" fontId="6" fillId="2" borderId="44" xfId="36" applyFill="1" applyBorder="1" applyAlignment="1" applyProtection="1">
      <alignment horizontal="left" vertical="center"/>
      <protection locked="0"/>
    </xf>
    <xf numFmtId="164" fontId="0" fillId="0" borderId="0" xfId="0" applyNumberFormat="1"/>
    <xf numFmtId="0" fontId="0" fillId="0" borderId="19" xfId="0" applyBorder="1" applyAlignment="1">
      <alignment horizontal="left"/>
    </xf>
    <xf numFmtId="174" fontId="0" fillId="0" borderId="0" xfId="0" applyNumberFormat="1" applyAlignment="1">
      <alignment horizontal="left"/>
    </xf>
    <xf numFmtId="0" fontId="41" fillId="0" borderId="0" xfId="0" applyFont="1" applyAlignment="1">
      <alignment horizontal="left" vertical="center"/>
    </xf>
    <xf numFmtId="0" fontId="42" fillId="6" borderId="0" xfId="0" applyFont="1" applyFill="1" applyAlignment="1">
      <alignment horizontal="center" vertical="center"/>
    </xf>
    <xf numFmtId="0" fontId="5" fillId="0" borderId="18" xfId="0" applyFont="1" applyBorder="1" applyAlignment="1" applyProtection="1">
      <alignment horizontal="center" vertical="center" wrapText="1"/>
      <protection hidden="1"/>
    </xf>
    <xf numFmtId="0" fontId="43" fillId="0" borderId="18" xfId="0" applyFont="1" applyBorder="1" applyAlignment="1" applyProtection="1">
      <alignment horizontal="center" vertical="center" wrapText="1"/>
      <protection hidden="1"/>
    </xf>
    <xf numFmtId="0" fontId="40" fillId="0" borderId="0" xfId="0" applyFont="1" applyProtection="1">
      <protection hidden="1"/>
    </xf>
    <xf numFmtId="0" fontId="0" fillId="0" borderId="37" xfId="0" applyBorder="1" applyAlignment="1">
      <alignment horizontal="left"/>
    </xf>
    <xf numFmtId="164" fontId="28" fillId="0" borderId="14" xfId="7" applyFont="1" applyBorder="1" applyAlignment="1">
      <alignment horizontal="center" vertical="center" wrapText="1"/>
    </xf>
    <xf numFmtId="0" fontId="40" fillId="0" borderId="0" xfId="0" applyFont="1" applyAlignment="1" applyProtection="1">
      <alignment vertical="center"/>
      <protection hidden="1"/>
    </xf>
    <xf numFmtId="0" fontId="0" fillId="0" borderId="54" xfId="0" applyBorder="1" applyAlignment="1">
      <alignment vertical="center"/>
    </xf>
    <xf numFmtId="164" fontId="0" fillId="0" borderId="54" xfId="7" applyFont="1" applyBorder="1" applyAlignment="1">
      <alignment horizontal="center" vertical="center"/>
    </xf>
    <xf numFmtId="0" fontId="40" fillId="0" borderId="54" xfId="0" applyFont="1" applyBorder="1" applyAlignment="1" applyProtection="1">
      <alignment vertical="center"/>
      <protection hidden="1"/>
    </xf>
    <xf numFmtId="0" fontId="40" fillId="0" borderId="54" xfId="0" applyFont="1" applyBorder="1" applyProtection="1">
      <protection hidden="1"/>
    </xf>
    <xf numFmtId="164" fontId="40" fillId="0" borderId="54" xfId="7" applyFont="1" applyBorder="1" applyProtection="1">
      <protection hidden="1"/>
    </xf>
    <xf numFmtId="0" fontId="40" fillId="0" borderId="54" xfId="0" applyFont="1" applyBorder="1" applyAlignment="1" applyProtection="1">
      <alignment horizontal="center"/>
      <protection hidden="1"/>
    </xf>
    <xf numFmtId="0" fontId="3" fillId="0" borderId="18" xfId="0" applyFont="1" applyBorder="1" applyAlignment="1" applyProtection="1">
      <alignment horizontal="center" vertical="center" wrapText="1"/>
      <protection hidden="1"/>
    </xf>
    <xf numFmtId="0" fontId="46" fillId="5" borderId="18" xfId="0" applyFont="1" applyFill="1" applyBorder="1" applyAlignment="1" applyProtection="1">
      <alignment horizontal="center"/>
      <protection locked="0"/>
    </xf>
    <xf numFmtId="0" fontId="46" fillId="5" borderId="18" xfId="0" applyFont="1" applyFill="1" applyBorder="1" applyProtection="1">
      <protection locked="0"/>
    </xf>
    <xf numFmtId="0" fontId="46" fillId="0" borderId="0" xfId="0" applyFont="1"/>
    <xf numFmtId="0" fontId="3" fillId="0" borderId="0" xfId="0" applyFont="1"/>
    <xf numFmtId="0" fontId="3" fillId="0" borderId="18" xfId="0" applyFont="1" applyBorder="1" applyAlignment="1" applyProtection="1">
      <alignment vertical="top"/>
      <protection hidden="1"/>
    </xf>
    <xf numFmtId="0" fontId="3" fillId="0" borderId="18" xfId="0" applyFont="1" applyBorder="1" applyProtection="1">
      <protection hidden="1"/>
    </xf>
    <xf numFmtId="0" fontId="5" fillId="0" borderId="18" xfId="0" applyFont="1" applyBorder="1" applyAlignment="1" applyProtection="1">
      <alignment horizontal="center" vertical="center"/>
      <protection hidden="1"/>
    </xf>
    <xf numFmtId="0" fontId="5" fillId="0" borderId="18" xfId="0" applyFont="1" applyBorder="1" applyAlignment="1" applyProtection="1">
      <alignment horizontal="center"/>
      <protection hidden="1"/>
    </xf>
    <xf numFmtId="164" fontId="46" fillId="0" borderId="18" xfId="7" applyFont="1" applyBorder="1" applyAlignment="1">
      <alignment vertical="center"/>
    </xf>
    <xf numFmtId="0" fontId="46" fillId="0" borderId="0" xfId="0" applyFont="1" applyAlignment="1">
      <alignment horizontal="center" vertical="top"/>
    </xf>
    <xf numFmtId="0" fontId="46" fillId="0" borderId="0" xfId="0" applyFont="1" applyAlignment="1">
      <alignment horizontal="center"/>
    </xf>
    <xf numFmtId="0" fontId="46" fillId="0" borderId="0" xfId="0" applyFont="1" applyAlignment="1">
      <alignment vertical="top"/>
    </xf>
    <xf numFmtId="2" fontId="5" fillId="0" borderId="18" xfId="0" applyNumberFormat="1" applyFont="1" applyBorder="1" applyAlignment="1" applyProtection="1">
      <alignment vertical="center" wrapText="1"/>
      <protection hidden="1"/>
    </xf>
    <xf numFmtId="10" fontId="3" fillId="0" borderId="18" xfId="0" applyNumberFormat="1" applyFont="1" applyBorder="1" applyAlignment="1" applyProtection="1">
      <alignment horizontal="right" vertical="center"/>
      <protection hidden="1"/>
    </xf>
    <xf numFmtId="164" fontId="5" fillId="0" borderId="18" xfId="7" applyFont="1" applyBorder="1" applyAlignment="1" applyProtection="1">
      <alignment vertical="center" wrapText="1"/>
      <protection hidden="1"/>
    </xf>
    <xf numFmtId="0" fontId="3" fillId="0" borderId="18" xfId="0" applyFont="1" applyBorder="1" applyAlignment="1" applyProtection="1">
      <alignment vertical="center" wrapText="1"/>
      <protection hidden="1"/>
    </xf>
    <xf numFmtId="164" fontId="46" fillId="0" borderId="0" xfId="0" applyNumberFormat="1" applyFont="1"/>
    <xf numFmtId="2" fontId="5" fillId="0" borderId="0" xfId="0" applyNumberFormat="1" applyFont="1" applyAlignment="1">
      <alignment horizontal="center" vertical="center"/>
    </xf>
    <xf numFmtId="0" fontId="46" fillId="0" borderId="0" xfId="0" applyFont="1" applyAlignment="1" applyProtection="1">
      <alignment vertical="center"/>
      <protection hidden="1"/>
    </xf>
    <xf numFmtId="1" fontId="3" fillId="0" borderId="0" xfId="0" applyNumberFormat="1" applyFont="1" applyProtection="1">
      <protection hidden="1"/>
    </xf>
    <xf numFmtId="0" fontId="46" fillId="0" borderId="0" xfId="0" applyFont="1" applyAlignment="1" applyProtection="1">
      <alignment horizontal="left" vertical="center"/>
      <protection hidden="1"/>
    </xf>
    <xf numFmtId="2" fontId="3" fillId="0" borderId="0" xfId="0" applyNumberFormat="1" applyFont="1" applyAlignment="1" applyProtection="1">
      <alignment vertical="center"/>
      <protection hidden="1"/>
    </xf>
    <xf numFmtId="164" fontId="3" fillId="0" borderId="18" xfId="7" applyFont="1" applyBorder="1" applyAlignment="1">
      <alignment horizontal="center" vertical="center" readingOrder="1"/>
    </xf>
    <xf numFmtId="164" fontId="46" fillId="0" borderId="18" xfId="7" applyFont="1" applyBorder="1" applyAlignment="1">
      <alignment horizontal="right" vertical="center"/>
    </xf>
    <xf numFmtId="171" fontId="24" fillId="0" borderId="54" xfId="0" applyNumberFormat="1" applyFont="1" applyBorder="1" applyAlignment="1">
      <alignment horizontal="center" vertical="center" wrapText="1"/>
    </xf>
    <xf numFmtId="0" fontId="3" fillId="0" borderId="18" xfId="0" applyFont="1" applyBorder="1" applyAlignment="1">
      <alignment horizontal="center" vertical="top" wrapText="1"/>
    </xf>
    <xf numFmtId="0" fontId="3" fillId="0" borderId="18" xfId="0" applyFont="1" applyBorder="1" applyAlignment="1">
      <alignment vertical="center"/>
    </xf>
    <xf numFmtId="2" fontId="3" fillId="0" borderId="18" xfId="0" applyNumberFormat="1" applyFont="1" applyBorder="1" applyAlignment="1">
      <alignment horizontal="center" vertical="center" wrapText="1"/>
    </xf>
    <xf numFmtId="0" fontId="46" fillId="0" borderId="18" xfId="0" applyFont="1" applyBorder="1" applyAlignment="1">
      <alignment horizontal="center" vertical="top"/>
    </xf>
    <xf numFmtId="0" fontId="46" fillId="0" borderId="18" xfId="0" applyFont="1" applyBorder="1" applyAlignment="1">
      <alignment vertical="top"/>
    </xf>
    <xf numFmtId="2" fontId="46" fillId="0" borderId="18" xfId="0" applyNumberFormat="1" applyFont="1" applyBorder="1" applyAlignment="1">
      <alignment vertical="top"/>
    </xf>
    <xf numFmtId="0" fontId="47" fillId="0" borderId="18" xfId="0" applyFont="1" applyBorder="1" applyAlignment="1">
      <alignment horizontal="center" vertical="center"/>
    </xf>
    <xf numFmtId="2" fontId="47" fillId="8" borderId="18" xfId="0" applyNumberFormat="1" applyFont="1" applyFill="1" applyBorder="1" applyAlignment="1">
      <alignment horizontal="center" vertical="center" wrapText="1"/>
    </xf>
    <xf numFmtId="0" fontId="49" fillId="0" borderId="18" xfId="0" applyFont="1" applyBorder="1" applyAlignment="1">
      <alignment horizontal="left" vertical="top" wrapText="1"/>
    </xf>
    <xf numFmtId="0" fontId="50" fillId="0" borderId="0" xfId="0" applyFont="1" applyAlignment="1" applyProtection="1">
      <alignment horizontal="center" vertical="center" wrapText="1"/>
      <protection hidden="1"/>
    </xf>
    <xf numFmtId="0" fontId="49" fillId="0" borderId="0" xfId="0" applyFont="1" applyAlignment="1" applyProtection="1">
      <alignment vertical="center"/>
      <protection hidden="1"/>
    </xf>
    <xf numFmtId="0" fontId="2" fillId="0" borderId="18" xfId="0" applyFont="1" applyBorder="1" applyAlignment="1" applyProtection="1">
      <alignment horizontal="center" vertical="center" wrapText="1"/>
      <protection hidden="1"/>
    </xf>
    <xf numFmtId="0" fontId="50" fillId="0" borderId="18" xfId="0" applyFont="1" applyBorder="1" applyAlignment="1" applyProtection="1">
      <alignment horizontal="center" vertical="center" wrapText="1"/>
      <protection hidden="1"/>
    </xf>
    <xf numFmtId="0" fontId="49" fillId="0" borderId="14" xfId="0" applyFont="1" applyBorder="1" applyAlignment="1" applyProtection="1">
      <alignment horizontal="center" vertical="center" wrapText="1"/>
      <protection hidden="1"/>
    </xf>
    <xf numFmtId="0" fontId="50" fillId="0" borderId="14" xfId="0" applyFont="1" applyBorder="1" applyAlignment="1" applyProtection="1">
      <alignment horizontal="center" vertical="center" wrapText="1"/>
      <protection hidden="1"/>
    </xf>
    <xf numFmtId="0" fontId="50" fillId="0" borderId="41" xfId="0" applyFont="1" applyBorder="1" applyAlignment="1" applyProtection="1">
      <alignment horizontal="center" vertical="center" wrapText="1"/>
      <protection hidden="1"/>
    </xf>
    <xf numFmtId="0" fontId="49" fillId="0" borderId="14" xfId="0" applyFont="1" applyBorder="1" applyAlignment="1" applyProtection="1">
      <alignment horizontal="center" vertical="center"/>
      <protection hidden="1"/>
    </xf>
    <xf numFmtId="0" fontId="49" fillId="0" borderId="41" xfId="0" applyFont="1" applyBorder="1" applyAlignment="1" applyProtection="1">
      <alignment horizontal="center" vertical="center" wrapText="1"/>
      <protection hidden="1"/>
    </xf>
    <xf numFmtId="0" fontId="2" fillId="0" borderId="14" xfId="0" applyFont="1" applyBorder="1" applyAlignment="1" applyProtection="1">
      <alignment horizontal="left" vertical="center"/>
      <protection hidden="1"/>
    </xf>
    <xf numFmtId="0" fontId="49" fillId="0" borderId="18" xfId="0" applyFont="1" applyBorder="1" applyAlignment="1">
      <alignment horizontal="center" vertical="center"/>
    </xf>
    <xf numFmtId="0" fontId="49" fillId="5" borderId="14" xfId="0" applyFont="1" applyFill="1" applyBorder="1" applyAlignment="1" applyProtection="1">
      <alignment horizontal="center" vertical="center" wrapText="1"/>
      <protection locked="0"/>
    </xf>
    <xf numFmtId="9" fontId="50" fillId="0" borderId="41" xfId="0" applyNumberFormat="1" applyFont="1" applyBorder="1" applyAlignment="1" applyProtection="1">
      <alignment horizontal="center" vertical="center" wrapText="1"/>
      <protection locked="0"/>
    </xf>
    <xf numFmtId="9" fontId="50" fillId="5" borderId="41" xfId="0" applyNumberFormat="1" applyFont="1" applyFill="1" applyBorder="1" applyAlignment="1" applyProtection="1">
      <alignment horizontal="center" vertical="center" wrapText="1"/>
      <protection locked="0"/>
    </xf>
    <xf numFmtId="0" fontId="49" fillId="0" borderId="54" xfId="0" applyFont="1" applyBorder="1" applyAlignment="1">
      <alignment horizontal="center" vertical="center" wrapText="1"/>
    </xf>
    <xf numFmtId="164" fontId="49" fillId="5" borderId="14" xfId="7" applyFont="1" applyFill="1" applyBorder="1" applyAlignment="1" applyProtection="1">
      <alignment horizontal="center" vertical="center"/>
      <protection locked="0"/>
    </xf>
    <xf numFmtId="164" fontId="49" fillId="0" borderId="18" xfId="7" applyFont="1" applyBorder="1" applyAlignment="1">
      <alignment horizontal="right" vertical="center" readingOrder="1"/>
    </xf>
    <xf numFmtId="164" fontId="49" fillId="0" borderId="18" xfId="7" applyFont="1" applyBorder="1" applyAlignment="1" applyProtection="1">
      <alignment horizontal="right" vertical="center"/>
      <protection hidden="1"/>
    </xf>
    <xf numFmtId="0" fontId="2" fillId="0" borderId="18" xfId="0" applyFont="1" applyBorder="1" applyAlignment="1" applyProtection="1">
      <alignment vertical="center" wrapText="1"/>
      <protection hidden="1"/>
    </xf>
    <xf numFmtId="0" fontId="49" fillId="0" borderId="18" xfId="0" applyFont="1" applyBorder="1" applyAlignment="1" applyProtection="1">
      <alignment vertical="center"/>
      <protection hidden="1"/>
    </xf>
    <xf numFmtId="164" fontId="50" fillId="0" borderId="18" xfId="7" applyFont="1" applyBorder="1" applyAlignment="1" applyProtection="1">
      <alignment horizontal="right" vertical="center" wrapText="1"/>
      <protection hidden="1"/>
    </xf>
    <xf numFmtId="164" fontId="2" fillId="0" borderId="18" xfId="18" applyFont="1" applyBorder="1" applyAlignment="1" applyProtection="1">
      <alignment vertical="center"/>
      <protection hidden="1"/>
    </xf>
    <xf numFmtId="0" fontId="2" fillId="0" borderId="0" xfId="40" quotePrefix="1" applyFont="1" applyAlignment="1">
      <alignment horizontal="center" vertical="center"/>
    </xf>
    <xf numFmtId="0" fontId="6" fillId="0" borderId="53" xfId="36" applyBorder="1" applyAlignment="1">
      <alignment horizontal="left" vertical="center" indent="2"/>
    </xf>
    <xf numFmtId="0" fontId="6" fillId="0" borderId="44" xfId="36" applyBorder="1" applyAlignment="1">
      <alignment horizontal="left" vertical="center" indent="2"/>
    </xf>
    <xf numFmtId="0" fontId="6" fillId="2" borderId="44" xfId="36" applyFill="1" applyBorder="1" applyAlignment="1" applyProtection="1">
      <alignment horizontal="left" vertical="center"/>
      <protection locked="0"/>
    </xf>
    <xf numFmtId="0" fontId="6" fillId="0" borderId="52" xfId="36" applyBorder="1" applyAlignment="1">
      <alignment horizontal="left" vertical="center" indent="2"/>
    </xf>
    <xf numFmtId="0" fontId="6" fillId="0" borderId="0" xfId="36" applyAlignment="1">
      <alignment horizontal="left" vertical="center" indent="2"/>
    </xf>
    <xf numFmtId="0" fontId="6" fillId="0" borderId="52" xfId="36" applyBorder="1" applyAlignment="1">
      <alignment horizontal="justify" vertical="center" wrapText="1"/>
    </xf>
    <xf numFmtId="0" fontId="6" fillId="0" borderId="0" xfId="40" applyFont="1" applyAlignment="1">
      <alignment horizontal="justify" vertical="top"/>
    </xf>
    <xf numFmtId="173" fontId="7" fillId="0" borderId="0" xfId="40" applyNumberFormat="1" applyFont="1" applyAlignment="1">
      <alignment horizontal="left" vertical="center" indent="1"/>
    </xf>
    <xf numFmtId="0" fontId="6" fillId="0" borderId="0" xfId="40" applyFont="1" applyAlignment="1">
      <alignment horizontal="left" vertical="top" wrapText="1"/>
    </xf>
    <xf numFmtId="0" fontId="6" fillId="0" borderId="0" xfId="40" applyFont="1" applyAlignment="1">
      <alignment horizontal="center" vertical="top"/>
    </xf>
    <xf numFmtId="0" fontId="7" fillId="0" borderId="0" xfId="40" applyFont="1" applyAlignment="1">
      <alignment horizontal="justify" vertical="center"/>
    </xf>
    <xf numFmtId="0" fontId="6" fillId="0" borderId="0" xfId="40" applyFont="1" applyAlignment="1">
      <alignment horizontal="justify" vertical="center"/>
    </xf>
    <xf numFmtId="0" fontId="7" fillId="0" borderId="0" xfId="40" applyFont="1" applyAlignment="1">
      <alignment horizontal="center" vertical="center"/>
    </xf>
    <xf numFmtId="0" fontId="6" fillId="2" borderId="0" xfId="40" applyFont="1" applyFill="1" applyAlignment="1" applyProtection="1">
      <alignment horizontal="left" vertical="center"/>
      <protection locked="0"/>
    </xf>
    <xf numFmtId="173" fontId="6" fillId="0" borderId="0" xfId="40" applyNumberFormat="1" applyFont="1" applyAlignment="1">
      <alignment horizontal="left" vertical="center"/>
    </xf>
    <xf numFmtId="0" fontId="7" fillId="0" borderId="0" xfId="40" applyFont="1" applyAlignment="1">
      <alignment horizontal="justify" vertical="top"/>
    </xf>
    <xf numFmtId="0" fontId="39" fillId="0" borderId="0" xfId="44" applyFont="1" applyAlignment="1">
      <alignment horizontal="left" vertical="top" wrapText="1"/>
    </xf>
    <xf numFmtId="0" fontId="39" fillId="0" borderId="0" xfId="44" applyFont="1" applyAlignment="1">
      <alignment horizontal="center" vertical="center" wrapText="1"/>
    </xf>
    <xf numFmtId="0" fontId="33" fillId="3" borderId="0" xfId="42" applyFont="1" applyFill="1" applyAlignment="1">
      <alignment horizontal="center" vertical="center"/>
    </xf>
    <xf numFmtId="0" fontId="6" fillId="0" borderId="0" xfId="45" applyAlignment="1" applyProtection="1">
      <alignment horizontal="left" vertical="center" wrapText="1"/>
      <protection hidden="1"/>
    </xf>
    <xf numFmtId="0" fontId="6" fillId="0" borderId="0" xfId="0" applyFont="1" applyAlignment="1" applyProtection="1">
      <alignment horizontal="center" vertical="center"/>
      <protection hidden="1"/>
    </xf>
    <xf numFmtId="0" fontId="5" fillId="0" borderId="0" xfId="0" applyFont="1" applyAlignment="1" applyProtection="1">
      <alignment horizontal="center" vertical="center" wrapText="1"/>
      <protection hidden="1"/>
    </xf>
    <xf numFmtId="0" fontId="7" fillId="0" borderId="0" xfId="0" applyFont="1" applyAlignment="1" applyProtection="1">
      <alignment horizontal="center" vertical="center"/>
      <protection hidden="1"/>
    </xf>
    <xf numFmtId="0" fontId="7" fillId="0" borderId="0" xfId="0" applyFont="1" applyAlignment="1" applyProtection="1">
      <alignment horizontal="justify" vertical="center" wrapText="1"/>
      <protection hidden="1"/>
    </xf>
    <xf numFmtId="0" fontId="7" fillId="0" borderId="0" xfId="45" applyFont="1" applyAlignment="1" applyProtection="1">
      <alignment horizontal="left" vertical="center" wrapText="1"/>
      <protection hidden="1"/>
    </xf>
    <xf numFmtId="0" fontId="3" fillId="0" borderId="44" xfId="27" applyFont="1" applyBorder="1" applyAlignment="1" applyProtection="1">
      <alignment horizontal="justify" vertical="top" wrapText="1"/>
      <protection hidden="1"/>
    </xf>
    <xf numFmtId="0" fontId="3" fillId="0" borderId="26" xfId="27" applyFont="1" applyBorder="1" applyAlignment="1" applyProtection="1">
      <alignment horizontal="justify" vertical="top" wrapText="1"/>
      <protection hidden="1"/>
    </xf>
    <xf numFmtId="0" fontId="3" fillId="0" borderId="45" xfId="27" applyFont="1" applyBorder="1" applyAlignment="1" applyProtection="1">
      <alignment horizontal="justify" vertical="top" wrapText="1"/>
      <protection hidden="1"/>
    </xf>
    <xf numFmtId="0" fontId="3" fillId="0" borderId="46" xfId="27" applyFont="1" applyBorder="1" applyAlignment="1" applyProtection="1">
      <alignment horizontal="justify" vertical="top" wrapText="1"/>
      <protection hidden="1"/>
    </xf>
    <xf numFmtId="0" fontId="22" fillId="0" borderId="47" xfId="27" applyFont="1" applyBorder="1" applyAlignment="1" applyProtection="1">
      <alignment horizontal="center" vertical="center"/>
      <protection hidden="1"/>
    </xf>
    <xf numFmtId="0" fontId="22" fillId="0" borderId="48" xfId="27" applyFont="1" applyBorder="1" applyAlignment="1" applyProtection="1">
      <alignment horizontal="center" vertical="center"/>
      <protection hidden="1"/>
    </xf>
    <xf numFmtId="0" fontId="22" fillId="0" borderId="24" xfId="27" applyFont="1" applyBorder="1" applyAlignment="1" applyProtection="1">
      <alignment horizontal="center" vertical="center"/>
      <protection hidden="1"/>
    </xf>
    <xf numFmtId="0" fontId="3" fillId="0" borderId="0" xfId="27" applyFont="1" applyAlignment="1" applyProtection="1">
      <alignment horizontal="justify" vertical="top" wrapText="1"/>
      <protection hidden="1"/>
    </xf>
    <xf numFmtId="0" fontId="3" fillId="0" borderId="0" xfId="27" applyFont="1" applyAlignment="1" applyProtection="1">
      <alignment horizontal="justify" vertical="top"/>
      <protection hidden="1"/>
    </xf>
    <xf numFmtId="0" fontId="5" fillId="0" borderId="0" xfId="27" applyFont="1" applyAlignment="1" applyProtection="1">
      <alignment horizontal="justify" vertical="top" wrapText="1"/>
      <protection hidden="1"/>
    </xf>
    <xf numFmtId="0" fontId="5" fillId="0" borderId="0" xfId="27" quotePrefix="1" applyFont="1" applyAlignment="1" applyProtection="1">
      <alignment horizontal="left" vertical="top" wrapText="1"/>
      <protection hidden="1"/>
    </xf>
    <xf numFmtId="0" fontId="3" fillId="0" borderId="0" xfId="27" applyFont="1" applyAlignment="1" applyProtection="1">
      <alignment horizontal="left" vertical="top"/>
      <protection hidden="1"/>
    </xf>
    <xf numFmtId="0" fontId="3" fillId="0" borderId="19" xfId="27" applyFont="1" applyBorder="1" applyAlignment="1" applyProtection="1">
      <alignment horizontal="justify" vertical="top" wrapText="1"/>
      <protection hidden="1"/>
    </xf>
    <xf numFmtId="0" fontId="3" fillId="0" borderId="19" xfId="27" applyFont="1" applyBorder="1" applyAlignment="1" applyProtection="1">
      <alignment horizontal="left" vertical="top" wrapText="1" indent="5"/>
      <protection hidden="1"/>
    </xf>
    <xf numFmtId="0" fontId="3" fillId="0" borderId="0" xfId="27" applyFont="1" applyAlignment="1" applyProtection="1">
      <alignment horizontal="left" vertical="top" wrapText="1" indent="5"/>
      <protection hidden="1"/>
    </xf>
    <xf numFmtId="0" fontId="5" fillId="0" borderId="0" xfId="27" applyFont="1" applyAlignment="1" applyProtection="1">
      <alignment horizontal="justify"/>
      <protection hidden="1"/>
    </xf>
    <xf numFmtId="0" fontId="3" fillId="0" borderId="0" xfId="27" applyFont="1" applyAlignment="1" applyProtection="1">
      <alignment horizontal="center" vertical="top"/>
      <protection hidden="1"/>
    </xf>
    <xf numFmtId="0" fontId="2" fillId="0" borderId="0" xfId="27" applyFont="1" applyAlignment="1" applyProtection="1">
      <alignment horizontal="center" vertical="top"/>
      <protection hidden="1"/>
    </xf>
    <xf numFmtId="0" fontId="3" fillId="0" borderId="0" xfId="27" applyFont="1" applyAlignment="1" applyProtection="1">
      <alignment horizontal="center" vertical="top" wrapText="1"/>
      <protection hidden="1"/>
    </xf>
    <xf numFmtId="0" fontId="3" fillId="0" borderId="0" xfId="27" applyFont="1" applyAlignment="1" applyProtection="1">
      <alignment horizontal="justify"/>
      <protection hidden="1"/>
    </xf>
    <xf numFmtId="0" fontId="6" fillId="0" borderId="0" xfId="27" applyFont="1" applyAlignment="1" applyProtection="1">
      <alignment horizontal="justify" vertical="top" wrapText="1"/>
      <protection hidden="1"/>
    </xf>
    <xf numFmtId="0" fontId="6" fillId="0" borderId="0" xfId="27" applyFont="1" applyAlignment="1" applyProtection="1">
      <alignment horizontal="justify" vertical="top"/>
      <protection hidden="1"/>
    </xf>
    <xf numFmtId="0" fontId="5" fillId="0" borderId="0" xfId="27" applyFont="1" applyAlignment="1" applyProtection="1">
      <alignment horizontal="center" vertical="top"/>
      <protection hidden="1"/>
    </xf>
    <xf numFmtId="0" fontId="2" fillId="4" borderId="0" xfId="27" applyFont="1" applyFill="1" applyAlignment="1" applyProtection="1">
      <alignment horizontal="center" vertical="top"/>
      <protection hidden="1"/>
    </xf>
    <xf numFmtId="0" fontId="25" fillId="0" borderId="16" xfId="31" applyFont="1" applyBorder="1" applyAlignment="1" applyProtection="1">
      <alignment horizontal="left" vertical="top" wrapText="1"/>
      <protection hidden="1"/>
    </xf>
    <xf numFmtId="0" fontId="27" fillId="0" borderId="49" xfId="31" applyBorder="1" applyAlignment="1" applyProtection="1">
      <alignment horizontal="left" vertical="top" wrapText="1"/>
      <protection hidden="1"/>
    </xf>
    <xf numFmtId="0" fontId="27" fillId="0" borderId="2" xfId="31" applyBorder="1" applyAlignment="1" applyProtection="1">
      <alignment horizontal="left" vertical="top" wrapText="1"/>
      <protection hidden="1"/>
    </xf>
    <xf numFmtId="0" fontId="27" fillId="0" borderId="50" xfId="31" applyBorder="1" applyAlignment="1" applyProtection="1">
      <alignment horizontal="left" vertical="top" wrapText="1"/>
      <protection hidden="1"/>
    </xf>
    <xf numFmtId="164" fontId="9" fillId="2" borderId="49" xfId="16" applyFont="1" applyFill="1" applyBorder="1" applyAlignment="1" applyProtection="1">
      <alignment horizontal="right" vertical="center"/>
      <protection hidden="1"/>
    </xf>
    <xf numFmtId="164" fontId="9" fillId="2" borderId="50" xfId="16" applyFont="1" applyFill="1" applyBorder="1" applyAlignment="1" applyProtection="1">
      <alignment horizontal="right" vertical="center"/>
      <protection hidden="1"/>
    </xf>
    <xf numFmtId="0" fontId="9" fillId="0" borderId="9" xfId="43" applyFont="1" applyBorder="1" applyAlignment="1" applyProtection="1">
      <alignment horizontal="left" vertical="top" wrapText="1"/>
      <protection hidden="1"/>
    </xf>
    <xf numFmtId="0" fontId="9" fillId="0" borderId="0" xfId="43" applyFont="1" applyAlignment="1" applyProtection="1">
      <alignment horizontal="left" vertical="top" wrapText="1"/>
      <protection hidden="1"/>
    </xf>
    <xf numFmtId="0" fontId="9" fillId="0" borderId="10" xfId="43" applyFont="1" applyBorder="1" applyAlignment="1" applyProtection="1">
      <alignment horizontal="left" vertical="top" wrapText="1"/>
      <protection hidden="1"/>
    </xf>
    <xf numFmtId="2" fontId="18" fillId="2" borderId="49" xfId="43" applyNumberFormat="1" applyFont="1" applyFill="1" applyBorder="1" applyAlignment="1" applyProtection="1">
      <alignment horizontal="right" vertical="center"/>
      <protection hidden="1"/>
    </xf>
    <xf numFmtId="2" fontId="18" fillId="2" borderId="50" xfId="43" applyNumberFormat="1" applyFont="1" applyFill="1" applyBorder="1" applyAlignment="1" applyProtection="1">
      <alignment horizontal="right" vertical="center"/>
      <protection hidden="1"/>
    </xf>
    <xf numFmtId="0" fontId="9" fillId="0" borderId="51" xfId="43" applyFont="1" applyBorder="1" applyAlignment="1" applyProtection="1">
      <alignment horizontal="left" vertical="center"/>
      <protection hidden="1"/>
    </xf>
    <xf numFmtId="0" fontId="9" fillId="0" borderId="7" xfId="43" applyFont="1" applyBorder="1" applyAlignment="1" applyProtection="1">
      <alignment horizontal="left" vertical="center"/>
      <protection hidden="1"/>
    </xf>
    <xf numFmtId="0" fontId="43" fillId="0" borderId="0" xfId="0" applyFont="1" applyAlignment="1">
      <alignment horizontal="center" vertical="center" wrapText="1"/>
    </xf>
    <xf numFmtId="0" fontId="43" fillId="0" borderId="18" xfId="0" applyFont="1" applyBorder="1" applyAlignment="1">
      <alignment horizontal="left" vertical="center" wrapText="1"/>
    </xf>
    <xf numFmtId="0" fontId="3" fillId="0" borderId="18" xfId="0" applyFont="1" applyBorder="1" applyAlignment="1" applyProtection="1">
      <alignment horizontal="left" vertical="center"/>
      <protection hidden="1"/>
    </xf>
    <xf numFmtId="0" fontId="3" fillId="0" borderId="18" xfId="0" applyFont="1" applyBorder="1" applyAlignment="1">
      <alignment horizontal="left" vertical="center"/>
    </xf>
    <xf numFmtId="0" fontId="3" fillId="0" borderId="37"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3" fillId="0" borderId="11" xfId="0" applyFont="1" applyBorder="1" applyAlignment="1" applyProtection="1">
      <alignment horizontal="left" vertical="center" wrapText="1"/>
      <protection hidden="1"/>
    </xf>
    <xf numFmtId="0" fontId="48" fillId="6" borderId="0" xfId="0" applyFont="1" applyFill="1" applyAlignment="1">
      <alignment horizontal="center" vertical="top"/>
    </xf>
    <xf numFmtId="0" fontId="5" fillId="0" borderId="18" xfId="0" applyFont="1" applyBorder="1" applyAlignment="1" applyProtection="1">
      <alignment horizontal="right" vertical="center" wrapText="1"/>
      <protection hidden="1"/>
    </xf>
    <xf numFmtId="0" fontId="3" fillId="0" borderId="18" xfId="0" applyFont="1" applyBorder="1" applyAlignment="1" applyProtection="1">
      <alignment vertical="center"/>
      <protection hidden="1"/>
    </xf>
    <xf numFmtId="0" fontId="43" fillId="0" borderId="18" xfId="0" applyFont="1" applyBorder="1" applyAlignment="1" applyProtection="1">
      <alignment horizontal="right" vertical="center"/>
      <protection hidden="1"/>
    </xf>
    <xf numFmtId="0" fontId="43" fillId="0" borderId="18" xfId="0" applyFont="1" applyBorder="1" applyAlignment="1" applyProtection="1">
      <alignment horizontal="right" vertical="center" wrapText="1"/>
      <protection hidden="1"/>
    </xf>
    <xf numFmtId="0" fontId="5" fillId="0" borderId="18" xfId="0" applyFont="1" applyBorder="1" applyAlignment="1" applyProtection="1">
      <alignment horizontal="right" vertical="center"/>
      <protection hidden="1"/>
    </xf>
    <xf numFmtId="0" fontId="5" fillId="0" borderId="37" xfId="0" applyFont="1" applyBorder="1" applyAlignment="1" applyProtection="1">
      <alignment horizontal="right" vertical="center"/>
      <protection hidden="1"/>
    </xf>
    <xf numFmtId="0" fontId="5" fillId="0" borderId="3" xfId="0" applyFont="1" applyBorder="1" applyAlignment="1" applyProtection="1">
      <alignment horizontal="right" vertical="center"/>
      <protection hidden="1"/>
    </xf>
    <xf numFmtId="0" fontId="5" fillId="0" borderId="11" xfId="0" applyFont="1" applyBorder="1" applyAlignment="1" applyProtection="1">
      <alignment horizontal="right" vertical="center"/>
      <protection hidden="1"/>
    </xf>
    <xf numFmtId="0" fontId="50" fillId="0" borderId="0" xfId="0" applyFont="1" applyAlignment="1" applyProtection="1">
      <alignment horizontal="center" vertical="center" wrapText="1"/>
      <protection hidden="1"/>
    </xf>
    <xf numFmtId="0" fontId="49" fillId="0" borderId="0" xfId="0" applyFont="1" applyAlignment="1" applyProtection="1">
      <alignment horizontal="left" vertical="center"/>
      <protection hidden="1"/>
    </xf>
    <xf numFmtId="0" fontId="49" fillId="0" borderId="0" xfId="0" applyFont="1" applyAlignment="1" applyProtection="1">
      <alignment vertical="center"/>
      <protection hidden="1"/>
    </xf>
    <xf numFmtId="0" fontId="46" fillId="6" borderId="39" xfId="0" applyFont="1" applyFill="1" applyBorder="1" applyAlignment="1" applyProtection="1">
      <alignment horizontal="center" vertical="center"/>
      <protection hidden="1"/>
    </xf>
    <xf numFmtId="0" fontId="2" fillId="0" borderId="18" xfId="0" applyFont="1" applyBorder="1" applyAlignment="1" applyProtection="1">
      <alignment horizontal="right" vertical="center"/>
      <protection hidden="1"/>
    </xf>
    <xf numFmtId="0" fontId="28" fillId="0" borderId="37" xfId="0" applyFont="1" applyBorder="1" applyAlignment="1">
      <alignment horizontal="left" vertical="center" wrapText="1"/>
    </xf>
    <xf numFmtId="0" fontId="28" fillId="0" borderId="11" xfId="0" applyFont="1" applyBorder="1" applyAlignment="1">
      <alignment horizontal="left" vertical="center" wrapText="1"/>
    </xf>
    <xf numFmtId="0" fontId="28" fillId="0" borderId="18" xfId="0" applyFont="1" applyBorder="1" applyAlignment="1">
      <alignment horizontal="left" vertical="center" wrapText="1"/>
    </xf>
    <xf numFmtId="0" fontId="4" fillId="0" borderId="18" xfId="0" applyFont="1" applyBorder="1" applyAlignment="1">
      <alignment horizontal="left" vertical="center" wrapText="1"/>
    </xf>
    <xf numFmtId="0" fontId="18" fillId="0" borderId="37" xfId="0" applyFont="1" applyBorder="1" applyAlignment="1">
      <alignment horizontal="left" vertical="center" wrapText="1"/>
    </xf>
    <xf numFmtId="0" fontId="18" fillId="0" borderId="11" xfId="0" applyFont="1" applyBorder="1" applyAlignment="1">
      <alignment horizontal="left" vertical="center" wrapText="1"/>
    </xf>
    <xf numFmtId="0" fontId="9" fillId="0" borderId="18" xfId="0" applyFont="1" applyBorder="1" applyAlignment="1">
      <alignment horizontal="justify" vertical="center" wrapText="1"/>
    </xf>
    <xf numFmtId="0" fontId="0" fillId="0" borderId="18" xfId="0" applyBorder="1" applyAlignment="1">
      <alignment horizontal="justify" vertical="center" wrapText="1"/>
    </xf>
    <xf numFmtId="0" fontId="9" fillId="0" borderId="37"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37" xfId="0" applyFont="1" applyBorder="1" applyAlignment="1">
      <alignment horizontal="left" vertical="center" wrapText="1"/>
    </xf>
    <xf numFmtId="0" fontId="4" fillId="0" borderId="11" xfId="0" applyFont="1" applyBorder="1" applyAlignment="1">
      <alignment horizontal="left" vertical="center" wrapText="1"/>
    </xf>
    <xf numFmtId="0" fontId="28" fillId="0" borderId="18" xfId="0" applyFont="1" applyBorder="1" applyAlignment="1">
      <alignment horizontal="justify" vertical="center" wrapText="1"/>
    </xf>
    <xf numFmtId="0" fontId="44" fillId="0" borderId="18" xfId="0" applyFont="1" applyBorder="1" applyAlignment="1" applyProtection="1">
      <alignment horizontal="justify" vertical="center" wrapText="1"/>
      <protection hidden="1"/>
    </xf>
    <xf numFmtId="0" fontId="1" fillId="0" borderId="18" xfId="0" applyFont="1" applyBorder="1" applyAlignment="1" applyProtection="1">
      <alignment horizontal="justify" vertical="center" wrapText="1"/>
      <protection hidden="1"/>
    </xf>
    <xf numFmtId="0" fontId="45" fillId="0" borderId="18" xfId="0" applyFont="1" applyBorder="1" applyAlignment="1" applyProtection="1">
      <alignment horizontal="justify" vertical="center" wrapText="1"/>
      <protection hidden="1"/>
    </xf>
    <xf numFmtId="0" fontId="18" fillId="0" borderId="18" xfId="0" applyFont="1" applyBorder="1" applyAlignment="1" applyProtection="1">
      <alignment horizontal="left" vertical="center" wrapText="1"/>
      <protection hidden="1"/>
    </xf>
    <xf numFmtId="0" fontId="4" fillId="0" borderId="18" xfId="0" applyFont="1" applyBorder="1" applyAlignment="1">
      <alignment horizontal="center" vertical="center" wrapText="1"/>
    </xf>
    <xf numFmtId="0" fontId="0" fillId="0" borderId="18" xfId="0" applyBorder="1" applyAlignment="1">
      <alignment vertical="center"/>
    </xf>
    <xf numFmtId="0" fontId="0" fillId="0" borderId="12" xfId="0" applyBorder="1" applyAlignment="1">
      <alignment vertical="center"/>
    </xf>
    <xf numFmtId="0" fontId="28" fillId="0" borderId="18" xfId="0" applyFont="1" applyBorder="1" applyAlignment="1">
      <alignment horizontal="center" vertical="center" wrapText="1"/>
    </xf>
    <xf numFmtId="0" fontId="28" fillId="0" borderId="14" xfId="0" applyFont="1" applyBorder="1" applyAlignment="1">
      <alignment horizontal="center" vertical="center" wrapText="1"/>
    </xf>
  </cellXfs>
  <cellStyles count="53">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xfId="7" builtinId="3"/>
    <cellStyle name="Comma  - Style1" xfId="8" xr:uid="{00000000-0005-0000-0000-000007000000}"/>
    <cellStyle name="Comma  - Style2" xfId="9" xr:uid="{00000000-0005-0000-0000-000008000000}"/>
    <cellStyle name="Comma  - Style3" xfId="10" xr:uid="{00000000-0005-0000-0000-000009000000}"/>
    <cellStyle name="Comma  - Style4" xfId="11" xr:uid="{00000000-0005-0000-0000-00000A000000}"/>
    <cellStyle name="Comma  - Style5" xfId="12" xr:uid="{00000000-0005-0000-0000-00000B000000}"/>
    <cellStyle name="Comma  - Style6" xfId="13" xr:uid="{00000000-0005-0000-0000-00000C000000}"/>
    <cellStyle name="Comma  - Style7" xfId="14" xr:uid="{00000000-0005-0000-0000-00000D000000}"/>
    <cellStyle name="Comma  - Style8" xfId="15" xr:uid="{00000000-0005-0000-0000-00000E000000}"/>
    <cellStyle name="Comma 2" xfId="16" xr:uid="{00000000-0005-0000-0000-00000F000000}"/>
    <cellStyle name="Comma 2 2" xfId="17" xr:uid="{00000000-0005-0000-0000-000010000000}"/>
    <cellStyle name="Comma 3" xfId="18" xr:uid="{00000000-0005-0000-0000-000011000000}"/>
    <cellStyle name="Formula" xfId="19" xr:uid="{00000000-0005-0000-0000-000012000000}"/>
    <cellStyle name="Header1" xfId="20" xr:uid="{00000000-0005-0000-0000-000013000000}"/>
    <cellStyle name="Header2" xfId="21" xr:uid="{00000000-0005-0000-0000-000014000000}"/>
    <cellStyle name="Hypertextový odkaz" xfId="22" xr:uid="{00000000-0005-0000-0000-000015000000}"/>
    <cellStyle name="no dec" xfId="23" xr:uid="{00000000-0005-0000-0000-000016000000}"/>
    <cellStyle name="Normal" xfId="0" builtinId="0"/>
    <cellStyle name="Normal - Style1" xfId="24" xr:uid="{00000000-0005-0000-0000-000018000000}"/>
    <cellStyle name="Normal 10" xfId="25" xr:uid="{00000000-0005-0000-0000-000019000000}"/>
    <cellStyle name="Normal 13" xfId="26" xr:uid="{00000000-0005-0000-0000-00001A000000}"/>
    <cellStyle name="Normal 2" xfId="27" xr:uid="{00000000-0005-0000-0000-00001B000000}"/>
    <cellStyle name="Normal 2 2" xfId="28" xr:uid="{00000000-0005-0000-0000-00001C000000}"/>
    <cellStyle name="Normal 2 3" xfId="29" xr:uid="{00000000-0005-0000-0000-00001D000000}"/>
    <cellStyle name="Normal 2_20 Price Schedule VOL III Rev-2" xfId="30" xr:uid="{00000000-0005-0000-0000-00001E000000}"/>
    <cellStyle name="Normal 3" xfId="31" xr:uid="{00000000-0005-0000-0000-00001F000000}"/>
    <cellStyle name="Normal 3 2" xfId="32" xr:uid="{00000000-0005-0000-0000-000020000000}"/>
    <cellStyle name="Normal 3 3" xfId="33" xr:uid="{00000000-0005-0000-0000-000021000000}"/>
    <cellStyle name="Normal 3_First Envelope - R2" xfId="34" xr:uid="{00000000-0005-0000-0000-000022000000}"/>
    <cellStyle name="Normal 4" xfId="35" xr:uid="{00000000-0005-0000-0000-000023000000}"/>
    <cellStyle name="Normal 4 2" xfId="36" xr:uid="{00000000-0005-0000-0000-000024000000}"/>
    <cellStyle name="Normal 5" xfId="37" xr:uid="{00000000-0005-0000-0000-000025000000}"/>
    <cellStyle name="Normal 7" xfId="38" xr:uid="{00000000-0005-0000-0000-000026000000}"/>
    <cellStyle name="Normal 8" xfId="39" xr:uid="{00000000-0005-0000-0000-000027000000}"/>
    <cellStyle name="Normal_Annexures TW 04 2" xfId="40" xr:uid="{00000000-0005-0000-0000-000028000000}"/>
    <cellStyle name="Normal_Attach 3(JV)" xfId="41" xr:uid="{00000000-0005-0000-0000-000029000000}"/>
    <cellStyle name="Normal_Attacments TW 04_SE-Vol-III" xfId="42" xr:uid="{00000000-0005-0000-0000-00002A000000}"/>
    <cellStyle name="Normal_Entertainment Form 2" xfId="43" xr:uid="{00000000-0005-0000-0000-00002B000000}"/>
    <cellStyle name="Normal_Price_Schedules for Insulator Package Rev-01" xfId="44" xr:uid="{00000000-0005-0000-0000-00002C000000}"/>
    <cellStyle name="Normal_PRICE-SCHE Bihar-Rev-2-corrections" xfId="45" xr:uid="{00000000-0005-0000-0000-00002D000000}"/>
    <cellStyle name="Normal_PRICE-SCHE Bihar-Rev-2-corrections_Annexures TW 04" xfId="46" xr:uid="{00000000-0005-0000-0000-00002E000000}"/>
    <cellStyle name="Normal_SE-Vol-III" xfId="47" xr:uid="{00000000-0005-0000-0000-00002F000000}"/>
    <cellStyle name="Normal_Sheet1 2" xfId="48" xr:uid="{00000000-0005-0000-0000-000030000000}"/>
    <cellStyle name="Percent 2" xfId="49" xr:uid="{00000000-0005-0000-0000-000032000000}"/>
    <cellStyle name="Popis" xfId="50" xr:uid="{00000000-0005-0000-0000-000033000000}"/>
    <cellStyle name="Sledovaný hypertextový odkaz" xfId="51" xr:uid="{00000000-0005-0000-0000-000034000000}"/>
    <cellStyle name="Standard_BS14" xfId="52" xr:uid="{00000000-0005-0000-0000-000035000000}"/>
  </cellStyles>
  <dxfs count="7">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ont>
        <condense val="0"/>
        <extend val="0"/>
        <color indexed="9"/>
      </font>
    </dxf>
    <dxf>
      <font>
        <color indexed="8"/>
        <name val="Cambria"/>
        <scheme val="none"/>
      </font>
      <fill>
        <patternFill patternType="solid">
          <bgColor indexed="42"/>
        </patternFill>
      </fill>
      <border>
        <left style="thin">
          <color indexed="64"/>
        </left>
        <right style="thin">
          <color indexed="64"/>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Attach 14 IP'!A1"/></Relationships>
</file>

<file path=xl/drawings/_rels/drawing2.xml.rels><?xml version="1.0" encoding="UTF-8" standalone="yes"?>
<Relationships xmlns="http://schemas.openxmlformats.org/package/2006/relationships"><Relationship Id="rId1" Type="http://schemas.openxmlformats.org/officeDocument/2006/relationships/hyperlink" Target="#'Attach 15'!A1"/></Relationships>
</file>

<file path=xl/drawings/drawing1.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400050</xdr:rowOff>
    </xdr:to>
    <xdr:grpSp>
      <xdr:nvGrpSpPr>
        <xdr:cNvPr id="125003" name="Group 857">
          <a:extLst>
            <a:ext uri="{FF2B5EF4-FFF2-40B4-BE49-F238E27FC236}">
              <a16:creationId xmlns:a16="http://schemas.microsoft.com/office/drawing/2014/main" id="{00000000-0008-0000-0100-00004BE80100}"/>
            </a:ext>
          </a:extLst>
        </xdr:cNvPr>
        <xdr:cNvGrpSpPr>
          <a:grpSpLocks/>
        </xdr:cNvGrpSpPr>
      </xdr:nvGrpSpPr>
      <xdr:grpSpPr bwMode="auto">
        <a:xfrm>
          <a:off x="7248525" y="47625"/>
          <a:ext cx="1104900" cy="828675"/>
          <a:chOff x="761" y="5"/>
          <a:chExt cx="116" cy="86"/>
        </a:xfrm>
      </xdr:grpSpPr>
      <xdr:sp macro="" textlink="">
        <xdr:nvSpPr>
          <xdr:cNvPr id="125004" name="AutoShape 2">
            <a:hlinkClick xmlns:r="http://schemas.openxmlformats.org/officeDocument/2006/relationships" r:id="rId1" tooltip="Click here for next Attachment"/>
            <a:extLst>
              <a:ext uri="{FF2B5EF4-FFF2-40B4-BE49-F238E27FC236}">
                <a16:creationId xmlns:a16="http://schemas.microsoft.com/office/drawing/2014/main" id="{00000000-0008-0000-0100-00004CE80100}"/>
              </a:ext>
            </a:extLst>
          </xdr:cNvPr>
          <xdr:cNvSpPr>
            <a:spLocks noChangeArrowheads="1"/>
          </xdr:cNvSpPr>
        </xdr:nvSpPr>
        <xdr:spPr bwMode="auto">
          <a:xfrm>
            <a:off x="761" y="5"/>
            <a:ext cx="116" cy="8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274 h 21600"/>
              <a:gd name="T14" fmla="*/ 18807 w 21600"/>
              <a:gd name="T15" fmla="*/ 16326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1" tooltip="Click here for next Attachment"/>
            <a:extLst>
              <a:ext uri="{FF2B5EF4-FFF2-40B4-BE49-F238E27FC236}">
                <a16:creationId xmlns:a16="http://schemas.microsoft.com/office/drawing/2014/main" id="{00000000-0008-0000-0100-000004000000}"/>
              </a:ext>
            </a:extLst>
          </xdr:cNvPr>
          <xdr:cNvSpPr txBox="1">
            <a:spLocks noChangeArrowheads="1"/>
          </xdr:cNvSpPr>
        </xdr:nvSpPr>
        <xdr:spPr bwMode="auto">
          <a:xfrm>
            <a:off x="776" y="26"/>
            <a:ext cx="98" cy="46"/>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295275</xdr:colOff>
      <xdr:row>0</xdr:row>
      <xdr:rowOff>209550</xdr:rowOff>
    </xdr:from>
    <xdr:to>
      <xdr:col>17</xdr:col>
      <xdr:colOff>400050</xdr:colOff>
      <xdr:row>2</xdr:row>
      <xdr:rowOff>161925</xdr:rowOff>
    </xdr:to>
    <xdr:grpSp>
      <xdr:nvGrpSpPr>
        <xdr:cNvPr id="126027" name="Group 1">
          <a:hlinkClick xmlns:r="http://schemas.openxmlformats.org/officeDocument/2006/relationships" r:id="rId1" tooltip="Click for Next Attachment"/>
          <a:extLst>
            <a:ext uri="{FF2B5EF4-FFF2-40B4-BE49-F238E27FC236}">
              <a16:creationId xmlns:a16="http://schemas.microsoft.com/office/drawing/2014/main" id="{00000000-0008-0000-0200-00004BEC0100}"/>
            </a:ext>
          </a:extLst>
        </xdr:cNvPr>
        <xdr:cNvGrpSpPr>
          <a:grpSpLocks/>
        </xdr:cNvGrpSpPr>
      </xdr:nvGrpSpPr>
      <xdr:grpSpPr bwMode="auto">
        <a:xfrm>
          <a:off x="6686550" y="209550"/>
          <a:ext cx="1323975" cy="695325"/>
          <a:chOff x="738" y="5"/>
          <a:chExt cx="116" cy="73"/>
        </a:xfrm>
      </xdr:grpSpPr>
      <xdr:sp macro="" textlink="">
        <xdr:nvSpPr>
          <xdr:cNvPr id="126028" name="AutoShape 2">
            <a:extLst>
              <a:ext uri="{FF2B5EF4-FFF2-40B4-BE49-F238E27FC236}">
                <a16:creationId xmlns:a16="http://schemas.microsoft.com/office/drawing/2014/main" id="{00000000-0008-0000-0200-00004CEC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8.0.82\sr1-dept\C%20&amp;%20M\Site%20packages\Procurement\RHQ%20&amp;%20Sites\2017-18\I-1891%20Retrofit%20of%20PLCC%20panels%20of%20RCR-RTPS%201%20n%202\e-LTE%20Bid%20Docs%20PLCC\01%20First%20Env%20Bid%20Form-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pendrive%20CS1\ann\dhramjagrah\trial.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Site%20packages/Works/RHQ%20&amp;%20Sites/2020-21/WC-2466%20AMC%20II%20at%20Kurnool%20SS/pendrive%20CS1/ann/dhramjagrah/trial.xls" TargetMode="External"/><Relationship Id="rId1" Type="http://schemas.openxmlformats.org/officeDocument/2006/relationships/externalLinkPath" Target="/Site%20packages/Works/RHQ%20&amp;%20Sites/2020-21/WC-2466%20AMC%20II%20at%20Kurnool%20SS/pendrive%20CS1/ann/dhramjagrah/tri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18.0.84\cnm\Site%20packages\Works\RHQ%20&amp;%20Sites\Price%20Schedule%20review\pendrive%20CS1\ann\dhramjagrah\tri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ame of Bidder"/>
      <sheetName val="Attach-3 (QR)"/>
      <sheetName val="Attach 3A"/>
      <sheetName val="Attach 5"/>
      <sheetName val="Attach 5A"/>
      <sheetName val="Attach 6"/>
      <sheetName val="Attach 9"/>
      <sheetName val="Attach 10"/>
      <sheetName val="Attach 11"/>
      <sheetName val="Attach 13"/>
      <sheetName val="Attach 14"/>
      <sheetName val="Attach 14 IP"/>
      <sheetName val="Attach 16"/>
      <sheetName val="Attach 19"/>
      <sheetName val="Bid Form 1st Env."/>
      <sheetName val="N-W (Cr.)"/>
      <sheetName val="Names of Bidder"/>
      <sheetName val="Attach-3 "/>
      <sheetName val="Attach 4"/>
      <sheetName val="Attach-5"/>
      <sheetName val="Attach 7"/>
      <sheetName val="Attach 8"/>
      <sheetName val="Sch-1"/>
      <sheetName val="Sch-2"/>
      <sheetName val="N to W"/>
      <sheetName val="Bid Form "/>
    </sheetNames>
    <sheetDataSet>
      <sheetData sheetId="0"/>
      <sheetData sheetId="1">
        <row r="12">
          <cell r="B12" t="str">
            <v xml:space="preserve">Printed Name </v>
          </cell>
        </row>
      </sheetData>
      <sheetData sheetId="2"/>
      <sheetData sheetId="3"/>
      <sheetData sheetId="4"/>
      <sheetData sheetId="5"/>
      <sheetData sheetId="6"/>
      <sheetData sheetId="7">
        <row r="9">
          <cell r="G9" t="str">
            <v>Power Grid Corporation of India Ltd.,</v>
          </cell>
        </row>
      </sheetData>
      <sheetData sheetId="8"/>
      <sheetData sheetId="9"/>
      <sheetData sheetId="10"/>
      <sheetData sheetId="11"/>
      <sheetData sheetId="12"/>
      <sheetData sheetId="13">
        <row r="9">
          <cell r="G9" t="str">
            <v>Contracts &amp; Materials Department</v>
          </cell>
        </row>
      </sheetData>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ch-1a"/>
      <sheetName val="Sch-1b "/>
      <sheetName val="Sch-2"/>
      <sheetName val="Sch-3"/>
      <sheetName val="Sch-4a"/>
      <sheetName val="Sch-4b"/>
      <sheetName val="Sch-5"/>
      <sheetName val="Sch-6"/>
      <sheetName val="Sch-7 (a)"/>
      <sheetName val="Sch-7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Sch-1a"/>
      <sheetName val="Sch-1b "/>
      <sheetName val="Sch-2"/>
      <sheetName val="Sch-3"/>
      <sheetName val="Sch-4a"/>
      <sheetName val="Sch-4b"/>
      <sheetName val="Sch-5"/>
      <sheetName val="Sch-6"/>
      <sheetName val="Sch-7 (a)"/>
      <sheetName val="Sch-7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ch-1a"/>
      <sheetName val="Sch-1b "/>
      <sheetName val="Sch-2"/>
      <sheetName val="Sch-3"/>
      <sheetName val="Sch-4a"/>
      <sheetName val="Sch-4b"/>
      <sheetName val="Sch-5"/>
      <sheetName val="Sch-6"/>
      <sheetName val="Sch-7 (a)"/>
      <sheetName val="Sch-7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vmlDrawing" Target="../drawings/vmlDrawing1.v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13" Type="http://schemas.openxmlformats.org/officeDocument/2006/relationships/printerSettings" Target="../printerSettings/printerSettings25.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6"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5" Type="http://schemas.openxmlformats.org/officeDocument/2006/relationships/printerSettings" Target="../printerSettings/printerSettings2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 Id="rId14" Type="http://schemas.openxmlformats.org/officeDocument/2006/relationships/printerSettings" Target="../printerSettings/printerSettings26.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5.bin"/><Relationship Id="rId13" Type="http://schemas.openxmlformats.org/officeDocument/2006/relationships/printerSettings" Target="../printerSettings/printerSettings40.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12" Type="http://schemas.openxmlformats.org/officeDocument/2006/relationships/printerSettings" Target="../printerSettings/printerSettings39.bin"/><Relationship Id="rId2" Type="http://schemas.openxmlformats.org/officeDocument/2006/relationships/printerSettings" Target="../printerSettings/printerSettings29.bin"/><Relationship Id="rId16" Type="http://schemas.openxmlformats.org/officeDocument/2006/relationships/drawing" Target="../drawings/drawing2.xml"/><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11" Type="http://schemas.openxmlformats.org/officeDocument/2006/relationships/printerSettings" Target="../printerSettings/printerSettings38.bin"/><Relationship Id="rId5" Type="http://schemas.openxmlformats.org/officeDocument/2006/relationships/printerSettings" Target="../printerSettings/printerSettings32.bin"/><Relationship Id="rId15" Type="http://schemas.openxmlformats.org/officeDocument/2006/relationships/printerSettings" Target="../printerSettings/printerSettings42.bin"/><Relationship Id="rId10" Type="http://schemas.openxmlformats.org/officeDocument/2006/relationships/printerSettings" Target="../printerSettings/printerSettings37.bin"/><Relationship Id="rId4" Type="http://schemas.openxmlformats.org/officeDocument/2006/relationships/printerSettings" Target="../printerSettings/printerSettings31.bin"/><Relationship Id="rId9" Type="http://schemas.openxmlformats.org/officeDocument/2006/relationships/printerSettings" Target="../printerSettings/printerSettings36.bin"/><Relationship Id="rId14" Type="http://schemas.openxmlformats.org/officeDocument/2006/relationships/printerSettings" Target="../printerSettings/printerSettings41.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0.bin"/><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12" Type="http://schemas.openxmlformats.org/officeDocument/2006/relationships/printerSettings" Target="../printerSettings/printerSettings54.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11" Type="http://schemas.openxmlformats.org/officeDocument/2006/relationships/printerSettings" Target="../printerSettings/printerSettings53.bin"/><Relationship Id="rId5" Type="http://schemas.openxmlformats.org/officeDocument/2006/relationships/printerSettings" Target="../printerSettings/printerSettings47.bin"/><Relationship Id="rId10" Type="http://schemas.openxmlformats.org/officeDocument/2006/relationships/printerSettings" Target="../printerSettings/printerSettings52.bin"/><Relationship Id="rId4" Type="http://schemas.openxmlformats.org/officeDocument/2006/relationships/printerSettings" Target="../printerSettings/printerSettings46.bin"/><Relationship Id="rId9" Type="http://schemas.openxmlformats.org/officeDocument/2006/relationships/printerSettings" Target="../printerSettings/printerSettings51.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16"/>
  </sheetPr>
  <dimension ref="A1:I21"/>
  <sheetViews>
    <sheetView topLeftCell="B1" zoomScaleNormal="100" zoomScaleSheetLayoutView="100" workbookViewId="0">
      <selection activeCell="D11" sqref="D11"/>
    </sheetView>
  </sheetViews>
  <sheetFormatPr defaultColWidth="9.140625" defaultRowHeight="16.5"/>
  <cols>
    <col min="1" max="1" width="9.140625" style="84" hidden="1" customWidth="1"/>
    <col min="2" max="2" width="38" style="112" customWidth="1"/>
    <col min="3" max="3" width="10.28515625" style="112" customWidth="1"/>
    <col min="4" max="4" width="44.85546875" style="112" customWidth="1"/>
    <col min="5" max="5" width="0" style="84" hidden="1" customWidth="1"/>
    <col min="6" max="9" width="9.140625" style="84" hidden="1" customWidth="1"/>
    <col min="10" max="19" width="9.140625" style="84" customWidth="1"/>
    <col min="20" max="20" width="7.140625" style="84" customWidth="1"/>
    <col min="21" max="21" width="4.28515625" style="84" customWidth="1"/>
    <col min="22" max="16384" width="9.140625" style="84"/>
  </cols>
  <sheetData>
    <row r="1" spans="2:5" ht="54.95" customHeight="1">
      <c r="B1" s="273" t="s">
        <v>348</v>
      </c>
      <c r="C1" s="273"/>
      <c r="D1" s="273"/>
      <c r="E1" s="124"/>
    </row>
    <row r="2" spans="2:5" ht="32.25" customHeight="1">
      <c r="B2" s="274" t="s">
        <v>349</v>
      </c>
      <c r="C2" s="274"/>
      <c r="D2" s="274"/>
      <c r="E2" s="123"/>
    </row>
    <row r="3" spans="2:5" ht="20.25" customHeight="1">
      <c r="B3" s="275" t="s">
        <v>0</v>
      </c>
      <c r="C3" s="275"/>
      <c r="D3" s="275"/>
    </row>
    <row r="4" spans="2:5" ht="17.25" thickBot="1">
      <c r="B4" s="85"/>
      <c r="C4" s="85"/>
      <c r="D4" s="86"/>
    </row>
    <row r="5" spans="2:5" ht="32.25" customHeight="1">
      <c r="B5" s="87" t="s">
        <v>1</v>
      </c>
      <c r="C5" s="88"/>
      <c r="D5" s="113" t="s">
        <v>2</v>
      </c>
    </row>
    <row r="6" spans="2:5" ht="36" hidden="1" customHeight="1">
      <c r="B6" s="89"/>
      <c r="C6" s="90"/>
      <c r="D6" s="119"/>
    </row>
    <row r="7" spans="2:5" ht="31.5" hidden="1" customHeight="1">
      <c r="B7" s="91" t="str">
        <f>IF(D5= "Joint Venture Bid", "Total Nos. of  Partners in the JV [excluding the Lead Partner]", "")</f>
        <v/>
      </c>
      <c r="C7" s="92"/>
      <c r="D7" s="120" t="s">
        <v>3</v>
      </c>
    </row>
    <row r="8" spans="2:5" ht="16.5" hidden="1" customHeight="1">
      <c r="B8" s="93"/>
      <c r="C8" s="94"/>
      <c r="D8" s="121"/>
    </row>
    <row r="9" spans="2:5" ht="25.5" customHeight="1">
      <c r="B9" s="95" t="str">
        <f>IF(G5=3, "Name of the Lead Partner", "Name of the Bidder")</f>
        <v>Name of the Bidder</v>
      </c>
      <c r="C9" s="96"/>
      <c r="D9" s="113"/>
      <c r="E9" s="84" t="b">
        <f>ISBLANK(D9)</f>
        <v>1</v>
      </c>
    </row>
    <row r="10" spans="2:5" ht="27.75" customHeight="1">
      <c r="B10" s="97" t="s">
        <v>4</v>
      </c>
      <c r="C10" s="98"/>
      <c r="D10" s="114"/>
      <c r="E10" s="84" t="b">
        <f>ISBLANK(D10)</f>
        <v>1</v>
      </c>
    </row>
    <row r="11" spans="2:5" ht="25.5" customHeight="1">
      <c r="B11" s="99"/>
      <c r="C11" s="100"/>
      <c r="D11" s="114"/>
      <c r="E11" s="84" t="b">
        <f>ISBLANK(D11)</f>
        <v>1</v>
      </c>
    </row>
    <row r="12" spans="2:5" ht="26.25" customHeight="1">
      <c r="B12" s="101"/>
      <c r="C12" s="102"/>
      <c r="D12" s="115"/>
    </row>
    <row r="13" spans="2:5" ht="18.75" customHeight="1">
      <c r="B13" s="103"/>
      <c r="C13" s="86"/>
      <c r="D13" s="104"/>
    </row>
    <row r="14" spans="2:5" ht="25.5" customHeight="1">
      <c r="B14" s="105" t="s">
        <v>5</v>
      </c>
      <c r="C14" s="106"/>
      <c r="D14" s="116"/>
      <c r="E14" s="84" t="b">
        <f>ISBLANK(D14)</f>
        <v>1</v>
      </c>
    </row>
    <row r="15" spans="2:5" ht="23.25" customHeight="1">
      <c r="B15" s="105" t="s">
        <v>6</v>
      </c>
      <c r="C15" s="106"/>
      <c r="D15" s="115"/>
      <c r="E15" s="84" t="b">
        <f>ISBLANK(D15)</f>
        <v>1</v>
      </c>
    </row>
    <row r="16" spans="2:5" ht="25.5" customHeight="1">
      <c r="B16" s="105" t="s">
        <v>7</v>
      </c>
      <c r="C16" s="106"/>
      <c r="D16" s="116"/>
      <c r="E16" s="84" t="b">
        <f>ISBLANK(D16)</f>
        <v>1</v>
      </c>
    </row>
    <row r="17" spans="2:6" ht="23.25" customHeight="1">
      <c r="B17" s="105" t="s">
        <v>8</v>
      </c>
      <c r="C17" s="106"/>
      <c r="D17" s="117"/>
      <c r="E17" s="84" t="b">
        <f>ISBLANK(D17)</f>
        <v>1</v>
      </c>
    </row>
    <row r="18" spans="2:6" ht="19.5" customHeight="1">
      <c r="B18" s="107"/>
      <c r="C18" s="108"/>
      <c r="D18" s="109"/>
      <c r="F18" s="185"/>
    </row>
    <row r="19" spans="2:6" ht="21.75" customHeight="1">
      <c r="B19" s="105" t="s">
        <v>9</v>
      </c>
      <c r="C19" s="106"/>
      <c r="D19" s="122"/>
      <c r="E19" s="84" t="b">
        <f>ISBLANK(D19)</f>
        <v>1</v>
      </c>
    </row>
    <row r="20" spans="2:6" ht="22.5" customHeight="1" thickBot="1">
      <c r="B20" s="110" t="s">
        <v>10</v>
      </c>
      <c r="C20" s="111"/>
      <c r="D20" s="118"/>
      <c r="E20" s="84" t="b">
        <f>ISBLANK(D20)</f>
        <v>1</v>
      </c>
      <c r="F20" s="185" t="str">
        <f>IF(COUNTIF(E11:E20,"TRUE"),"False","Sheet OK")</f>
        <v>False</v>
      </c>
    </row>
    <row r="21" spans="2:6" ht="28.5">
      <c r="D21" s="186" t="str">
        <f>IF(F20="False","ENTER DETAILS","Sheet OK")</f>
        <v>ENTER DETAILS</v>
      </c>
    </row>
  </sheetData>
  <sheetProtection algorithmName="SHA-512" hashValue="zk+7X2zLAxwgqacz9qo1jqwV1ZNqEw+gzmb9+zXDA4hRg7zort9bU9mr3PkjBAlE1JqvAPV/bo2ghnSpbDEHLw==" saltValue="KbRIAnlVmvhOJHCjv59Vjg==" spinCount="100000" sheet="1" formatColumns="0" formatRows="0" selectLockedCells="1"/>
  <customSheetViews>
    <customSheetView guid="{6F637C86-117D-4792-B5D4-37E20B1C50B5}" hiddenRows="1" hiddenColumns="1" topLeftCell="B1">
      <selection activeCell="D11" sqref="D11"/>
      <pageMargins left="0" right="0" top="0" bottom="0" header="0" footer="0"/>
      <pageSetup scale="105" orientation="portrait" r:id="rId1"/>
      <headerFooter alignWithMargins="0"/>
    </customSheetView>
    <customSheetView guid="{DF819C10-7533-4A2E-B278-90B3B38A4AE6}" hiddenRows="1" hiddenColumns="1" topLeftCell="B18">
      <selection activeCell="D30" sqref="D30"/>
      <pageMargins left="0" right="0" top="0" bottom="0" header="0" footer="0"/>
      <pageSetup scale="105" orientation="portrait" r:id="rId2"/>
      <headerFooter alignWithMargins="0"/>
    </customSheetView>
    <customSheetView guid="{863DE73B-EDD5-4C94-B877-7C156CB081F7}" hiddenRows="1" hiddenColumns="1" topLeftCell="B1">
      <selection activeCell="D33" sqref="D33"/>
      <pageMargins left="0" right="0" top="0" bottom="0" header="0" footer="0"/>
      <pageSetup scale="105" orientation="portrait" horizontalDpi="300" verticalDpi="300" r:id="rId3"/>
      <headerFooter alignWithMargins="0"/>
    </customSheetView>
    <customSheetView guid="{6B2C1320-5106-401D-86E8-03FFC7419150}" showPageBreaks="1" printArea="1" hiddenRows="1" hiddenColumns="1" view="pageBreakPreview" showRuler="0" topLeftCell="B1">
      <selection activeCell="D6" sqref="D6"/>
      <pageMargins left="0" right="0" top="0" bottom="0" header="0" footer="0"/>
      <pageSetup scale="105" orientation="portrait" horizontalDpi="300" verticalDpi="300" r:id="rId4"/>
      <headerFooter alignWithMargins="0"/>
    </customSheetView>
    <customSheetView guid="{3545AE1A-D3DD-4FC8-880A-180A3F66AD42}" showPageBreaks="1" printArea="1" hiddenRows="1" hiddenColumns="1" view="pageBreakPreview" topLeftCell="B4">
      <selection activeCell="D8" sqref="D8"/>
      <pageMargins left="0" right="0" top="0" bottom="0" header="0" footer="0"/>
      <pageSetup scale="105" orientation="portrait" horizontalDpi="300" verticalDpi="300" r:id="rId5"/>
      <headerFooter alignWithMargins="0"/>
    </customSheetView>
    <customSheetView guid="{C0D2F720-9CF1-451B-A21B-46E9EE29F95A}" showPageBreaks="1" printArea="1" hiddenRows="1" hiddenColumns="1" view="pageBreakPreview" topLeftCell="B4">
      <selection activeCell="D8" sqref="D8"/>
      <pageMargins left="0" right="0" top="0" bottom="0" header="0" footer="0"/>
      <pageSetup scale="105" orientation="portrait" horizontalDpi="300" verticalDpi="300" r:id="rId6"/>
      <headerFooter alignWithMargins="0"/>
    </customSheetView>
    <customSheetView guid="{629BDD3E-4046-451D-8D01-11325237A091}" hiddenRows="1" hiddenColumns="1" topLeftCell="B19">
      <selection activeCell="D6" sqref="D6"/>
      <pageMargins left="0" right="0" top="0" bottom="0" header="0" footer="0"/>
      <pageSetup scale="105" orientation="portrait" horizontalDpi="300" verticalDpi="300" r:id="rId7"/>
      <headerFooter alignWithMargins="0"/>
    </customSheetView>
    <customSheetView guid="{61A8E90E-9DEC-4083-98B2-482D9678BA93}" hiddenRows="1" hiddenColumns="1" topLeftCell="B1">
      <selection activeCell="B11" sqref="A11:IV12"/>
      <pageMargins left="0" right="0" top="0" bottom="0" header="0" footer="0"/>
      <pageSetup scale="105" orientation="portrait" horizontalDpi="300" verticalDpi="300" r:id="rId8"/>
      <headerFooter alignWithMargins="0"/>
    </customSheetView>
    <customSheetView guid="{9CE94B9F-4902-4B08-AE4E-74E93D8E789E}" hiddenRows="1" hiddenColumns="1" topLeftCell="B45">
      <selection activeCell="D30" sqref="D30"/>
      <pageMargins left="0" right="0" top="0" bottom="0" header="0" footer="0"/>
      <pageSetup scale="105" orientation="portrait" r:id="rId9"/>
      <headerFooter alignWithMargins="0"/>
    </customSheetView>
    <customSheetView guid="{A60C0BDD-7FB1-4EBA-A0E1-529280DA1A28}" hiddenRows="1" hiddenColumns="1" topLeftCell="B1">
      <selection activeCell="D11" sqref="D11"/>
      <pageMargins left="0" right="0" top="0" bottom="0" header="0" footer="0"/>
      <pageSetup scale="105" orientation="portrait" r:id="rId10"/>
      <headerFooter alignWithMargins="0"/>
    </customSheetView>
    <customSheetView guid="{27F75044-6024-4403-9A39-D72B9CCD332B}" showPageBreaks="1" printArea="1" hiddenRows="1" hiddenColumns="1" topLeftCell="B1">
      <selection activeCell="D5" sqref="D5"/>
      <pageMargins left="0" right="0" top="0" bottom="0" header="0" footer="0"/>
      <pageSetup scale="105" orientation="portrait" r:id="rId11"/>
      <headerFooter alignWithMargins="0"/>
    </customSheetView>
  </customSheetViews>
  <mergeCells count="3">
    <mergeCell ref="B1:D1"/>
    <mergeCell ref="B2:D2"/>
    <mergeCell ref="B3:D3"/>
  </mergeCells>
  <phoneticPr fontId="27" type="noConversion"/>
  <conditionalFormatting sqref="D7">
    <cfRule type="expression" dxfId="6" priority="15" stopIfTrue="1">
      <formula>$B$7="Total Nos. of  Partners in the JV [excluding the Lead Partner]"</formula>
    </cfRule>
  </conditionalFormatting>
  <conditionalFormatting sqref="D8">
    <cfRule type="expression" dxfId="5" priority="16" stopIfTrue="1">
      <formula>$V$7=0</formula>
    </cfRule>
  </conditionalFormatting>
  <conditionalFormatting sqref="D21">
    <cfRule type="containsText" dxfId="4" priority="1" stopIfTrue="1" operator="containsText" text="DETAILS">
      <formula>NOT(ISERROR(SEARCH("DETAILS",D21)))</formula>
    </cfRule>
    <cfRule type="containsText" dxfId="3" priority="2" stopIfTrue="1" operator="containsText" text="Invalid">
      <formula>NOT(ISERROR(SEARCH("Invalid",D21)))</formula>
    </cfRule>
    <cfRule type="colorScale" priority="3">
      <colorScale>
        <cfvo type="min"/>
        <cfvo type="max"/>
        <color rgb="FF92D050"/>
        <color rgb="FF92D050"/>
      </colorScale>
    </cfRule>
  </conditionalFormatting>
  <dataValidations count="3">
    <dataValidation type="list" allowBlank="1" showInputMessage="1" showErrorMessage="1" sqref="D7 D5" xr:uid="{00000000-0002-0000-0000-000000000000}">
      <formula1>#REF!</formula1>
    </dataValidation>
    <dataValidation type="whole" allowBlank="1" showInputMessage="1" showErrorMessage="1" sqref="D15" xr:uid="{00000000-0002-0000-0000-000002000000}">
      <formula1>5000000000</formula1>
      <formula2>10000000000</formula2>
    </dataValidation>
    <dataValidation type="date" allowBlank="1" showInputMessage="1" showErrorMessage="1" error="Enter date in dd-mmm-yy format. Example 01-oct-10" sqref="D19" xr:uid="{00000000-0002-0000-0000-000003000000}">
      <formula1>#REF!</formula1>
      <formula2>W16</formula2>
    </dataValidation>
  </dataValidations>
  <pageMargins left="0.86" right="0.32" top="0.71" bottom="0.31" header="0.54" footer="0.19"/>
  <pageSetup scale="105" orientation="portrait" r:id="rId12"/>
  <headerFooter alignWithMargins="0"/>
  <legacy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4"/>
  <dimension ref="A1:I39"/>
  <sheetViews>
    <sheetView showGridLines="0" showZeros="0" topLeftCell="A10" zoomScaleNormal="100" zoomScaleSheetLayoutView="100" workbookViewId="0">
      <selection activeCell="F15" sqref="F15"/>
    </sheetView>
  </sheetViews>
  <sheetFormatPr defaultColWidth="9.140625" defaultRowHeight="16.5"/>
  <cols>
    <col min="1" max="1" width="12.140625" style="67" customWidth="1"/>
    <col min="2" max="2" width="20.5703125" style="67" customWidth="1"/>
    <col min="3" max="3" width="11.42578125" style="67" customWidth="1"/>
    <col min="4" max="4" width="23" style="67" customWidth="1"/>
    <col min="5" max="5" width="39.28515625" style="67" customWidth="1"/>
    <col min="6" max="8" width="9.140625" style="21"/>
    <col min="9" max="16384" width="9.140625" style="20"/>
  </cols>
  <sheetData>
    <row r="1" spans="1:9" ht="21.75" customHeight="1">
      <c r="A1" s="61" t="e">
        <f>#REF!</f>
        <v>#REF!</v>
      </c>
      <c r="B1" s="74"/>
      <c r="C1" s="74"/>
      <c r="D1" s="74"/>
      <c r="E1" s="60" t="s">
        <v>11</v>
      </c>
    </row>
    <row r="2" spans="1:9" ht="15.75">
      <c r="A2" s="75"/>
      <c r="B2" s="75"/>
      <c r="C2" s="75"/>
      <c r="D2" s="75"/>
      <c r="E2" s="75"/>
    </row>
    <row r="3" spans="1:9" ht="63.75" customHeight="1">
      <c r="A3" s="278" t="e">
        <f>#REF!</f>
        <v>#REF!</v>
      </c>
      <c r="B3" s="278"/>
      <c r="C3" s="278"/>
      <c r="D3" s="278"/>
      <c r="E3" s="278"/>
      <c r="F3" s="54"/>
      <c r="G3" s="54"/>
      <c r="H3" s="54"/>
    </row>
    <row r="4" spans="1:9" ht="20.100000000000001" customHeight="1">
      <c r="A4" s="72"/>
      <c r="H4" s="22"/>
      <c r="I4" s="23"/>
    </row>
    <row r="5" spans="1:9" ht="20.100000000000001" customHeight="1">
      <c r="A5" s="279" t="s">
        <v>12</v>
      </c>
      <c r="B5" s="279"/>
      <c r="C5" s="279"/>
      <c r="D5" s="279"/>
      <c r="E5" s="279"/>
      <c r="F5" s="24"/>
      <c r="H5" s="22"/>
      <c r="I5" s="23"/>
    </row>
    <row r="6" spans="1:9" ht="20.100000000000001" customHeight="1">
      <c r="A6" s="76"/>
      <c r="H6" s="22"/>
      <c r="I6" s="23"/>
    </row>
    <row r="7" spans="1:9" ht="20.100000000000001" customHeight="1">
      <c r="A7" s="63" t="s">
        <v>13</v>
      </c>
      <c r="E7" s="65" t="s">
        <v>13</v>
      </c>
      <c r="H7" s="22"/>
      <c r="I7" s="23"/>
    </row>
    <row r="8" spans="1:9" ht="36" customHeight="1">
      <c r="A8" s="280" t="e">
        <f>#REF!</f>
        <v>#REF!</v>
      </c>
      <c r="B8" s="280"/>
      <c r="C8" s="280"/>
      <c r="D8" s="280"/>
      <c r="E8" s="66" t="e">
        <f>#REF!</f>
        <v>#REF!</v>
      </c>
      <c r="H8" s="22"/>
      <c r="I8" s="23"/>
    </row>
    <row r="9" spans="1:9">
      <c r="A9" s="77" t="s">
        <v>14</v>
      </c>
      <c r="B9" s="281" t="e">
        <f>#REF!</f>
        <v>#REF!</v>
      </c>
      <c r="C9" s="281"/>
      <c r="D9" s="281"/>
      <c r="E9" s="66" t="e">
        <f>#REF!</f>
        <v>#REF!</v>
      </c>
      <c r="H9" s="22"/>
      <c r="I9" s="23"/>
    </row>
    <row r="10" spans="1:9">
      <c r="A10" s="77" t="s">
        <v>15</v>
      </c>
      <c r="B10" s="276" t="e">
        <f>#REF!</f>
        <v>#REF!</v>
      </c>
      <c r="C10" s="276"/>
      <c r="D10" s="276"/>
      <c r="E10" s="66" t="e">
        <f>#REF!</f>
        <v>#REF!</v>
      </c>
      <c r="H10" s="22"/>
      <c r="I10" s="23"/>
    </row>
    <row r="11" spans="1:9">
      <c r="B11" s="276" t="e">
        <f>#REF!</f>
        <v>#REF!</v>
      </c>
      <c r="C11" s="276"/>
      <c r="D11" s="276"/>
      <c r="E11" s="66" t="e">
        <f>#REF!</f>
        <v>#REF!</v>
      </c>
    </row>
    <row r="12" spans="1:9">
      <c r="A12" s="76"/>
      <c r="B12" s="276" t="e">
        <f>#REF!</f>
        <v>#REF!</v>
      </c>
      <c r="C12" s="276"/>
      <c r="D12" s="276"/>
      <c r="E12" s="78" t="e">
        <f>#REF!</f>
        <v>#REF!</v>
      </c>
    </row>
    <row r="13" spans="1:9" ht="20.100000000000001" customHeight="1">
      <c r="A13" s="76"/>
      <c r="B13" s="79"/>
      <c r="C13" s="79"/>
      <c r="D13" s="79"/>
      <c r="E13" s="62"/>
    </row>
    <row r="14" spans="1:9" ht="20.100000000000001" customHeight="1">
      <c r="A14" s="67" t="s">
        <v>16</v>
      </c>
    </row>
    <row r="15" spans="1:9" ht="20.100000000000001" customHeight="1">
      <c r="A15" s="76"/>
    </row>
    <row r="16" spans="1:9" ht="24.75" customHeight="1">
      <c r="A16" s="277" t="s">
        <v>17</v>
      </c>
      <c r="B16" s="277"/>
      <c r="C16" s="277"/>
      <c r="D16" s="277"/>
      <c r="E16" s="277"/>
    </row>
    <row r="17" spans="1:5" ht="20.100000000000001" customHeight="1">
      <c r="A17" s="76"/>
    </row>
    <row r="18" spans="1:5" ht="20.100000000000001" customHeight="1">
      <c r="A18" s="80"/>
    </row>
    <row r="19" spans="1:5" ht="20.100000000000001" customHeight="1"/>
    <row r="20" spans="1:5" ht="20.100000000000001" customHeight="1">
      <c r="A20" s="80"/>
    </row>
    <row r="21" spans="1:5" ht="20.100000000000001" customHeight="1">
      <c r="A21" s="80"/>
    </row>
    <row r="22" spans="1:5" ht="20.100000000000001" customHeight="1"/>
    <row r="23" spans="1:5" ht="33" customHeight="1">
      <c r="D23" s="69"/>
    </row>
    <row r="24" spans="1:5" ht="33" customHeight="1">
      <c r="A24" s="68" t="s">
        <v>18</v>
      </c>
      <c r="B24" s="81">
        <f>'Name of Bidder'!D19</f>
        <v>0</v>
      </c>
      <c r="C24" s="82"/>
      <c r="D24" s="69" t="s">
        <v>19</v>
      </c>
      <c r="E24" s="83">
        <f>'Name of Bidder'!D16</f>
        <v>0</v>
      </c>
    </row>
    <row r="25" spans="1:5" ht="33" customHeight="1">
      <c r="A25" s="68" t="s">
        <v>20</v>
      </c>
      <c r="B25" s="83">
        <f>'Name of Bidder'!D20</f>
        <v>0</v>
      </c>
      <c r="C25" s="82"/>
      <c r="D25" s="69" t="s">
        <v>21</v>
      </c>
      <c r="E25" s="83">
        <f>'Name of Bidder'!D17</f>
        <v>0</v>
      </c>
    </row>
    <row r="26" spans="1:5" ht="33" customHeight="1">
      <c r="D26" s="69"/>
    </row>
    <row r="27" spans="1:5" ht="20.100000000000001" customHeight="1"/>
    <row r="28" spans="1:5" ht="20.100000000000001" customHeight="1">
      <c r="A28" s="64"/>
    </row>
    <row r="29" spans="1:5" ht="20.100000000000001" customHeight="1"/>
    <row r="30" spans="1:5" ht="20.100000000000001" customHeight="1"/>
    <row r="31" spans="1:5" ht="20.100000000000001" customHeight="1">
      <c r="A31" s="64"/>
    </row>
    <row r="32" spans="1:5" ht="20.100000000000001" customHeight="1"/>
    <row r="33" spans="1:1" ht="20.100000000000001" customHeight="1">
      <c r="A33" s="64"/>
    </row>
    <row r="34" spans="1:1" ht="20.100000000000001" customHeight="1"/>
    <row r="35" spans="1:1" ht="20.100000000000001" customHeight="1">
      <c r="A35" s="64"/>
    </row>
    <row r="36" spans="1:1" ht="20.100000000000001" customHeight="1"/>
    <row r="37" spans="1:1" ht="20.100000000000001" customHeight="1"/>
    <row r="38" spans="1:1" ht="20.100000000000001" customHeight="1"/>
    <row r="39" spans="1:1" ht="20.100000000000001" customHeight="1"/>
  </sheetData>
  <sheetProtection selectLockedCells="1" selectUnlockedCells="1"/>
  <customSheetViews>
    <customSheetView guid="{6F637C86-117D-4792-B5D4-37E20B1C50B5}" showGridLines="0" zeroValues="0" state="hidden" topLeftCell="A10">
      <selection activeCell="F15" sqref="F15"/>
      <pageMargins left="0" right="0" top="0" bottom="0" header="0" footer="0"/>
      <pageSetup scale="97" orientation="portrait" r:id="rId1"/>
      <headerFooter alignWithMargins="0">
        <oddFooter>&amp;R&amp;"Book Antiqua,Bold"&amp;8 Page &amp;P of &amp;N</oddFooter>
      </headerFooter>
    </customSheetView>
    <customSheetView guid="{DF819C10-7533-4A2E-B278-90B3B38A4AE6}" showGridLines="0" zeroValues="0" state="hidden" topLeftCell="A10">
      <selection activeCell="F15" sqref="F15"/>
      <pageMargins left="0" right="0" top="0" bottom="0" header="0" footer="0"/>
      <pageSetup scale="97" orientation="portrait" r:id="rId2"/>
      <headerFooter alignWithMargins="0">
        <oddFooter>&amp;R&amp;"Book Antiqua,Bold"&amp;8 Page &amp;P of &amp;N</oddFooter>
      </headerFooter>
    </customSheetView>
    <customSheetView guid="{863DE73B-EDD5-4C94-B877-7C156CB081F7}" showGridLines="0" zeroValues="0">
      <selection activeCell="A8" sqref="A8:D8"/>
      <pageMargins left="0" right="0" top="0" bottom="0" header="0" footer="0"/>
      <pageSetup scale="97" orientation="portrait" r:id="rId3"/>
      <headerFooter alignWithMargins="0">
        <oddFooter>&amp;R&amp;"Book Antiqua,Bold"&amp;8 Page &amp;P of &amp;N</oddFooter>
      </headerFooter>
    </customSheetView>
    <customSheetView guid="{6B2C1320-5106-401D-86E8-03FFC7419150}" scale="85" showPageBreaks="1" showGridLines="0" zeroValues="0" printArea="1" view="pageBreakPreview" showRuler="0" topLeftCell="A4">
      <selection activeCell="G2" sqref="G2"/>
      <pageMargins left="0" right="0" top="0" bottom="0" header="0" footer="0"/>
      <pageSetup scale="97" orientation="portrait" r:id="rId4"/>
      <headerFooter alignWithMargins="0">
        <oddFooter>&amp;R&amp;"Book Antiqua,Bold"&amp;8 Page &amp;P of &amp;N</oddFooter>
      </headerFooter>
    </customSheetView>
    <customSheetView guid="{CD4CA1A8-824A-452F-BDBA-32A47C1B3013}" showPageBreaks="1" showGridLines="0" printArea="1" view="pageBreakPreview">
      <selection activeCell="A3" sqref="A3:E3"/>
      <pageMargins left="0" right="0" top="0" bottom="0" header="0" footer="0"/>
      <pageSetup scale="95" orientation="portrait" r:id="rId5"/>
      <headerFooter alignWithMargins="0">
        <oddFooter>&amp;R&amp;"Book Antiqua,Bold"&amp;8 Page &amp;P of &amp;N</oddFooter>
      </headerFooter>
    </customSheetView>
    <customSheetView guid="{237D8718-39ED-4FFE-B3B2-D1192F8D2E87}" scale="80" showPageBreaks="1" showGridLines="0" printArea="1" view="pageBreakPreview">
      <selection activeCell="A3" sqref="A3:E3"/>
      <pageMargins left="0" right="0" top="0" bottom="0" header="0" footer="0"/>
      <pageSetup scale="95" orientation="portrait" r:id="rId6"/>
      <headerFooter alignWithMargins="0">
        <oddFooter>&amp;R&amp;"Book Antiqua,Bold"&amp;8 Page &amp;P of &amp;N</oddFooter>
      </headerFooter>
    </customSheetView>
    <customSheetView guid="{1C70608C-646A-4043-A222-6253B5006A93}" showPageBreaks="1" showGridLines="0" printArea="1">
      <selection activeCell="A3" sqref="A3:E3"/>
      <pageMargins left="0" right="0" top="0" bottom="0" header="0" footer="0"/>
      <pageSetup scale="95" orientation="portrait" r:id="rId7"/>
      <headerFooter alignWithMargins="0">
        <oddFooter>&amp;R&amp;"Book Antiqua,Bold"&amp;8 Page &amp;P of &amp;N</oddFooter>
      </headerFooter>
    </customSheetView>
    <customSheetView guid="{3545AE1A-D3DD-4FC8-880A-180A3F66AD42}" scale="85" showPageBreaks="1" showGridLines="0" zeroValues="0" printArea="1" view="pageBreakPreview" topLeftCell="A19">
      <selection activeCell="A3" sqref="A3:E3"/>
      <pageMargins left="0" right="0" top="0" bottom="0" header="0" footer="0"/>
      <pageSetup scale="97" orientation="portrait" r:id="rId8"/>
      <headerFooter alignWithMargins="0">
        <oddFooter>&amp;R&amp;"Book Antiqua,Bold"&amp;8 Page &amp;P of &amp;N</oddFooter>
      </headerFooter>
    </customSheetView>
    <customSheetView guid="{C0D2F720-9CF1-451B-A21B-46E9EE29F95A}" scale="85" showPageBreaks="1" showGridLines="0" zeroValues="0" printArea="1" view="pageBreakPreview" topLeftCell="A19">
      <selection activeCell="A3" sqref="A3:E3"/>
      <pageMargins left="0" right="0" top="0" bottom="0" header="0" footer="0"/>
      <pageSetup scale="97" orientation="portrait" r:id="rId9"/>
      <headerFooter alignWithMargins="0">
        <oddFooter>&amp;R&amp;"Book Antiqua,Bold"&amp;8 Page &amp;P of &amp;N</oddFooter>
      </headerFooter>
    </customSheetView>
    <customSheetView guid="{629BDD3E-4046-451D-8D01-11325237A091}" showGridLines="0" zeroValues="0" topLeftCell="A8">
      <selection activeCell="A8" sqref="A8:D8"/>
      <pageMargins left="0" right="0" top="0" bottom="0" header="0" footer="0"/>
      <pageSetup scale="97" orientation="portrait" r:id="rId10"/>
      <headerFooter alignWithMargins="0">
        <oddFooter>&amp;R&amp;"Book Antiqua,Bold"&amp;8 Page &amp;P of &amp;N</oddFooter>
      </headerFooter>
    </customSheetView>
    <customSheetView guid="{61A8E90E-9DEC-4083-98B2-482D9678BA93}" showGridLines="0" zeroValues="0">
      <selection activeCell="B11" sqref="A11:IV12"/>
      <pageMargins left="0" right="0" top="0" bottom="0" header="0" footer="0"/>
      <pageSetup scale="97" orientation="portrait" r:id="rId11"/>
      <headerFooter alignWithMargins="0">
        <oddFooter>&amp;R&amp;"Book Antiqua,Bold"&amp;8 Page &amp;P of &amp;N</oddFooter>
      </headerFooter>
    </customSheetView>
    <customSheetView guid="{9CE94B9F-4902-4B08-AE4E-74E93D8E789E}" showGridLines="0" zeroValues="0" state="hidden" topLeftCell="A10">
      <selection activeCell="F15" sqref="F15"/>
      <pageMargins left="0" right="0" top="0" bottom="0" header="0" footer="0"/>
      <pageSetup scale="97" orientation="portrait" r:id="rId12"/>
      <headerFooter alignWithMargins="0">
        <oddFooter>&amp;R&amp;"Book Antiqua,Bold"&amp;8 Page &amp;P of &amp;N</oddFooter>
      </headerFooter>
    </customSheetView>
    <customSheetView guid="{A60C0BDD-7FB1-4EBA-A0E1-529280DA1A28}" showGridLines="0" zeroValues="0" state="hidden" topLeftCell="A10">
      <selection activeCell="F15" sqref="F15"/>
      <pageMargins left="0" right="0" top="0" bottom="0" header="0" footer="0"/>
      <pageSetup scale="97" orientation="portrait" r:id="rId13"/>
      <headerFooter alignWithMargins="0">
        <oddFooter>&amp;R&amp;"Book Antiqua,Bold"&amp;8 Page &amp;P of &amp;N</oddFooter>
      </headerFooter>
    </customSheetView>
    <customSheetView guid="{27F75044-6024-4403-9A39-D72B9CCD332B}" showGridLines="0" zeroValues="0" state="hidden" topLeftCell="A10">
      <selection activeCell="F15" sqref="F15"/>
      <pageMargins left="0" right="0" top="0" bottom="0" header="0" footer="0"/>
      <pageSetup scale="97" orientation="portrait" r:id="rId14"/>
      <headerFooter alignWithMargins="0">
        <oddFooter>&amp;R&amp;"Book Antiqua,Bold"&amp;8 Page &amp;P of &amp;N</oddFooter>
      </headerFooter>
    </customSheetView>
  </customSheetViews>
  <mergeCells count="8">
    <mergeCell ref="B12:D12"/>
    <mergeCell ref="A16:E16"/>
    <mergeCell ref="A3:E3"/>
    <mergeCell ref="A5:E5"/>
    <mergeCell ref="A8:D8"/>
    <mergeCell ref="B9:D9"/>
    <mergeCell ref="B10:D10"/>
    <mergeCell ref="B11:D11"/>
  </mergeCells>
  <phoneticPr fontId="23" type="noConversion"/>
  <pageMargins left="0.59" right="0.49" top="0.57999999999999996" bottom="0.6" header="0.34" footer="0.35"/>
  <pageSetup scale="97" orientation="portrait" r:id="rId15"/>
  <headerFooter alignWithMargins="0">
    <oddFooter>&amp;R&amp;"Book Antiqua,Bold"&amp;8 Page &amp;P of &amp;N</oddFooter>
  </headerFooter>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5"/>
  <dimension ref="A1:P250"/>
  <sheetViews>
    <sheetView showZeros="0" view="pageBreakPreview" topLeftCell="A35" zoomScaleNormal="100" zoomScaleSheetLayoutView="100" workbookViewId="0">
      <selection activeCell="H218" sqref="H218"/>
    </sheetView>
  </sheetViews>
  <sheetFormatPr defaultColWidth="9.140625" defaultRowHeight="13.5"/>
  <cols>
    <col min="1" max="1" width="10" style="2" customWidth="1"/>
    <col min="2" max="2" width="10.7109375" style="2" customWidth="1"/>
    <col min="3" max="3" width="10.85546875" style="2" customWidth="1"/>
    <col min="4" max="9" width="10.7109375" style="2" customWidth="1"/>
    <col min="10" max="10" width="9.140625" style="2"/>
    <col min="11" max="16" width="9.140625" style="2" hidden="1" customWidth="1"/>
    <col min="17" max="16384" width="9.140625" style="2"/>
  </cols>
  <sheetData>
    <row r="1" spans="1:9" ht="27" customHeight="1">
      <c r="A1" s="286" t="s">
        <v>22</v>
      </c>
      <c r="B1" s="287"/>
      <c r="C1" s="287"/>
      <c r="D1" s="287"/>
      <c r="E1" s="287"/>
      <c r="F1" s="287"/>
      <c r="G1" s="287"/>
      <c r="H1" s="287"/>
      <c r="I1" s="288"/>
    </row>
    <row r="2" spans="1:9" ht="31.5" customHeight="1">
      <c r="A2" s="18" t="s">
        <v>23</v>
      </c>
      <c r="B2" s="282" t="s">
        <v>24</v>
      </c>
      <c r="C2" s="282"/>
      <c r="D2" s="282"/>
      <c r="E2" s="282"/>
      <c r="F2" s="282"/>
      <c r="G2" s="282"/>
      <c r="H2" s="282"/>
      <c r="I2" s="283"/>
    </row>
    <row r="3" spans="1:9" ht="36" customHeight="1">
      <c r="A3" s="18" t="s">
        <v>25</v>
      </c>
      <c r="B3" s="282" t="s">
        <v>26</v>
      </c>
      <c r="C3" s="282"/>
      <c r="D3" s="282"/>
      <c r="E3" s="282"/>
      <c r="F3" s="282"/>
      <c r="G3" s="282"/>
      <c r="H3" s="282"/>
      <c r="I3" s="283"/>
    </row>
    <row r="4" spans="1:9" ht="36" customHeight="1">
      <c r="A4" s="18" t="s">
        <v>27</v>
      </c>
      <c r="B4" s="282" t="s">
        <v>28</v>
      </c>
      <c r="C4" s="282"/>
      <c r="D4" s="282"/>
      <c r="E4" s="282"/>
      <c r="F4" s="282"/>
      <c r="G4" s="282"/>
      <c r="H4" s="282"/>
      <c r="I4" s="283"/>
    </row>
    <row r="5" spans="1:9" ht="36" customHeight="1">
      <c r="A5" s="18" t="s">
        <v>29</v>
      </c>
      <c r="B5" s="282" t="s">
        <v>30</v>
      </c>
      <c r="C5" s="282"/>
      <c r="D5" s="282"/>
      <c r="E5" s="282"/>
      <c r="F5" s="282"/>
      <c r="G5" s="282"/>
      <c r="H5" s="282"/>
      <c r="I5" s="283"/>
    </row>
    <row r="6" spans="1:9" ht="19.5" customHeight="1">
      <c r="A6" s="19" t="s">
        <v>31</v>
      </c>
      <c r="B6" s="284" t="s">
        <v>32</v>
      </c>
      <c r="C6" s="284"/>
      <c r="D6" s="284"/>
      <c r="E6" s="284"/>
      <c r="F6" s="284"/>
      <c r="G6" s="284"/>
      <c r="H6" s="284"/>
      <c r="I6" s="285"/>
    </row>
    <row r="7" spans="1:9" ht="15.75">
      <c r="A7" s="8"/>
      <c r="C7" s="8"/>
      <c r="D7" s="8"/>
      <c r="E7" s="8"/>
      <c r="F7" s="8"/>
      <c r="G7" s="8"/>
      <c r="H7" s="8"/>
      <c r="I7" s="8"/>
    </row>
    <row r="30" spans="1:11" ht="15">
      <c r="K30" s="58">
        <f>'Name of Bidder'!D9</f>
        <v>0</v>
      </c>
    </row>
    <row r="31" spans="1:11">
      <c r="A31" s="1"/>
      <c r="B31" s="1"/>
      <c r="C31" s="1"/>
      <c r="D31" s="1"/>
      <c r="E31" s="1"/>
      <c r="F31" s="1"/>
      <c r="G31" s="1"/>
      <c r="H31" s="1"/>
      <c r="I31" s="1"/>
      <c r="J31" s="1"/>
      <c r="K31" s="55">
        <f>'Name of Bidder'!D10</f>
        <v>0</v>
      </c>
    </row>
    <row r="32" spans="1:11">
      <c r="A32" s="1"/>
      <c r="B32" s="1"/>
      <c r="C32" s="1"/>
      <c r="D32" s="1"/>
      <c r="E32" s="1"/>
      <c r="F32" s="1"/>
      <c r="G32" s="1"/>
      <c r="H32" s="1"/>
      <c r="I32" s="1"/>
      <c r="J32" s="1"/>
      <c r="K32" s="55">
        <f>'Name of Bidder'!D11</f>
        <v>0</v>
      </c>
    </row>
    <row r="33" spans="1:16">
      <c r="A33" s="1"/>
      <c r="B33" s="1"/>
      <c r="C33" s="1"/>
      <c r="D33" s="1"/>
      <c r="E33" s="1"/>
      <c r="F33" s="1"/>
      <c r="G33" s="1"/>
      <c r="H33" s="1"/>
      <c r="I33" s="1"/>
      <c r="J33" s="1"/>
      <c r="K33" s="55">
        <f>'Name of Bidder'!D12</f>
        <v>0</v>
      </c>
    </row>
    <row r="34" spans="1:16">
      <c r="A34" s="1"/>
      <c r="B34" s="1"/>
      <c r="C34" s="1"/>
      <c r="D34" s="1"/>
      <c r="E34" s="1"/>
      <c r="F34" s="1"/>
      <c r="G34" s="1"/>
      <c r="H34" s="1"/>
      <c r="I34" s="1"/>
      <c r="J34" s="1"/>
    </row>
    <row r="35" spans="1:16" ht="18.75">
      <c r="A35" s="305" t="s">
        <v>33</v>
      </c>
      <c r="B35" s="305"/>
      <c r="C35" s="305"/>
      <c r="D35" s="305"/>
      <c r="E35" s="305"/>
      <c r="F35" s="305"/>
      <c r="G35" s="305"/>
      <c r="H35" s="305"/>
      <c r="I35" s="305"/>
      <c r="J35" s="1"/>
    </row>
    <row r="36" spans="1:16" ht="15.75">
      <c r="A36" s="298" t="s">
        <v>34</v>
      </c>
      <c r="B36" s="298"/>
      <c r="C36" s="298"/>
      <c r="D36" s="298"/>
      <c r="E36" s="298"/>
      <c r="F36" s="298"/>
      <c r="G36" s="298"/>
      <c r="H36" s="298"/>
      <c r="I36" s="298"/>
      <c r="J36" s="1"/>
      <c r="K36" s="58" t="e">
        <f>'Name of Bidder'!#REF!</f>
        <v>#REF!</v>
      </c>
      <c r="O36" s="55" t="e">
        <f>'Name of Bidder'!#REF!</f>
        <v>#REF!</v>
      </c>
    </row>
    <row r="37" spans="1:16" ht="18.75">
      <c r="A37" s="299" t="s">
        <v>35</v>
      </c>
      <c r="B37" s="299"/>
      <c r="C37" s="299"/>
      <c r="D37" s="299"/>
      <c r="E37" s="299"/>
      <c r="F37" s="299"/>
      <c r="G37" s="299"/>
      <c r="H37" s="299"/>
      <c r="I37" s="299"/>
      <c r="J37" s="1"/>
      <c r="K37" s="58" t="e">
        <f>'Name of Bidder'!#REF!</f>
        <v>#REF!</v>
      </c>
      <c r="O37" s="55" t="e">
        <f>'Name of Bidder'!#REF!</f>
        <v>#REF!</v>
      </c>
    </row>
    <row r="38" spans="1:16" ht="36" customHeight="1">
      <c r="A38" s="300" t="s">
        <v>36</v>
      </c>
      <c r="B38" s="300"/>
      <c r="C38" s="300"/>
      <c r="D38" s="300"/>
      <c r="E38" s="300"/>
      <c r="F38" s="300"/>
      <c r="G38" s="300"/>
      <c r="H38" s="300"/>
      <c r="I38" s="300"/>
      <c r="J38" s="1"/>
      <c r="K38" s="58" t="e">
        <f>'Name of Bidder'!#REF!</f>
        <v>#REF!</v>
      </c>
      <c r="O38" s="55" t="e">
        <f>'Name of Bidder'!#REF!</f>
        <v>#REF!</v>
      </c>
    </row>
    <row r="39" spans="1:16" ht="18.75">
      <c r="A39" s="299" t="s">
        <v>37</v>
      </c>
      <c r="B39" s="299"/>
      <c r="C39" s="299"/>
      <c r="D39" s="299"/>
      <c r="E39" s="299"/>
      <c r="F39" s="299"/>
      <c r="G39" s="299"/>
      <c r="H39" s="299"/>
      <c r="I39" s="299"/>
      <c r="J39" s="1"/>
      <c r="K39" s="58" t="e">
        <f>'Name of Bidder'!#REF!</f>
        <v>#REF!</v>
      </c>
      <c r="O39" s="55" t="e">
        <f>'Name of Bidder'!#REF!</f>
        <v>#REF!</v>
      </c>
    </row>
    <row r="40" spans="1:16" ht="15.75">
      <c r="A40" s="298" t="s">
        <v>38</v>
      </c>
      <c r="B40" s="298"/>
      <c r="C40" s="298"/>
      <c r="D40" s="298"/>
      <c r="E40" s="298"/>
      <c r="F40" s="298"/>
      <c r="G40" s="298"/>
      <c r="H40" s="298"/>
      <c r="I40" s="298"/>
      <c r="J40" s="1"/>
    </row>
    <row r="41" spans="1:16" ht="18.75" customHeight="1">
      <c r="A41" s="304">
        <f>'Name of Bidder'!D9</f>
        <v>0</v>
      </c>
      <c r="B41" s="304"/>
      <c r="C41" s="304"/>
      <c r="D41" s="304"/>
      <c r="E41" s="304"/>
      <c r="F41" s="304"/>
      <c r="G41" s="304"/>
      <c r="H41" s="304"/>
      <c r="I41" s="304"/>
      <c r="J41" s="1"/>
      <c r="K41" s="59" t="e">
        <f>'Name of Bidder'!#REF!</f>
        <v>#REF!</v>
      </c>
      <c r="M41" s="55" t="s">
        <v>39</v>
      </c>
      <c r="P41" s="55" t="s">
        <v>40</v>
      </c>
    </row>
    <row r="42" spans="1:16" ht="15.75" hidden="1">
      <c r="A42" s="298" t="e">
        <f>IF(#REF! = "Individual Firm", " ", " and ")</f>
        <v>#REF!</v>
      </c>
      <c r="B42" s="298"/>
      <c r="C42" s="298"/>
      <c r="D42" s="298"/>
      <c r="E42" s="298"/>
      <c r="F42" s="298"/>
      <c r="G42" s="298"/>
      <c r="H42" s="298"/>
      <c r="I42" s="298"/>
      <c r="J42" s="1"/>
    </row>
    <row r="43" spans="1:16" ht="15.75" hidden="1">
      <c r="A43" s="298" t="e">
        <f xml:space="preserve"> IF(#REF!= "Individual Firm", "",#REF!)</f>
        <v>#REF!</v>
      </c>
      <c r="B43" s="298"/>
      <c r="C43" s="298"/>
      <c r="D43" s="298"/>
      <c r="E43" s="298"/>
      <c r="F43" s="298"/>
      <c r="G43" s="298"/>
      <c r="H43" s="298"/>
      <c r="I43" s="298"/>
      <c r="J43" s="1"/>
    </row>
    <row r="44" spans="1:16" ht="39.950000000000003" hidden="1" customHeight="1">
      <c r="A44" s="300" t="e">
        <f>IF(#REF!= "Sole Bidder", "", "having its Registered Office at "&amp;IF(#REF!=1,#REF!&amp;" "&amp;#REF!&amp;" "&amp;#REF!,IF(#REF!=2,#REF!&amp;" &amp; "&amp;#REF!&amp;" "&amp;#REF!&amp;" and " &amp;#REF!&amp;" &amp; "&amp;#REF!&amp;" "&amp;#REF! &amp;IF(#REF!=2," respectively",""))))</f>
        <v>#REF!</v>
      </c>
      <c r="B44" s="300"/>
      <c r="C44" s="300"/>
      <c r="D44" s="300"/>
      <c r="E44" s="300"/>
      <c r="F44" s="300"/>
      <c r="G44" s="300"/>
      <c r="H44" s="300"/>
      <c r="I44" s="300"/>
      <c r="J44" s="1"/>
    </row>
    <row r="45" spans="1:16" ht="15.75">
      <c r="A45" s="298" t="s">
        <v>41</v>
      </c>
      <c r="B45" s="298"/>
      <c r="C45" s="298"/>
      <c r="D45" s="298"/>
      <c r="E45" s="298"/>
      <c r="F45" s="298"/>
      <c r="G45" s="298"/>
      <c r="H45" s="298"/>
      <c r="I45" s="298"/>
      <c r="J45" s="1"/>
    </row>
    <row r="46" spans="1:16" ht="18.75">
      <c r="A46" s="299" t="s">
        <v>42</v>
      </c>
      <c r="B46" s="299"/>
      <c r="C46" s="299"/>
      <c r="D46" s="299"/>
      <c r="E46" s="299"/>
      <c r="F46" s="299"/>
      <c r="G46" s="299"/>
      <c r="H46" s="299"/>
      <c r="I46" s="299"/>
      <c r="J46" s="1"/>
    </row>
    <row r="47" spans="1:16" ht="18.75">
      <c r="A47" s="299" t="s">
        <v>43</v>
      </c>
      <c r="B47" s="299"/>
      <c r="C47" s="299"/>
      <c r="D47" s="299"/>
      <c r="E47" s="299"/>
      <c r="F47" s="299"/>
      <c r="G47" s="299"/>
      <c r="H47" s="299"/>
      <c r="I47" s="299"/>
      <c r="J47" s="1"/>
    </row>
    <row r="48" spans="1:16" ht="69" customHeight="1">
      <c r="A48" s="302" t="e">
        <f>"POWERGRID intends to award, under laid-down organisational procedures, contract(s) for " &amp;#REF!</f>
        <v>#REF!</v>
      </c>
      <c r="B48" s="302"/>
      <c r="C48" s="302"/>
      <c r="D48" s="302"/>
      <c r="E48" s="302"/>
      <c r="F48" s="302"/>
      <c r="G48" s="302"/>
      <c r="H48" s="302"/>
      <c r="I48" s="302"/>
      <c r="J48" s="1"/>
    </row>
    <row r="49" spans="1:10" ht="16.5" customHeight="1">
      <c r="A49" s="4"/>
      <c r="B49" s="1"/>
      <c r="C49" s="1"/>
      <c r="D49" s="1"/>
      <c r="E49" s="1"/>
      <c r="F49" s="4"/>
      <c r="G49" s="1"/>
      <c r="H49" s="1"/>
      <c r="I49" s="1"/>
      <c r="J49" s="1"/>
    </row>
    <row r="50" spans="1:10" ht="16.5" customHeight="1">
      <c r="A50" s="4"/>
      <c r="B50" s="1"/>
      <c r="C50" s="1"/>
      <c r="D50" s="1"/>
      <c r="E50" s="1"/>
      <c r="F50" s="4"/>
      <c r="G50" s="1"/>
      <c r="H50" s="1"/>
      <c r="I50" s="1"/>
      <c r="J50" s="1"/>
    </row>
    <row r="51" spans="1:10" ht="21" customHeight="1">
      <c r="A51" s="289" t="s">
        <v>44</v>
      </c>
      <c r="B51" s="289"/>
      <c r="C51" s="289"/>
      <c r="D51" s="289"/>
      <c r="E51" s="296" t="s">
        <v>44</v>
      </c>
      <c r="F51" s="296"/>
      <c r="G51" s="296"/>
      <c r="H51" s="296"/>
      <c r="I51" s="296"/>
      <c r="J51" s="1"/>
    </row>
    <row r="52" spans="1:10" ht="33" customHeight="1">
      <c r="A52" s="294" t="s">
        <v>45</v>
      </c>
      <c r="B52" s="294"/>
      <c r="C52" s="294"/>
      <c r="D52" s="294"/>
      <c r="E52" s="295" t="s">
        <v>46</v>
      </c>
      <c r="F52" s="295"/>
      <c r="G52" s="295"/>
      <c r="H52" s="295"/>
      <c r="I52" s="295"/>
      <c r="J52" s="1"/>
    </row>
    <row r="53" spans="1:10" ht="22.5" customHeight="1">
      <c r="A53" s="56" t="s">
        <v>12</v>
      </c>
      <c r="B53" s="5"/>
      <c r="C53" s="5"/>
      <c r="D53" s="5"/>
      <c r="E53" s="5"/>
      <c r="F53" s="5"/>
      <c r="G53" s="5"/>
      <c r="H53" s="5"/>
      <c r="I53" s="57" t="s">
        <v>47</v>
      </c>
      <c r="J53" s="1"/>
    </row>
    <row r="54" spans="1:10" ht="100.5" customHeight="1">
      <c r="A54" s="303" t="e">
        <f>#REF! &amp; " Package and Specification Number " &amp;#REF! &amp; " POWERGRID values full compliance with all relevant laws and regulations, and the principles of economical use of resources, and of fairness and transparency in its relations with its Bidders/ Contractors."</f>
        <v>#REF!</v>
      </c>
      <c r="B54" s="303"/>
      <c r="C54" s="303"/>
      <c r="D54" s="303"/>
      <c r="E54" s="303"/>
      <c r="F54" s="303"/>
      <c r="G54" s="303"/>
      <c r="H54" s="303"/>
      <c r="I54" s="303"/>
    </row>
    <row r="55" spans="1:10" ht="8.1" customHeight="1">
      <c r="A55" s="7"/>
      <c r="B55" s="8"/>
      <c r="C55" s="8"/>
      <c r="D55" s="8"/>
      <c r="E55" s="8"/>
      <c r="F55" s="8"/>
      <c r="G55" s="8"/>
      <c r="H55" s="8"/>
      <c r="I55" s="8"/>
    </row>
    <row r="56" spans="1:10" ht="35.25" customHeight="1">
      <c r="A56" s="290" t="s">
        <v>48</v>
      </c>
      <c r="B56" s="290"/>
      <c r="C56" s="290"/>
      <c r="D56" s="290"/>
      <c r="E56" s="290"/>
      <c r="F56" s="290"/>
      <c r="G56" s="290"/>
      <c r="H56" s="290"/>
      <c r="I56" s="290"/>
    </row>
    <row r="57" spans="1:10" ht="8.1" customHeight="1">
      <c r="A57" s="9"/>
      <c r="B57" s="8"/>
      <c r="C57" s="8"/>
      <c r="D57" s="8"/>
      <c r="E57" s="8"/>
      <c r="F57" s="8"/>
      <c r="G57" s="8"/>
      <c r="H57" s="8"/>
      <c r="I57" s="8"/>
    </row>
    <row r="58" spans="1:10" ht="15.75">
      <c r="A58" s="301" t="s">
        <v>49</v>
      </c>
      <c r="B58" s="301"/>
      <c r="C58" s="301"/>
      <c r="D58" s="301"/>
      <c r="E58" s="301"/>
      <c r="F58" s="301"/>
      <c r="G58" s="301"/>
      <c r="H58" s="301"/>
      <c r="I58" s="301"/>
    </row>
    <row r="59" spans="1:10" ht="8.1" customHeight="1">
      <c r="A59" s="9"/>
      <c r="B59" s="8"/>
      <c r="C59" s="8"/>
      <c r="D59" s="8"/>
      <c r="E59" s="8"/>
      <c r="F59" s="8"/>
      <c r="G59" s="8"/>
      <c r="H59" s="8"/>
      <c r="I59" s="8"/>
    </row>
    <row r="60" spans="1:10" ht="16.5">
      <c r="A60" s="297" t="s">
        <v>50</v>
      </c>
      <c r="B60" s="297"/>
      <c r="C60" s="297"/>
      <c r="D60" s="297"/>
      <c r="E60" s="297"/>
      <c r="F60" s="297"/>
      <c r="G60" s="297"/>
      <c r="H60" s="297"/>
      <c r="I60" s="297"/>
    </row>
    <row r="61" spans="1:10" ht="8.1" customHeight="1">
      <c r="A61" s="10"/>
      <c r="B61" s="8"/>
      <c r="C61" s="8"/>
      <c r="D61" s="8"/>
      <c r="E61" s="8"/>
      <c r="F61" s="8"/>
      <c r="G61" s="8"/>
      <c r="H61" s="8"/>
      <c r="I61" s="8"/>
    </row>
    <row r="62" spans="1:10" ht="37.5" customHeight="1">
      <c r="A62" s="11" t="s">
        <v>51</v>
      </c>
      <c r="B62" s="289" t="s">
        <v>52</v>
      </c>
      <c r="C62" s="289"/>
      <c r="D62" s="289"/>
      <c r="E62" s="289"/>
      <c r="F62" s="289"/>
      <c r="G62" s="289"/>
      <c r="H62" s="289"/>
      <c r="I62" s="289"/>
    </row>
    <row r="63" spans="1:10" ht="8.1" customHeight="1">
      <c r="A63" s="9"/>
      <c r="B63" s="8"/>
      <c r="C63" s="8"/>
      <c r="D63" s="8"/>
      <c r="E63" s="8"/>
      <c r="F63" s="8"/>
      <c r="G63" s="8"/>
      <c r="H63" s="8"/>
      <c r="I63" s="8"/>
    </row>
    <row r="64" spans="1:10" ht="79.5" customHeight="1">
      <c r="A64" s="8"/>
      <c r="B64" s="11" t="s">
        <v>53</v>
      </c>
      <c r="C64" s="289" t="s">
        <v>54</v>
      </c>
      <c r="D64" s="289"/>
      <c r="E64" s="289"/>
      <c r="F64" s="289"/>
      <c r="G64" s="289"/>
      <c r="H64" s="289"/>
      <c r="I64" s="289"/>
    </row>
    <row r="65" spans="1:10" ht="8.1" customHeight="1">
      <c r="A65" s="8"/>
      <c r="B65" s="11"/>
      <c r="C65" s="4"/>
      <c r="D65" s="4"/>
      <c r="E65" s="4"/>
      <c r="F65" s="4"/>
      <c r="G65" s="4"/>
      <c r="H65" s="4"/>
      <c r="I65" s="4"/>
    </row>
    <row r="66" spans="1:10" ht="109.5" customHeight="1">
      <c r="A66" s="8"/>
      <c r="B66" s="11" t="s">
        <v>55</v>
      </c>
      <c r="C66" s="289" t="s">
        <v>56</v>
      </c>
      <c r="D66" s="289"/>
      <c r="E66" s="289"/>
      <c r="F66" s="289"/>
      <c r="G66" s="289"/>
      <c r="H66" s="289"/>
      <c r="I66" s="289"/>
    </row>
    <row r="67" spans="1:10" ht="8.1" customHeight="1">
      <c r="A67" s="8"/>
      <c r="B67" s="11"/>
      <c r="C67" s="73"/>
      <c r="D67" s="4"/>
      <c r="E67" s="4"/>
      <c r="F67" s="4"/>
      <c r="G67" s="4"/>
      <c r="H67" s="4"/>
      <c r="I67" s="4"/>
    </row>
    <row r="68" spans="1:10" ht="50.25" customHeight="1">
      <c r="A68" s="8"/>
      <c r="B68" s="11" t="s">
        <v>57</v>
      </c>
      <c r="C68" s="289" t="s">
        <v>58</v>
      </c>
      <c r="D68" s="289"/>
      <c r="E68" s="289"/>
      <c r="F68" s="289"/>
      <c r="G68" s="289"/>
      <c r="H68" s="289"/>
      <c r="I68" s="289"/>
    </row>
    <row r="69" spans="1:10" ht="15.75">
      <c r="A69" s="9"/>
      <c r="B69" s="8"/>
      <c r="C69" s="8"/>
      <c r="D69" s="8"/>
      <c r="E69" s="8"/>
      <c r="F69" s="8"/>
      <c r="G69" s="8"/>
      <c r="H69" s="8"/>
      <c r="I69" s="8"/>
    </row>
    <row r="70" spans="1:10" ht="87" customHeight="1">
      <c r="A70" s="11" t="s">
        <v>59</v>
      </c>
      <c r="B70" s="289" t="s">
        <v>60</v>
      </c>
      <c r="C70" s="289"/>
      <c r="D70" s="289"/>
      <c r="E70" s="289"/>
      <c r="F70" s="289"/>
      <c r="G70" s="289"/>
      <c r="H70" s="289"/>
      <c r="I70" s="289"/>
    </row>
    <row r="71" spans="1:10" ht="8.1" customHeight="1">
      <c r="A71" s="10"/>
      <c r="B71" s="8"/>
      <c r="C71" s="8"/>
      <c r="D71" s="8"/>
      <c r="E71" s="8"/>
      <c r="F71" s="8"/>
      <c r="G71" s="8"/>
      <c r="H71" s="8"/>
      <c r="I71" s="8"/>
    </row>
    <row r="72" spans="1:10" ht="16.5">
      <c r="A72" s="297" t="s">
        <v>61</v>
      </c>
      <c r="B72" s="297"/>
      <c r="C72" s="297"/>
      <c r="D72" s="297"/>
      <c r="E72" s="297"/>
      <c r="F72" s="297"/>
      <c r="G72" s="297"/>
      <c r="H72" s="297"/>
      <c r="I72" s="297"/>
    </row>
    <row r="73" spans="1:10" ht="16.5">
      <c r="A73" s="10"/>
      <c r="B73" s="8"/>
      <c r="C73" s="8"/>
      <c r="D73" s="8"/>
      <c r="E73" s="8"/>
      <c r="F73" s="8"/>
      <c r="G73" s="8"/>
      <c r="H73" s="8"/>
      <c r="I73" s="8"/>
    </row>
    <row r="74" spans="1:10" ht="49.5" customHeight="1">
      <c r="A74" s="11" t="s">
        <v>51</v>
      </c>
      <c r="B74" s="289" t="s">
        <v>62</v>
      </c>
      <c r="C74" s="289"/>
      <c r="D74" s="289"/>
      <c r="E74" s="289"/>
      <c r="F74" s="289"/>
      <c r="G74" s="289"/>
      <c r="H74" s="289"/>
      <c r="I74" s="289"/>
    </row>
    <row r="75" spans="1:10" ht="45" customHeight="1">
      <c r="A75" s="4"/>
      <c r="B75" s="5"/>
      <c r="C75" s="5"/>
      <c r="D75" s="5"/>
      <c r="E75" s="5"/>
      <c r="F75" s="4"/>
      <c r="G75" s="5"/>
      <c r="H75" s="5"/>
      <c r="I75" s="5"/>
      <c r="J75" s="1"/>
    </row>
    <row r="76" spans="1:10" ht="21" customHeight="1">
      <c r="A76" s="289" t="s">
        <v>44</v>
      </c>
      <c r="B76" s="289"/>
      <c r="C76" s="289"/>
      <c r="D76" s="289"/>
      <c r="E76" s="296" t="s">
        <v>44</v>
      </c>
      <c r="F76" s="296"/>
      <c r="G76" s="296"/>
      <c r="H76" s="296"/>
      <c r="I76" s="296"/>
      <c r="J76" s="1"/>
    </row>
    <row r="77" spans="1:10" ht="33" customHeight="1">
      <c r="A77" s="294" t="s">
        <v>45</v>
      </c>
      <c r="B77" s="294"/>
      <c r="C77" s="294"/>
      <c r="D77" s="294"/>
      <c r="E77" s="295" t="s">
        <v>46</v>
      </c>
      <c r="F77" s="295"/>
      <c r="G77" s="295"/>
      <c r="H77" s="295"/>
      <c r="I77" s="295"/>
      <c r="J77" s="1"/>
    </row>
    <row r="78" spans="1:10" ht="20.25" customHeight="1">
      <c r="A78" s="56" t="s">
        <v>12</v>
      </c>
      <c r="B78" s="5"/>
      <c r="C78" s="5"/>
      <c r="D78" s="5"/>
      <c r="E78" s="5"/>
      <c r="F78" s="5"/>
      <c r="G78" s="5"/>
      <c r="H78" s="5"/>
      <c r="I78" s="57" t="s">
        <v>63</v>
      </c>
      <c r="J78" s="1"/>
    </row>
    <row r="79" spans="1:10" ht="36" customHeight="1">
      <c r="A79" s="293" t="s">
        <v>64</v>
      </c>
      <c r="B79" s="293"/>
      <c r="C79" s="293"/>
      <c r="D79" s="293"/>
      <c r="E79" s="293"/>
      <c r="F79" s="293"/>
      <c r="G79" s="293"/>
      <c r="H79" s="293"/>
      <c r="I79" s="293"/>
      <c r="J79" s="1"/>
    </row>
    <row r="80" spans="1:10" ht="125.25" customHeight="1">
      <c r="A80" s="8"/>
      <c r="B80" s="11" t="s">
        <v>65</v>
      </c>
      <c r="C80" s="289" t="s">
        <v>66</v>
      </c>
      <c r="D80" s="289"/>
      <c r="E80" s="289"/>
      <c r="F80" s="289"/>
      <c r="G80" s="289"/>
      <c r="H80" s="289"/>
      <c r="I80" s="289"/>
    </row>
    <row r="81" spans="1:10" ht="9.9499999999999993" customHeight="1">
      <c r="A81" s="8"/>
      <c r="B81" s="12"/>
      <c r="C81" s="9"/>
      <c r="D81" s="9"/>
      <c r="E81" s="9"/>
      <c r="F81" s="9"/>
      <c r="G81" s="9"/>
      <c r="H81" s="9"/>
      <c r="I81" s="9"/>
    </row>
    <row r="82" spans="1:10" ht="112.5" customHeight="1">
      <c r="A82" s="8"/>
      <c r="B82" s="11" t="s">
        <v>55</v>
      </c>
      <c r="C82" s="289" t="s">
        <v>67</v>
      </c>
      <c r="D82" s="289"/>
      <c r="E82" s="289"/>
      <c r="F82" s="289"/>
      <c r="G82" s="289"/>
      <c r="H82" s="289"/>
      <c r="I82" s="289"/>
    </row>
    <row r="83" spans="1:10" ht="9.9499999999999993" customHeight="1">
      <c r="A83" s="8"/>
      <c r="B83" s="11"/>
      <c r="C83" s="13"/>
      <c r="D83" s="13"/>
      <c r="E83" s="13"/>
      <c r="F83" s="13"/>
      <c r="G83" s="13"/>
      <c r="H83" s="13"/>
      <c r="I83" s="13"/>
    </row>
    <row r="84" spans="1:10" ht="134.25" customHeight="1">
      <c r="A84" s="8"/>
      <c r="B84" s="11" t="s">
        <v>57</v>
      </c>
      <c r="C84" s="289" t="s">
        <v>68</v>
      </c>
      <c r="D84" s="289"/>
      <c r="E84" s="289"/>
      <c r="F84" s="289"/>
      <c r="G84" s="289"/>
      <c r="H84" s="289"/>
      <c r="I84" s="289"/>
    </row>
    <row r="85" spans="1:10" ht="9.9499999999999993" customHeight="1">
      <c r="A85" s="8"/>
      <c r="B85" s="11"/>
      <c r="C85" s="13"/>
      <c r="D85" s="13"/>
      <c r="E85" s="13"/>
      <c r="F85" s="13"/>
      <c r="G85" s="13"/>
      <c r="H85" s="13"/>
      <c r="I85" s="13"/>
    </row>
    <row r="86" spans="1:10" ht="94.5" customHeight="1">
      <c r="A86" s="8"/>
      <c r="B86" s="11" t="s">
        <v>69</v>
      </c>
      <c r="C86" s="289" t="s">
        <v>70</v>
      </c>
      <c r="D86" s="289"/>
      <c r="E86" s="289"/>
      <c r="F86" s="289"/>
      <c r="G86" s="289"/>
      <c r="H86" s="289"/>
      <c r="I86" s="289"/>
    </row>
    <row r="87" spans="1:10" ht="9.9499999999999993" customHeight="1">
      <c r="A87" s="8"/>
      <c r="B87" s="11"/>
      <c r="C87" s="13"/>
      <c r="D87" s="13"/>
      <c r="E87" s="13"/>
      <c r="F87" s="13"/>
      <c r="G87" s="13"/>
      <c r="H87" s="13"/>
      <c r="I87" s="13"/>
    </row>
    <row r="88" spans="1:10" ht="81.75" customHeight="1">
      <c r="A88" s="8"/>
      <c r="B88" s="11" t="s">
        <v>71</v>
      </c>
      <c r="C88" s="289" t="s">
        <v>72</v>
      </c>
      <c r="D88" s="289"/>
      <c r="E88" s="289"/>
      <c r="F88" s="289"/>
      <c r="G88" s="289"/>
      <c r="H88" s="289"/>
      <c r="I88" s="289"/>
    </row>
    <row r="89" spans="1:10" ht="9.9499999999999993" customHeight="1">
      <c r="A89" s="8"/>
      <c r="B89" s="11"/>
      <c r="C89" s="13"/>
      <c r="D89" s="13"/>
      <c r="E89" s="13"/>
      <c r="F89" s="13"/>
      <c r="G89" s="13"/>
      <c r="H89" s="13"/>
      <c r="I89" s="13"/>
    </row>
    <row r="90" spans="1:10" ht="72" customHeight="1">
      <c r="A90" s="8"/>
      <c r="B90" s="11" t="s">
        <v>73</v>
      </c>
      <c r="C90" s="289" t="s">
        <v>74</v>
      </c>
      <c r="D90" s="289"/>
      <c r="E90" s="289"/>
      <c r="F90" s="289"/>
      <c r="G90" s="289"/>
      <c r="H90" s="289"/>
      <c r="I90" s="289"/>
    </row>
    <row r="91" spans="1:10" ht="8.1" customHeight="1">
      <c r="A91" s="8"/>
      <c r="B91" s="13"/>
      <c r="C91" s="13"/>
      <c r="D91" s="13"/>
      <c r="E91" s="13"/>
      <c r="F91" s="13"/>
      <c r="G91" s="13"/>
      <c r="H91" s="13"/>
      <c r="I91" s="13"/>
    </row>
    <row r="92" spans="1:10" ht="53.25" customHeight="1">
      <c r="A92" s="11" t="s">
        <v>59</v>
      </c>
      <c r="B92" s="289" t="s">
        <v>75</v>
      </c>
      <c r="C92" s="289"/>
      <c r="D92" s="289"/>
      <c r="E92" s="289"/>
      <c r="F92" s="289"/>
      <c r="G92" s="289"/>
      <c r="H92" s="289"/>
      <c r="I92" s="289"/>
    </row>
    <row r="93" spans="1:10" ht="62.25" customHeight="1">
      <c r="A93" s="4"/>
      <c r="B93" s="5"/>
      <c r="C93" s="5"/>
      <c r="D93" s="5"/>
      <c r="E93" s="5"/>
      <c r="F93" s="4"/>
      <c r="G93" s="5"/>
      <c r="H93" s="5"/>
      <c r="I93" s="5"/>
      <c r="J93" s="1"/>
    </row>
    <row r="94" spans="1:10" ht="21" customHeight="1">
      <c r="A94" s="289" t="s">
        <v>44</v>
      </c>
      <c r="B94" s="289"/>
      <c r="C94" s="289"/>
      <c r="D94" s="289"/>
      <c r="E94" s="296" t="s">
        <v>44</v>
      </c>
      <c r="F94" s="296"/>
      <c r="G94" s="296"/>
      <c r="H94" s="296"/>
      <c r="I94" s="296"/>
      <c r="J94" s="1"/>
    </row>
    <row r="95" spans="1:10" ht="33" customHeight="1">
      <c r="A95" s="294" t="s">
        <v>45</v>
      </c>
      <c r="B95" s="294"/>
      <c r="C95" s="294"/>
      <c r="D95" s="294"/>
      <c r="E95" s="295" t="s">
        <v>46</v>
      </c>
      <c r="F95" s="295"/>
      <c r="G95" s="295"/>
      <c r="H95" s="295"/>
      <c r="I95" s="295"/>
      <c r="J95" s="1"/>
    </row>
    <row r="96" spans="1:10" ht="20.25" customHeight="1">
      <c r="A96" s="56" t="s">
        <v>12</v>
      </c>
      <c r="B96" s="5"/>
      <c r="C96" s="5"/>
      <c r="D96" s="5"/>
      <c r="E96" s="5"/>
      <c r="F96" s="5"/>
      <c r="G96" s="5"/>
      <c r="H96" s="5"/>
      <c r="I96" s="57" t="s">
        <v>76</v>
      </c>
      <c r="J96" s="1"/>
    </row>
    <row r="97" spans="1:10" ht="27.75" customHeight="1">
      <c r="A97" s="297" t="s">
        <v>77</v>
      </c>
      <c r="B97" s="297"/>
      <c r="C97" s="297"/>
      <c r="D97" s="297"/>
      <c r="E97" s="297"/>
      <c r="F97" s="297"/>
      <c r="G97" s="297"/>
      <c r="H97" s="297"/>
      <c r="I97" s="297"/>
    </row>
    <row r="98" spans="1:10" ht="21.75" customHeight="1">
      <c r="A98" s="9"/>
      <c r="B98" s="289"/>
      <c r="C98" s="289"/>
      <c r="D98" s="289"/>
      <c r="E98" s="289"/>
      <c r="F98" s="289"/>
      <c r="G98" s="289"/>
      <c r="H98" s="289"/>
      <c r="I98" s="289"/>
    </row>
    <row r="99" spans="1:10" ht="85.5" customHeight="1">
      <c r="A99" s="11" t="s">
        <v>51</v>
      </c>
      <c r="B99" s="289" t="s">
        <v>78</v>
      </c>
      <c r="C99" s="289"/>
      <c r="D99" s="289"/>
      <c r="E99" s="289"/>
      <c r="F99" s="289"/>
      <c r="G99" s="289"/>
      <c r="H99" s="289"/>
      <c r="I99" s="289"/>
    </row>
    <row r="100" spans="1:10" ht="15.75">
      <c r="A100" s="56"/>
      <c r="B100" s="5"/>
      <c r="C100" s="5"/>
      <c r="D100" s="5"/>
      <c r="E100" s="5"/>
      <c r="F100" s="5"/>
      <c r="G100" s="5"/>
      <c r="H100" s="5"/>
      <c r="I100" s="57"/>
      <c r="J100" s="1"/>
    </row>
    <row r="101" spans="1:10" ht="165.75" customHeight="1">
      <c r="A101" s="11" t="s">
        <v>59</v>
      </c>
      <c r="B101" s="289" t="s">
        <v>79</v>
      </c>
      <c r="C101" s="289"/>
      <c r="D101" s="289"/>
      <c r="E101" s="289"/>
      <c r="F101" s="289"/>
      <c r="G101" s="289"/>
      <c r="H101" s="289"/>
      <c r="I101" s="289"/>
    </row>
    <row r="102" spans="1:10" ht="18" customHeight="1">
      <c r="A102" s="11"/>
      <c r="B102" s="9"/>
      <c r="C102" s="9"/>
      <c r="D102" s="9"/>
      <c r="E102" s="9"/>
      <c r="F102" s="9"/>
      <c r="G102" s="9"/>
      <c r="H102" s="9"/>
      <c r="I102" s="9"/>
    </row>
    <row r="103" spans="1:10" ht="62.25" customHeight="1">
      <c r="A103" s="11" t="s">
        <v>80</v>
      </c>
      <c r="B103" s="289" t="s">
        <v>81</v>
      </c>
      <c r="C103" s="289"/>
      <c r="D103" s="289"/>
      <c r="E103" s="289"/>
      <c r="F103" s="289"/>
      <c r="G103" s="289"/>
      <c r="H103" s="289"/>
      <c r="I103" s="289"/>
    </row>
    <row r="104" spans="1:10" ht="15" customHeight="1">
      <c r="A104" s="9"/>
      <c r="B104" s="8"/>
      <c r="C104" s="8"/>
      <c r="D104" s="8"/>
      <c r="E104" s="8"/>
      <c r="F104" s="8"/>
      <c r="G104" s="8"/>
      <c r="H104" s="8"/>
      <c r="I104" s="8"/>
    </row>
    <row r="105" spans="1:10" ht="29.25" customHeight="1">
      <c r="A105" s="297" t="s">
        <v>82</v>
      </c>
      <c r="B105" s="297"/>
      <c r="C105" s="297"/>
      <c r="D105" s="297"/>
      <c r="E105" s="297"/>
      <c r="F105" s="297"/>
      <c r="G105" s="297"/>
      <c r="H105" s="297"/>
      <c r="I105" s="297"/>
    </row>
    <row r="106" spans="1:10" ht="29.25" customHeight="1">
      <c r="A106" s="10"/>
      <c r="B106" s="8"/>
      <c r="C106" s="8"/>
      <c r="D106" s="8"/>
      <c r="E106" s="8"/>
      <c r="F106" s="8"/>
      <c r="G106" s="8"/>
      <c r="H106" s="8"/>
      <c r="I106" s="8"/>
    </row>
    <row r="107" spans="1:10" ht="54.75" customHeight="1">
      <c r="A107" s="11" t="s">
        <v>51</v>
      </c>
      <c r="B107" s="290" t="s">
        <v>83</v>
      </c>
      <c r="C107" s="290"/>
      <c r="D107" s="290"/>
      <c r="E107" s="290"/>
      <c r="F107" s="290"/>
      <c r="G107" s="290"/>
      <c r="H107" s="290"/>
      <c r="I107" s="290"/>
    </row>
    <row r="108" spans="1:10" ht="15" customHeight="1">
      <c r="A108" s="11"/>
      <c r="B108" s="8"/>
      <c r="C108" s="8"/>
      <c r="D108" s="8"/>
      <c r="E108" s="8"/>
      <c r="F108" s="8"/>
      <c r="G108" s="8"/>
      <c r="H108" s="8"/>
      <c r="I108" s="8"/>
    </row>
    <row r="109" spans="1:10" ht="66.75" customHeight="1">
      <c r="A109" s="11" t="s">
        <v>59</v>
      </c>
      <c r="B109" s="290" t="s">
        <v>84</v>
      </c>
      <c r="C109" s="290"/>
      <c r="D109" s="290"/>
      <c r="E109" s="290"/>
      <c r="F109" s="290"/>
      <c r="G109" s="290"/>
      <c r="H109" s="290"/>
      <c r="I109" s="290"/>
    </row>
    <row r="110" spans="1:10" ht="15" customHeight="1">
      <c r="A110" s="9"/>
      <c r="B110" s="8"/>
      <c r="C110" s="8"/>
      <c r="D110" s="8"/>
      <c r="E110" s="8"/>
      <c r="F110" s="8"/>
      <c r="G110" s="8"/>
      <c r="H110" s="8"/>
      <c r="I110" s="8"/>
    </row>
    <row r="111" spans="1:10" ht="25.5" customHeight="1">
      <c r="A111" s="297" t="s">
        <v>85</v>
      </c>
      <c r="B111" s="297"/>
      <c r="C111" s="297"/>
      <c r="D111" s="297"/>
      <c r="E111" s="297"/>
      <c r="F111" s="297"/>
      <c r="G111" s="297"/>
      <c r="H111" s="297"/>
      <c r="I111" s="297"/>
    </row>
    <row r="112" spans="1:10" ht="22.5" customHeight="1">
      <c r="A112" s="10"/>
      <c r="B112" s="8"/>
      <c r="C112" s="8"/>
      <c r="D112" s="8"/>
      <c r="E112" s="8"/>
      <c r="F112" s="8"/>
      <c r="G112" s="8"/>
      <c r="H112" s="8"/>
      <c r="I112" s="8"/>
    </row>
    <row r="113" spans="1:10" ht="58.5" customHeight="1">
      <c r="A113" s="11" t="s">
        <v>51</v>
      </c>
      <c r="B113" s="290" t="s">
        <v>86</v>
      </c>
      <c r="C113" s="290"/>
      <c r="D113" s="290"/>
      <c r="E113" s="290"/>
      <c r="F113" s="290"/>
      <c r="G113" s="290"/>
      <c r="H113" s="290"/>
      <c r="I113" s="290"/>
    </row>
    <row r="114" spans="1:10" ht="54.75" customHeight="1">
      <c r="A114" s="11"/>
      <c r="B114" s="3"/>
      <c r="C114" s="3"/>
      <c r="D114" s="3"/>
      <c r="E114" s="3"/>
      <c r="F114" s="3"/>
      <c r="G114" s="3"/>
      <c r="H114" s="3"/>
      <c r="I114" s="3"/>
    </row>
    <row r="115" spans="1:10" ht="45.75" customHeight="1">
      <c r="A115" s="8"/>
      <c r="B115" s="8"/>
      <c r="C115" s="8"/>
      <c r="D115" s="8"/>
      <c r="E115" s="8"/>
      <c r="F115" s="8"/>
      <c r="G115" s="8"/>
      <c r="H115" s="8"/>
      <c r="I115" s="8"/>
      <c r="J115" s="1"/>
    </row>
    <row r="116" spans="1:10" ht="21" customHeight="1">
      <c r="A116" s="289" t="s">
        <v>44</v>
      </c>
      <c r="B116" s="289"/>
      <c r="C116" s="289"/>
      <c r="D116" s="289"/>
      <c r="E116" s="296" t="s">
        <v>44</v>
      </c>
      <c r="F116" s="296"/>
      <c r="G116" s="296"/>
      <c r="H116" s="296"/>
      <c r="I116" s="296"/>
      <c r="J116" s="1"/>
    </row>
    <row r="117" spans="1:10" ht="33" customHeight="1">
      <c r="A117" s="294" t="s">
        <v>45</v>
      </c>
      <c r="B117" s="294"/>
      <c r="C117" s="294"/>
      <c r="D117" s="294"/>
      <c r="E117" s="295" t="s">
        <v>46</v>
      </c>
      <c r="F117" s="295"/>
      <c r="G117" s="295"/>
      <c r="H117" s="295"/>
      <c r="I117" s="295"/>
      <c r="J117" s="1"/>
    </row>
    <row r="118" spans="1:10" ht="19.5" customHeight="1">
      <c r="A118" s="56" t="s">
        <v>12</v>
      </c>
      <c r="B118" s="5"/>
      <c r="C118" s="5"/>
      <c r="D118" s="5"/>
      <c r="E118" s="5"/>
      <c r="F118" s="5"/>
      <c r="G118" s="5"/>
      <c r="H118" s="5"/>
      <c r="I118" s="57" t="s">
        <v>87</v>
      </c>
    </row>
    <row r="119" spans="1:10" ht="60.75" customHeight="1">
      <c r="A119" s="11" t="s">
        <v>59</v>
      </c>
      <c r="B119" s="290" t="s">
        <v>88</v>
      </c>
      <c r="C119" s="290"/>
      <c r="D119" s="290"/>
      <c r="E119" s="290"/>
      <c r="F119" s="290"/>
      <c r="G119" s="290"/>
      <c r="H119" s="290"/>
      <c r="I119" s="290"/>
    </row>
    <row r="120" spans="1:10" ht="15.95" customHeight="1">
      <c r="A120" s="9"/>
      <c r="B120" s="8"/>
      <c r="C120" s="8"/>
      <c r="D120" s="8"/>
      <c r="E120" s="8"/>
      <c r="F120" s="8"/>
      <c r="G120" s="8"/>
      <c r="H120" s="8"/>
      <c r="I120" s="8"/>
    </row>
    <row r="121" spans="1:10" ht="26.25" customHeight="1">
      <c r="A121" s="297" t="s">
        <v>89</v>
      </c>
      <c r="B121" s="297"/>
      <c r="C121" s="297"/>
      <c r="D121" s="297"/>
      <c r="E121" s="297"/>
      <c r="F121" s="297"/>
      <c r="G121" s="297"/>
      <c r="H121" s="297"/>
      <c r="I121" s="297"/>
    </row>
    <row r="122" spans="1:10" ht="24.75" customHeight="1">
      <c r="A122" s="9"/>
      <c r="B122" s="8"/>
      <c r="C122" s="8"/>
      <c r="D122" s="8"/>
      <c r="E122" s="8"/>
      <c r="F122" s="8"/>
      <c r="G122" s="8"/>
      <c r="H122" s="8"/>
      <c r="I122" s="8"/>
    </row>
    <row r="123" spans="1:10" ht="39.75" customHeight="1">
      <c r="A123" s="11" t="s">
        <v>51</v>
      </c>
      <c r="B123" s="290" t="s">
        <v>90</v>
      </c>
      <c r="C123" s="290"/>
      <c r="D123" s="290"/>
      <c r="E123" s="290"/>
      <c r="F123" s="290"/>
      <c r="G123" s="290"/>
      <c r="H123" s="290"/>
      <c r="I123" s="290"/>
    </row>
    <row r="124" spans="1:10" ht="25.5" customHeight="1">
      <c r="A124" s="8"/>
      <c r="B124" s="8"/>
      <c r="C124" s="8"/>
      <c r="D124" s="8"/>
      <c r="E124" s="8"/>
      <c r="F124" s="8"/>
      <c r="G124" s="8"/>
      <c r="H124" s="8"/>
      <c r="I124" s="8"/>
      <c r="J124" s="1"/>
    </row>
    <row r="125" spans="1:10" ht="43.5" customHeight="1">
      <c r="A125" s="11" t="s">
        <v>59</v>
      </c>
      <c r="B125" s="290" t="s">
        <v>91</v>
      </c>
      <c r="C125" s="290"/>
      <c r="D125" s="290"/>
      <c r="E125" s="290"/>
      <c r="F125" s="290"/>
      <c r="G125" s="290"/>
      <c r="H125" s="290"/>
      <c r="I125" s="290"/>
    </row>
    <row r="126" spans="1:10" ht="21.75" customHeight="1">
      <c r="A126" s="10"/>
      <c r="B126" s="8"/>
      <c r="C126" s="8"/>
      <c r="D126" s="8"/>
      <c r="E126" s="8"/>
      <c r="F126" s="8"/>
      <c r="G126" s="8"/>
      <c r="H126" s="8"/>
      <c r="I126" s="8"/>
    </row>
    <row r="127" spans="1:10" ht="25.5" customHeight="1">
      <c r="A127" s="297" t="s">
        <v>92</v>
      </c>
      <c r="B127" s="297"/>
      <c r="C127" s="297"/>
      <c r="D127" s="297"/>
      <c r="E127" s="297"/>
      <c r="F127" s="297"/>
      <c r="G127" s="297"/>
      <c r="H127" s="297"/>
      <c r="I127" s="297"/>
    </row>
    <row r="128" spans="1:10" ht="23.25" customHeight="1">
      <c r="A128" s="9"/>
      <c r="B128" s="8"/>
      <c r="C128" s="8"/>
      <c r="D128" s="8"/>
      <c r="E128" s="8"/>
      <c r="F128" s="8"/>
      <c r="G128" s="8"/>
      <c r="H128" s="8"/>
      <c r="I128" s="8"/>
    </row>
    <row r="129" spans="1:10" ht="88.5" customHeight="1">
      <c r="A129" s="290" t="s">
        <v>93</v>
      </c>
      <c r="B129" s="290"/>
      <c r="C129" s="290"/>
      <c r="D129" s="290"/>
      <c r="E129" s="290"/>
      <c r="F129" s="290"/>
      <c r="G129" s="290"/>
      <c r="H129" s="290"/>
      <c r="I129" s="290"/>
    </row>
    <row r="130" spans="1:10" ht="26.25" customHeight="1">
      <c r="A130" s="8"/>
      <c r="B130" s="8"/>
      <c r="C130" s="8"/>
      <c r="D130" s="8"/>
      <c r="E130" s="8"/>
      <c r="F130" s="8"/>
      <c r="G130" s="8"/>
      <c r="H130" s="8"/>
      <c r="I130" s="8"/>
    </row>
    <row r="131" spans="1:10" ht="21.75" customHeight="1">
      <c r="A131" s="297" t="s">
        <v>94</v>
      </c>
      <c r="B131" s="297"/>
      <c r="C131" s="297"/>
      <c r="D131" s="297"/>
      <c r="E131" s="297"/>
      <c r="F131" s="297"/>
      <c r="G131" s="297"/>
      <c r="H131" s="297"/>
      <c r="I131" s="297"/>
    </row>
    <row r="132" spans="1:10" ht="25.5" customHeight="1">
      <c r="A132" s="10"/>
      <c r="B132" s="8"/>
      <c r="C132" s="8"/>
      <c r="D132" s="8"/>
      <c r="E132" s="8"/>
      <c r="F132" s="8"/>
      <c r="G132" s="8"/>
      <c r="H132" s="8"/>
      <c r="I132" s="8"/>
    </row>
    <row r="133" spans="1:10" ht="69" customHeight="1">
      <c r="A133" s="11" t="s">
        <v>51</v>
      </c>
      <c r="B133" s="290" t="s">
        <v>95</v>
      </c>
      <c r="C133" s="290"/>
      <c r="D133" s="290"/>
      <c r="E133" s="290"/>
      <c r="F133" s="290"/>
      <c r="G133" s="290"/>
      <c r="H133" s="290"/>
      <c r="I133" s="290"/>
    </row>
    <row r="134" spans="1:10" ht="21" customHeight="1">
      <c r="A134" s="11"/>
      <c r="B134" s="290"/>
      <c r="C134" s="290"/>
      <c r="D134" s="290"/>
      <c r="E134" s="290"/>
      <c r="F134" s="290"/>
      <c r="G134" s="290"/>
      <c r="H134" s="290"/>
      <c r="I134" s="290"/>
    </row>
    <row r="135" spans="1:10" ht="191.25" customHeight="1">
      <c r="A135" s="11" t="s">
        <v>59</v>
      </c>
      <c r="B135" s="290" t="s">
        <v>96</v>
      </c>
      <c r="C135" s="290"/>
      <c r="D135" s="290"/>
      <c r="E135" s="290"/>
      <c r="F135" s="290"/>
      <c r="G135" s="290"/>
      <c r="H135" s="290"/>
      <c r="I135" s="290"/>
    </row>
    <row r="136" spans="1:10" ht="38.25" customHeight="1">
      <c r="A136" s="11"/>
      <c r="B136" s="3"/>
      <c r="C136" s="3"/>
      <c r="D136" s="3"/>
      <c r="E136" s="3"/>
      <c r="F136" s="3"/>
      <c r="G136" s="3"/>
      <c r="H136" s="3"/>
      <c r="I136" s="3"/>
    </row>
    <row r="137" spans="1:10" ht="38.25" customHeight="1">
      <c r="A137" s="11"/>
      <c r="B137" s="3"/>
      <c r="C137" s="3"/>
      <c r="D137" s="3"/>
      <c r="E137" s="3"/>
      <c r="F137" s="3"/>
      <c r="G137" s="3"/>
      <c r="H137" s="3"/>
      <c r="I137" s="3"/>
    </row>
    <row r="138" spans="1:10" ht="21" customHeight="1">
      <c r="A138" s="289" t="s">
        <v>44</v>
      </c>
      <c r="B138" s="289"/>
      <c r="C138" s="289"/>
      <c r="D138" s="289"/>
      <c r="E138" s="296" t="s">
        <v>44</v>
      </c>
      <c r="F138" s="296"/>
      <c r="G138" s="296"/>
      <c r="H138" s="296"/>
      <c r="I138" s="296"/>
      <c r="J138" s="1"/>
    </row>
    <row r="139" spans="1:10" ht="37.5" customHeight="1">
      <c r="A139" s="294" t="s">
        <v>45</v>
      </c>
      <c r="B139" s="294"/>
      <c r="C139" s="294"/>
      <c r="D139" s="294"/>
      <c r="E139" s="295" t="s">
        <v>46</v>
      </c>
      <c r="F139" s="295"/>
      <c r="G139" s="295"/>
      <c r="H139" s="295"/>
      <c r="I139" s="295"/>
      <c r="J139" s="1"/>
    </row>
    <row r="140" spans="1:10" ht="20.25" customHeight="1">
      <c r="A140" s="56" t="s">
        <v>12</v>
      </c>
      <c r="B140" s="5"/>
      <c r="C140" s="5"/>
      <c r="D140" s="5"/>
      <c r="E140" s="5"/>
      <c r="F140" s="5"/>
      <c r="G140" s="5"/>
      <c r="H140" s="5"/>
      <c r="I140" s="57" t="s">
        <v>97</v>
      </c>
      <c r="J140" s="1"/>
    </row>
    <row r="141" spans="1:10" ht="70.5" customHeight="1">
      <c r="A141" s="11" t="s">
        <v>80</v>
      </c>
      <c r="B141" s="290" t="s">
        <v>98</v>
      </c>
      <c r="C141" s="290"/>
      <c r="D141" s="290"/>
      <c r="E141" s="290"/>
      <c r="F141" s="290"/>
      <c r="G141" s="290"/>
      <c r="H141" s="290"/>
      <c r="I141" s="290"/>
    </row>
    <row r="142" spans="1:10" ht="31.5" customHeight="1">
      <c r="A142" s="11"/>
      <c r="B142" s="290"/>
      <c r="C142" s="290"/>
      <c r="D142" s="290"/>
      <c r="E142" s="290"/>
      <c r="F142" s="290"/>
      <c r="G142" s="290"/>
      <c r="H142" s="290"/>
      <c r="I142" s="290"/>
    </row>
    <row r="143" spans="1:10" ht="141.75" customHeight="1">
      <c r="A143" s="11" t="s">
        <v>99</v>
      </c>
      <c r="B143" s="290" t="s">
        <v>100</v>
      </c>
      <c r="C143" s="290"/>
      <c r="D143" s="290"/>
      <c r="E143" s="290"/>
      <c r="F143" s="290"/>
      <c r="G143" s="290"/>
      <c r="H143" s="290"/>
      <c r="I143" s="290"/>
    </row>
    <row r="144" spans="1:10" ht="22.5" customHeight="1">
      <c r="A144" s="9"/>
      <c r="B144" s="290"/>
      <c r="C144" s="290"/>
      <c r="D144" s="290"/>
      <c r="E144" s="290"/>
      <c r="F144" s="290"/>
      <c r="G144" s="290"/>
      <c r="H144" s="290"/>
      <c r="I144" s="290"/>
    </row>
    <row r="145" spans="1:10" ht="74.25" customHeight="1">
      <c r="A145" s="11" t="s">
        <v>101</v>
      </c>
      <c r="B145" s="290" t="s">
        <v>102</v>
      </c>
      <c r="C145" s="290"/>
      <c r="D145" s="290"/>
      <c r="E145" s="290"/>
      <c r="F145" s="290"/>
      <c r="G145" s="290"/>
      <c r="H145" s="290"/>
      <c r="I145" s="290"/>
    </row>
    <row r="146" spans="1:10" ht="21.75" customHeight="1">
      <c r="A146" s="56"/>
      <c r="B146" s="5"/>
      <c r="C146" s="5"/>
      <c r="D146" s="5"/>
      <c r="E146" s="5"/>
      <c r="F146" s="5"/>
      <c r="G146" s="5"/>
      <c r="H146" s="5"/>
      <c r="I146" s="57"/>
      <c r="J146" s="1"/>
    </row>
    <row r="147" spans="1:10" ht="15.95" customHeight="1">
      <c r="A147" s="5"/>
      <c r="B147" s="5"/>
      <c r="C147" s="5"/>
      <c r="D147" s="5"/>
      <c r="E147" s="5"/>
      <c r="F147" s="5"/>
      <c r="G147" s="5"/>
      <c r="H147" s="5"/>
      <c r="I147" s="6"/>
      <c r="J147" s="1"/>
    </row>
    <row r="148" spans="1:10" ht="162" customHeight="1">
      <c r="A148" s="11" t="s">
        <v>103</v>
      </c>
      <c r="B148" s="290" t="s">
        <v>104</v>
      </c>
      <c r="C148" s="290"/>
      <c r="D148" s="290"/>
      <c r="E148" s="290"/>
      <c r="F148" s="290"/>
      <c r="G148" s="290"/>
      <c r="H148" s="290"/>
      <c r="I148" s="290"/>
    </row>
    <row r="149" spans="1:10" ht="15.95" customHeight="1">
      <c r="A149" s="11"/>
      <c r="B149" s="290"/>
      <c r="C149" s="290"/>
      <c r="D149" s="290"/>
      <c r="E149" s="290"/>
      <c r="F149" s="290"/>
      <c r="G149" s="290"/>
      <c r="H149" s="290"/>
      <c r="I149" s="290"/>
    </row>
    <row r="150" spans="1:10" ht="90" customHeight="1">
      <c r="A150" s="11" t="s">
        <v>105</v>
      </c>
      <c r="B150" s="290" t="s">
        <v>106</v>
      </c>
      <c r="C150" s="290"/>
      <c r="D150" s="290"/>
      <c r="E150" s="290"/>
      <c r="F150" s="290"/>
      <c r="G150" s="290"/>
      <c r="H150" s="290"/>
      <c r="I150" s="290"/>
    </row>
    <row r="151" spans="1:10" ht="15.95" customHeight="1">
      <c r="A151" s="11"/>
      <c r="B151" s="8"/>
      <c r="C151" s="8"/>
      <c r="D151" s="8"/>
      <c r="E151" s="8"/>
      <c r="F151" s="8"/>
      <c r="G151" s="8"/>
      <c r="H151" s="8"/>
      <c r="I151" s="8"/>
    </row>
    <row r="152" spans="1:10" ht="111.75" customHeight="1">
      <c r="A152" s="11" t="s">
        <v>107</v>
      </c>
      <c r="B152" s="290" t="s">
        <v>108</v>
      </c>
      <c r="C152" s="290"/>
      <c r="D152" s="290"/>
      <c r="E152" s="290"/>
      <c r="F152" s="290"/>
      <c r="G152" s="290"/>
      <c r="H152" s="290"/>
      <c r="I152" s="290"/>
    </row>
    <row r="153" spans="1:10" ht="30" customHeight="1">
      <c r="A153" s="11"/>
      <c r="B153" s="3"/>
      <c r="C153" s="3"/>
      <c r="D153" s="3"/>
      <c r="E153" s="3"/>
      <c r="F153" s="3"/>
      <c r="G153" s="3"/>
      <c r="H153" s="3"/>
      <c r="I153" s="3"/>
    </row>
    <row r="154" spans="1:10" ht="28.5" customHeight="1">
      <c r="A154" s="11"/>
      <c r="B154" s="3"/>
      <c r="C154" s="3"/>
      <c r="D154" s="3"/>
      <c r="E154" s="3"/>
      <c r="F154" s="3"/>
      <c r="G154" s="3"/>
      <c r="H154" s="3"/>
      <c r="I154" s="3"/>
    </row>
    <row r="155" spans="1:10" ht="21" customHeight="1">
      <c r="A155" s="289" t="s">
        <v>44</v>
      </c>
      <c r="B155" s="289"/>
      <c r="C155" s="289"/>
      <c r="D155" s="289"/>
      <c r="E155" s="296" t="s">
        <v>44</v>
      </c>
      <c r="F155" s="296"/>
      <c r="G155" s="296"/>
      <c r="H155" s="296"/>
      <c r="I155" s="296"/>
      <c r="J155" s="1"/>
    </row>
    <row r="156" spans="1:10" ht="33" customHeight="1">
      <c r="A156" s="294" t="s">
        <v>45</v>
      </c>
      <c r="B156" s="294"/>
      <c r="C156" s="294"/>
      <c r="D156" s="294"/>
      <c r="E156" s="295" t="s">
        <v>46</v>
      </c>
      <c r="F156" s="295"/>
      <c r="G156" s="295"/>
      <c r="H156" s="295"/>
      <c r="I156" s="295"/>
      <c r="J156" s="1"/>
    </row>
    <row r="157" spans="1:10" ht="27" customHeight="1">
      <c r="A157" s="56" t="s">
        <v>12</v>
      </c>
      <c r="B157" s="5"/>
      <c r="C157" s="5"/>
      <c r="D157" s="5"/>
      <c r="E157" s="5"/>
      <c r="F157" s="5"/>
      <c r="G157" s="5"/>
      <c r="H157" s="5"/>
      <c r="I157" s="57" t="s">
        <v>109</v>
      </c>
      <c r="J157" s="1"/>
    </row>
    <row r="158" spans="1:10" ht="21" customHeight="1">
      <c r="A158" s="11" t="s">
        <v>110</v>
      </c>
      <c r="B158" s="290" t="s">
        <v>111</v>
      </c>
      <c r="C158" s="290"/>
      <c r="D158" s="290"/>
      <c r="E158" s="290"/>
      <c r="F158" s="290"/>
      <c r="G158" s="290"/>
      <c r="H158" s="290"/>
      <c r="I158" s="290"/>
    </row>
    <row r="159" spans="1:10" ht="30" customHeight="1">
      <c r="A159" s="11"/>
      <c r="B159" s="8"/>
      <c r="C159" s="8"/>
      <c r="D159" s="8"/>
      <c r="E159" s="8"/>
      <c r="F159" s="8"/>
      <c r="G159" s="8"/>
      <c r="H159" s="8"/>
      <c r="I159" s="8"/>
    </row>
    <row r="160" spans="1:10" ht="74.25" customHeight="1">
      <c r="A160" s="11" t="s">
        <v>112</v>
      </c>
      <c r="B160" s="290" t="s">
        <v>113</v>
      </c>
      <c r="C160" s="290"/>
      <c r="D160" s="290"/>
      <c r="E160" s="290"/>
      <c r="F160" s="290"/>
      <c r="G160" s="290"/>
      <c r="H160" s="290"/>
      <c r="I160" s="290"/>
    </row>
    <row r="161" spans="1:10" ht="13.5" customHeight="1">
      <c r="A161" s="9"/>
      <c r="B161" s="8"/>
      <c r="C161" s="8"/>
      <c r="D161" s="8"/>
      <c r="E161" s="8"/>
      <c r="F161" s="8"/>
      <c r="G161" s="8"/>
      <c r="H161" s="8"/>
      <c r="I161" s="8"/>
    </row>
    <row r="162" spans="1:10" ht="16.5">
      <c r="A162" s="297" t="s">
        <v>114</v>
      </c>
      <c r="B162" s="297"/>
      <c r="C162" s="297"/>
      <c r="D162" s="297"/>
      <c r="E162" s="297"/>
      <c r="F162" s="297"/>
      <c r="G162" s="297"/>
      <c r="H162" s="297"/>
      <c r="I162" s="297"/>
    </row>
    <row r="163" spans="1:10" ht="30" customHeight="1">
      <c r="A163" s="9"/>
      <c r="B163" s="8"/>
      <c r="C163" s="8"/>
      <c r="D163" s="8"/>
      <c r="E163" s="8"/>
      <c r="F163" s="8"/>
      <c r="G163" s="8"/>
      <c r="H163" s="8"/>
      <c r="I163" s="8"/>
    </row>
    <row r="164" spans="1:10" ht="60" customHeight="1">
      <c r="A164" s="290" t="s">
        <v>115</v>
      </c>
      <c r="B164" s="290"/>
      <c r="C164" s="290"/>
      <c r="D164" s="290"/>
      <c r="E164" s="290"/>
      <c r="F164" s="290"/>
      <c r="G164" s="290"/>
      <c r="H164" s="290"/>
      <c r="I164" s="290"/>
    </row>
    <row r="165" spans="1:10" ht="11.25" customHeight="1">
      <c r="A165" s="10"/>
      <c r="B165" s="8"/>
      <c r="C165" s="8"/>
      <c r="D165" s="8"/>
      <c r="E165" s="8"/>
      <c r="F165" s="8"/>
      <c r="G165" s="8"/>
      <c r="H165" s="8"/>
      <c r="I165" s="8"/>
    </row>
    <row r="166" spans="1:10" ht="27.75" customHeight="1">
      <c r="A166" s="297" t="s">
        <v>116</v>
      </c>
      <c r="B166" s="297"/>
      <c r="C166" s="297"/>
      <c r="D166" s="297"/>
      <c r="E166" s="297"/>
      <c r="F166" s="297"/>
      <c r="G166" s="297"/>
      <c r="H166" s="297"/>
      <c r="I166" s="297"/>
    </row>
    <row r="167" spans="1:10" ht="12.75" customHeight="1">
      <c r="A167" s="9"/>
      <c r="B167" s="8"/>
      <c r="C167" s="8"/>
      <c r="D167" s="8"/>
      <c r="E167" s="8"/>
      <c r="F167" s="8"/>
      <c r="G167" s="8"/>
      <c r="H167" s="8"/>
      <c r="I167" s="8"/>
    </row>
    <row r="168" spans="1:10" ht="74.25" customHeight="1">
      <c r="A168" s="11" t="s">
        <v>51</v>
      </c>
      <c r="B168" s="290" t="s">
        <v>117</v>
      </c>
      <c r="C168" s="290"/>
      <c r="D168" s="290"/>
      <c r="E168" s="290"/>
      <c r="F168" s="290"/>
      <c r="G168" s="290"/>
      <c r="H168" s="290"/>
      <c r="I168" s="290"/>
    </row>
    <row r="169" spans="1:10" ht="23.25" customHeight="1">
      <c r="A169" s="12"/>
      <c r="B169" s="8"/>
      <c r="C169" s="8"/>
      <c r="D169" s="8"/>
      <c r="E169" s="8"/>
      <c r="F169" s="8"/>
      <c r="G169" s="8"/>
      <c r="H169" s="8"/>
      <c r="I169" s="8"/>
    </row>
    <row r="170" spans="1:10" ht="36" customHeight="1">
      <c r="A170" s="11" t="s">
        <v>59</v>
      </c>
      <c r="B170" s="290" t="s">
        <v>118</v>
      </c>
      <c r="C170" s="290"/>
      <c r="D170" s="290"/>
      <c r="E170" s="290"/>
      <c r="F170" s="290"/>
      <c r="G170" s="290"/>
      <c r="H170" s="290"/>
      <c r="I170" s="290"/>
    </row>
    <row r="171" spans="1:10" ht="21" customHeight="1">
      <c r="J171" s="1"/>
    </row>
    <row r="172" spans="1:10">
      <c r="J172" s="1"/>
    </row>
    <row r="173" spans="1:10" ht="52.5" customHeight="1">
      <c r="A173" s="11" t="s">
        <v>80</v>
      </c>
      <c r="B173" s="290" t="s">
        <v>119</v>
      </c>
      <c r="C173" s="290"/>
      <c r="D173" s="290"/>
      <c r="E173" s="290"/>
      <c r="F173" s="290"/>
      <c r="G173" s="290"/>
      <c r="H173" s="290"/>
      <c r="I173" s="290"/>
    </row>
    <row r="174" spans="1:10" ht="20.25" customHeight="1">
      <c r="A174" s="11"/>
      <c r="B174" s="8"/>
      <c r="C174" s="8"/>
      <c r="D174" s="8"/>
      <c r="E174" s="8"/>
      <c r="F174" s="8"/>
      <c r="G174" s="8"/>
      <c r="H174" s="8"/>
      <c r="I174" s="8"/>
    </row>
    <row r="175" spans="1:10" ht="40.5" customHeight="1">
      <c r="A175" s="11" t="s">
        <v>99</v>
      </c>
      <c r="B175" s="290" t="s">
        <v>120</v>
      </c>
      <c r="C175" s="290"/>
      <c r="D175" s="290"/>
      <c r="E175" s="290"/>
      <c r="F175" s="290"/>
      <c r="G175" s="290"/>
      <c r="H175" s="290"/>
      <c r="I175" s="290"/>
    </row>
    <row r="176" spans="1:10" ht="21.75" customHeight="1">
      <c r="A176" s="11"/>
      <c r="B176" s="8"/>
      <c r="C176" s="8"/>
      <c r="D176" s="8"/>
      <c r="E176" s="8"/>
      <c r="F176" s="8"/>
      <c r="G176" s="8"/>
      <c r="H176" s="8"/>
      <c r="I176" s="8"/>
    </row>
    <row r="177" spans="1:10" ht="88.5" customHeight="1">
      <c r="A177" s="11" t="s">
        <v>101</v>
      </c>
      <c r="B177" s="290" t="s">
        <v>121</v>
      </c>
      <c r="C177" s="290"/>
      <c r="D177" s="290"/>
      <c r="E177" s="290"/>
      <c r="F177" s="290"/>
      <c r="G177" s="290"/>
      <c r="H177" s="290"/>
      <c r="I177" s="290"/>
    </row>
    <row r="178" spans="1:10" ht="18" customHeight="1">
      <c r="A178" s="11"/>
      <c r="B178" s="8"/>
      <c r="C178" s="8"/>
      <c r="D178" s="8"/>
      <c r="E178" s="8"/>
      <c r="F178" s="8"/>
      <c r="G178" s="8"/>
      <c r="H178" s="8"/>
      <c r="I178" s="8"/>
    </row>
    <row r="179" spans="1:10" ht="63" customHeight="1">
      <c r="A179" s="11" t="s">
        <v>122</v>
      </c>
      <c r="B179" s="290" t="s">
        <v>123</v>
      </c>
      <c r="C179" s="290"/>
      <c r="D179" s="290"/>
      <c r="E179" s="290"/>
      <c r="F179" s="290"/>
      <c r="G179" s="290"/>
      <c r="H179" s="290"/>
      <c r="I179" s="290"/>
    </row>
    <row r="180" spans="1:10" ht="24" customHeight="1">
      <c r="A180" s="11"/>
      <c r="B180" s="3"/>
      <c r="C180" s="3"/>
      <c r="D180" s="3"/>
      <c r="E180" s="3"/>
      <c r="F180" s="3"/>
      <c r="G180" s="3"/>
      <c r="H180" s="3"/>
      <c r="I180" s="3"/>
    </row>
    <row r="181" spans="1:10" ht="27.75" customHeight="1">
      <c r="A181" s="11"/>
      <c r="B181" s="3"/>
      <c r="C181" s="3"/>
      <c r="D181" s="3"/>
      <c r="E181" s="3"/>
      <c r="F181" s="3"/>
      <c r="G181" s="3"/>
      <c r="H181" s="3"/>
      <c r="I181" s="3"/>
    </row>
    <row r="182" spans="1:10" ht="21" customHeight="1">
      <c r="A182" s="289" t="s">
        <v>44</v>
      </c>
      <c r="B182" s="289"/>
      <c r="C182" s="289"/>
      <c r="D182" s="289"/>
      <c r="E182" s="296" t="s">
        <v>44</v>
      </c>
      <c r="F182" s="296"/>
      <c r="G182" s="296"/>
      <c r="H182" s="296"/>
      <c r="I182" s="296"/>
      <c r="J182" s="1"/>
    </row>
    <row r="183" spans="1:10" ht="33" customHeight="1">
      <c r="A183" s="294" t="s">
        <v>45</v>
      </c>
      <c r="B183" s="294"/>
      <c r="C183" s="294"/>
      <c r="D183" s="294"/>
      <c r="E183" s="295" t="s">
        <v>46</v>
      </c>
      <c r="F183" s="295"/>
      <c r="G183" s="295"/>
      <c r="H183" s="295"/>
      <c r="I183" s="295"/>
      <c r="J183" s="1"/>
    </row>
    <row r="184" spans="1:10" ht="22.5" customHeight="1">
      <c r="A184" s="56" t="s">
        <v>12</v>
      </c>
      <c r="B184" s="5"/>
      <c r="C184" s="5"/>
      <c r="D184" s="5"/>
      <c r="E184" s="5"/>
      <c r="F184" s="5"/>
      <c r="G184" s="5"/>
      <c r="H184" s="5"/>
      <c r="I184" s="57" t="s">
        <v>124</v>
      </c>
      <c r="J184" s="1"/>
    </row>
    <row r="185" spans="1:10" ht="53.25" customHeight="1">
      <c r="A185" s="11" t="s">
        <v>103</v>
      </c>
      <c r="B185" s="290" t="s">
        <v>125</v>
      </c>
      <c r="C185" s="290"/>
      <c r="D185" s="290"/>
      <c r="E185" s="290"/>
      <c r="F185" s="290"/>
      <c r="G185" s="290"/>
      <c r="H185" s="290"/>
      <c r="I185" s="290"/>
    </row>
    <row r="186" spans="1:10" ht="15.75">
      <c r="A186" s="9"/>
      <c r="B186" s="8"/>
      <c r="C186" s="8"/>
      <c r="D186" s="8"/>
      <c r="E186" s="8"/>
      <c r="F186" s="8"/>
      <c r="G186" s="8"/>
      <c r="H186" s="8"/>
      <c r="I186" s="8"/>
    </row>
    <row r="187" spans="1:10" ht="21.95" customHeight="1">
      <c r="A187" s="8"/>
      <c r="B187" s="4"/>
      <c r="C187" s="8"/>
      <c r="D187" s="8"/>
      <c r="E187" s="8"/>
      <c r="F187" s="4"/>
      <c r="G187" s="8"/>
      <c r="H187" s="8"/>
      <c r="I187" s="8"/>
    </row>
    <row r="188" spans="1:10" ht="21.95" customHeight="1">
      <c r="A188" s="8"/>
      <c r="B188" s="14" t="s">
        <v>126</v>
      </c>
      <c r="C188" s="14"/>
      <c r="D188" s="14"/>
      <c r="E188" s="14"/>
      <c r="F188" s="14" t="s">
        <v>126</v>
      </c>
      <c r="G188" s="14"/>
      <c r="H188" s="14"/>
      <c r="I188" s="14"/>
    </row>
    <row r="189" spans="1:10" ht="35.25" customHeight="1">
      <c r="A189" s="8"/>
      <c r="B189" s="291" t="s">
        <v>45</v>
      </c>
      <c r="C189" s="291"/>
      <c r="D189" s="291"/>
      <c r="E189" s="291"/>
      <c r="F189" s="292" t="s">
        <v>46</v>
      </c>
      <c r="G189" s="291"/>
      <c r="H189" s="291"/>
      <c r="I189" s="291"/>
    </row>
    <row r="190" spans="1:10" ht="21.95" customHeight="1">
      <c r="A190" s="8"/>
      <c r="B190" s="15"/>
      <c r="C190" s="9"/>
      <c r="D190" s="9"/>
      <c r="E190" s="9"/>
      <c r="F190" s="16"/>
      <c r="G190" s="16"/>
      <c r="H190" s="16"/>
      <c r="I190" s="16"/>
    </row>
    <row r="191" spans="1:10" ht="21.95" customHeight="1">
      <c r="A191" s="8"/>
      <c r="B191" s="289" t="s">
        <v>127</v>
      </c>
      <c r="C191" s="289"/>
      <c r="D191" s="289"/>
      <c r="E191" s="289"/>
      <c r="F191" s="289" t="s">
        <v>127</v>
      </c>
      <c r="G191" s="289"/>
      <c r="H191" s="289"/>
      <c r="I191" s="289"/>
    </row>
    <row r="192" spans="1:10" ht="21.95" customHeight="1">
      <c r="A192" s="8"/>
      <c r="B192" s="4"/>
      <c r="C192" s="9"/>
      <c r="D192" s="9"/>
      <c r="E192" s="9"/>
      <c r="F192" s="4"/>
      <c r="G192" s="9"/>
      <c r="H192" s="9"/>
      <c r="I192" s="9"/>
    </row>
    <row r="193" spans="1:9" ht="21.95" customHeight="1">
      <c r="A193" s="8"/>
      <c r="B193" s="4"/>
      <c r="C193" s="9"/>
      <c r="D193" s="9"/>
      <c r="E193" s="9"/>
      <c r="F193" s="4"/>
      <c r="G193" s="9"/>
      <c r="H193" s="9"/>
      <c r="I193" s="9"/>
    </row>
    <row r="194" spans="1:9" ht="21.95" customHeight="1">
      <c r="A194" s="8"/>
      <c r="B194" s="5" t="s">
        <v>128</v>
      </c>
      <c r="C194" s="17"/>
      <c r="D194" s="5"/>
      <c r="E194" s="5"/>
      <c r="F194" s="293" t="str">
        <f>"Name : "&amp;'Name of Bidder'!D16</f>
        <v xml:space="preserve">Name : </v>
      </c>
      <c r="G194" s="293"/>
      <c r="H194" s="293"/>
      <c r="I194" s="293"/>
    </row>
    <row r="195" spans="1:9" ht="21.95" customHeight="1">
      <c r="A195" s="8"/>
      <c r="B195" s="5" t="s">
        <v>21</v>
      </c>
      <c r="C195" s="17"/>
      <c r="D195" s="5"/>
      <c r="E195" s="5"/>
      <c r="F195" s="5" t="str">
        <f>"Designation : "&amp;'Name of Bidder'!D17</f>
        <v xml:space="preserve">Designation : </v>
      </c>
      <c r="G195" s="14"/>
      <c r="H195" s="14"/>
      <c r="I195" s="14"/>
    </row>
    <row r="196" spans="1:9" ht="21.95" customHeight="1">
      <c r="A196" s="8"/>
      <c r="B196" s="14"/>
      <c r="C196" s="9"/>
      <c r="D196" s="9"/>
      <c r="E196" s="9"/>
      <c r="F196" s="14"/>
      <c r="G196" s="9"/>
      <c r="H196" s="9"/>
      <c r="I196" s="9"/>
    </row>
    <row r="197" spans="1:9" ht="21.95" customHeight="1">
      <c r="A197" s="8"/>
      <c r="B197" s="289" t="s">
        <v>129</v>
      </c>
      <c r="C197" s="289"/>
      <c r="D197" s="289"/>
      <c r="E197" s="289"/>
      <c r="F197" s="289" t="s">
        <v>129</v>
      </c>
      <c r="G197" s="289"/>
      <c r="H197" s="289"/>
      <c r="I197" s="289"/>
    </row>
    <row r="198" spans="1:9" ht="21.95" customHeight="1">
      <c r="A198" s="8"/>
      <c r="B198" s="5" t="s">
        <v>128</v>
      </c>
      <c r="C198" s="5"/>
      <c r="D198" s="5"/>
      <c r="E198" s="5"/>
      <c r="F198" s="5" t="s">
        <v>128</v>
      </c>
      <c r="G198" s="14"/>
      <c r="H198" s="14"/>
      <c r="I198" s="14"/>
    </row>
    <row r="199" spans="1:9" ht="21.95" customHeight="1">
      <c r="A199" s="8"/>
      <c r="B199" s="5" t="s">
        <v>21</v>
      </c>
      <c r="C199" s="5"/>
      <c r="D199" s="5"/>
      <c r="E199" s="5"/>
      <c r="F199" s="5" t="s">
        <v>21</v>
      </c>
      <c r="G199" s="8"/>
      <c r="H199" s="8"/>
      <c r="I199" s="8"/>
    </row>
    <row r="200" spans="1:9" ht="21.95" customHeight="1">
      <c r="A200" s="8"/>
      <c r="B200" s="8"/>
      <c r="C200" s="8"/>
      <c r="D200" s="8"/>
      <c r="E200" s="8"/>
      <c r="F200" s="8"/>
      <c r="G200" s="8"/>
      <c r="H200" s="8"/>
      <c r="I200" s="8"/>
    </row>
    <row r="201" spans="1:9" ht="21.95" customHeight="1">
      <c r="A201" s="8"/>
      <c r="B201" s="289" t="s">
        <v>130</v>
      </c>
      <c r="C201" s="289"/>
      <c r="D201" s="289"/>
      <c r="E201" s="289"/>
      <c r="F201" s="289" t="s">
        <v>130</v>
      </c>
      <c r="G201" s="289"/>
      <c r="H201" s="289"/>
      <c r="I201" s="289"/>
    </row>
    <row r="202" spans="1:9" ht="21.95" customHeight="1">
      <c r="A202" s="8"/>
      <c r="B202" s="5" t="s">
        <v>128</v>
      </c>
      <c r="C202" s="5"/>
      <c r="D202" s="5"/>
      <c r="E202" s="5"/>
      <c r="F202" s="5" t="s">
        <v>128</v>
      </c>
      <c r="G202" s="14"/>
      <c r="H202" s="14"/>
      <c r="I202" s="14"/>
    </row>
    <row r="203" spans="1:9" ht="21.95" customHeight="1">
      <c r="A203" s="8"/>
      <c r="B203" s="5" t="s">
        <v>21</v>
      </c>
      <c r="C203" s="5"/>
      <c r="D203" s="5"/>
      <c r="E203" s="5"/>
      <c r="F203" s="5" t="s">
        <v>21</v>
      </c>
      <c r="G203" s="8"/>
      <c r="H203" s="8"/>
      <c r="I203" s="8"/>
    </row>
    <row r="204" spans="1:9" ht="21.95" customHeight="1">
      <c r="A204" s="8"/>
      <c r="B204" s="5"/>
      <c r="C204" s="5"/>
      <c r="D204" s="5"/>
      <c r="E204" s="5"/>
      <c r="F204" s="5"/>
      <c r="G204" s="8"/>
      <c r="H204" s="8"/>
      <c r="I204" s="8"/>
    </row>
    <row r="205" spans="1:9" ht="21.95" customHeight="1">
      <c r="A205" s="8"/>
      <c r="B205" s="5"/>
      <c r="C205" s="5"/>
      <c r="D205" s="5"/>
      <c r="E205" s="5"/>
      <c r="F205" s="5"/>
      <c r="G205" s="8"/>
      <c r="H205" s="8"/>
      <c r="I205" s="8"/>
    </row>
    <row r="206" spans="1:9" ht="21.95" customHeight="1">
      <c r="A206" s="8"/>
      <c r="B206" s="5"/>
      <c r="C206" s="5"/>
      <c r="D206" s="5"/>
      <c r="E206" s="5"/>
      <c r="F206" s="5"/>
      <c r="G206" s="8"/>
      <c r="H206" s="8"/>
      <c r="I206" s="8"/>
    </row>
    <row r="207" spans="1:9" ht="21.95" customHeight="1">
      <c r="A207" s="8"/>
      <c r="B207" s="5"/>
      <c r="C207" s="5"/>
      <c r="D207" s="5"/>
      <c r="E207" s="5"/>
      <c r="F207" s="5"/>
      <c r="G207" s="8"/>
      <c r="H207" s="8"/>
      <c r="I207" s="8"/>
    </row>
    <row r="208" spans="1:9" ht="21.95" customHeight="1">
      <c r="A208" s="8"/>
      <c r="B208" s="5"/>
      <c r="C208" s="5"/>
      <c r="D208" s="5"/>
      <c r="E208" s="5"/>
      <c r="F208" s="5"/>
      <c r="G208" s="8"/>
      <c r="H208" s="8"/>
      <c r="I208" s="8"/>
    </row>
    <row r="209" spans="1:9" ht="21.95" customHeight="1">
      <c r="A209" s="8"/>
      <c r="B209" s="5"/>
      <c r="C209" s="5"/>
      <c r="D209" s="5"/>
      <c r="E209" s="5"/>
      <c r="F209" s="5"/>
      <c r="G209" s="8"/>
      <c r="H209" s="8"/>
      <c r="I209" s="8"/>
    </row>
    <row r="210" spans="1:9" ht="21.95" customHeight="1">
      <c r="A210" s="8"/>
      <c r="B210" s="5"/>
      <c r="C210" s="5"/>
      <c r="D210" s="5"/>
      <c r="E210" s="5"/>
      <c r="F210" s="5"/>
      <c r="G210" s="8"/>
      <c r="H210" s="8"/>
      <c r="I210" s="8"/>
    </row>
    <row r="211" spans="1:9" ht="21.95" customHeight="1">
      <c r="A211" s="8"/>
      <c r="B211" s="5"/>
      <c r="C211" s="5"/>
      <c r="D211" s="5"/>
      <c r="E211" s="5"/>
      <c r="F211" s="5"/>
      <c r="G211" s="8"/>
      <c r="H211" s="8"/>
      <c r="I211" s="8"/>
    </row>
    <row r="212" spans="1:9" ht="21.95" customHeight="1">
      <c r="A212" s="8"/>
      <c r="B212" s="5"/>
      <c r="C212" s="5"/>
      <c r="D212" s="5"/>
      <c r="E212" s="5"/>
      <c r="F212" s="5"/>
      <c r="G212" s="8"/>
      <c r="H212" s="8"/>
      <c r="I212" s="8"/>
    </row>
    <row r="213" spans="1:9" ht="21.95" customHeight="1">
      <c r="A213" s="8"/>
      <c r="B213" s="5"/>
      <c r="C213" s="5"/>
      <c r="D213" s="5"/>
      <c r="E213" s="5"/>
      <c r="F213" s="5"/>
      <c r="G213" s="8"/>
      <c r="H213" s="8"/>
      <c r="I213" s="8"/>
    </row>
    <row r="214" spans="1:9" ht="21.95" customHeight="1">
      <c r="A214" s="8"/>
      <c r="B214" s="5"/>
      <c r="C214" s="5"/>
      <c r="D214" s="5"/>
      <c r="E214" s="5"/>
      <c r="F214" s="5"/>
      <c r="G214" s="8"/>
      <c r="H214" s="8"/>
      <c r="I214" s="8"/>
    </row>
    <row r="215" spans="1:9" ht="21.95" customHeight="1">
      <c r="A215" s="8"/>
      <c r="B215" s="5"/>
      <c r="C215" s="5"/>
      <c r="D215" s="5"/>
      <c r="E215" s="5"/>
      <c r="F215" s="5"/>
      <c r="G215" s="8"/>
      <c r="H215" s="8"/>
      <c r="I215" s="8"/>
    </row>
    <row r="216" spans="1:9" ht="21.95" customHeight="1">
      <c r="A216" s="8"/>
      <c r="B216" s="5"/>
      <c r="C216" s="5"/>
      <c r="D216" s="5"/>
      <c r="E216" s="5"/>
      <c r="F216" s="5"/>
      <c r="G216" s="8"/>
      <c r="H216" s="8"/>
      <c r="I216" s="8"/>
    </row>
    <row r="217" spans="1:9" ht="21.95" customHeight="1">
      <c r="A217" s="8"/>
      <c r="B217" s="5"/>
      <c r="C217" s="5"/>
      <c r="D217" s="5"/>
      <c r="E217" s="5"/>
      <c r="F217" s="5"/>
      <c r="G217" s="8"/>
      <c r="H217" s="8"/>
      <c r="I217" s="8"/>
    </row>
    <row r="218" spans="1:9" ht="21.95" customHeight="1">
      <c r="A218" s="8"/>
      <c r="B218" s="5"/>
      <c r="C218" s="5"/>
      <c r="D218" s="5"/>
      <c r="E218" s="5"/>
      <c r="F218" s="5"/>
      <c r="G218" s="8"/>
      <c r="H218" s="8"/>
      <c r="I218" s="8"/>
    </row>
    <row r="219" spans="1:9" ht="21.95" customHeight="1">
      <c r="A219" s="8"/>
      <c r="B219" s="5"/>
      <c r="C219" s="5"/>
      <c r="D219" s="5"/>
      <c r="E219" s="5"/>
      <c r="F219" s="5"/>
      <c r="G219" s="8"/>
      <c r="H219" s="8"/>
      <c r="I219" s="8"/>
    </row>
    <row r="220" spans="1:9" ht="21.95" customHeight="1">
      <c r="A220" s="8"/>
      <c r="B220" s="5"/>
      <c r="C220" s="5"/>
      <c r="D220" s="5"/>
      <c r="E220" s="5"/>
      <c r="F220" s="5"/>
      <c r="G220" s="8"/>
      <c r="H220" s="8"/>
      <c r="I220" s="8"/>
    </row>
    <row r="221" spans="1:9" ht="21.95" customHeight="1">
      <c r="A221" s="8"/>
      <c r="B221" s="5"/>
      <c r="C221" s="5"/>
      <c r="D221" s="5"/>
      <c r="E221" s="5"/>
      <c r="F221" s="5"/>
      <c r="G221" s="8"/>
      <c r="H221" s="8"/>
      <c r="I221" s="8"/>
    </row>
    <row r="222" spans="1:9" ht="21.95" customHeight="1">
      <c r="A222" s="70"/>
      <c r="B222" s="71"/>
      <c r="C222" s="71"/>
      <c r="D222" s="71"/>
      <c r="E222" s="71"/>
      <c r="F222" s="71"/>
      <c r="G222" s="70"/>
      <c r="H222" s="70"/>
      <c r="I222" s="70"/>
    </row>
    <row r="223" spans="1:9" ht="21.95" customHeight="1">
      <c r="A223" s="56" t="s">
        <v>12</v>
      </c>
      <c r="B223" s="5"/>
      <c r="C223" s="5"/>
      <c r="D223" s="5"/>
      <c r="E223" s="5"/>
      <c r="F223" s="5"/>
      <c r="G223" s="5"/>
      <c r="H223" s="5"/>
      <c r="I223" s="57" t="s">
        <v>131</v>
      </c>
    </row>
    <row r="224" spans="1:9" ht="21.95" customHeight="1">
      <c r="A224" s="8"/>
      <c r="B224" s="5"/>
      <c r="C224" s="5"/>
      <c r="D224" s="5"/>
      <c r="E224" s="5"/>
      <c r="F224" s="5"/>
      <c r="G224" s="8"/>
      <c r="H224" s="8"/>
      <c r="I224" s="8"/>
    </row>
    <row r="225" spans="1:10" ht="21.95" customHeight="1">
      <c r="A225" s="8"/>
      <c r="B225" s="5"/>
      <c r="C225" s="5"/>
      <c r="D225" s="5"/>
      <c r="E225" s="5"/>
      <c r="F225" s="5"/>
      <c r="G225" s="8"/>
      <c r="H225" s="8"/>
      <c r="I225" s="8"/>
    </row>
    <row r="226" spans="1:10" ht="21.95" customHeight="1">
      <c r="A226" s="8"/>
      <c r="B226" s="5"/>
      <c r="C226" s="5"/>
      <c r="D226" s="5"/>
      <c r="E226" s="5"/>
      <c r="F226" s="5"/>
      <c r="G226" s="8"/>
      <c r="H226" s="8"/>
      <c r="I226" s="8"/>
    </row>
    <row r="227" spans="1:10" ht="21.95" customHeight="1">
      <c r="A227" s="8"/>
      <c r="B227" s="5"/>
      <c r="C227" s="5"/>
      <c r="D227" s="5"/>
      <c r="E227" s="5"/>
      <c r="F227" s="5"/>
      <c r="G227" s="8"/>
      <c r="H227" s="8"/>
      <c r="I227" s="8"/>
    </row>
    <row r="228" spans="1:10" ht="21.95" customHeight="1">
      <c r="A228" s="8"/>
      <c r="B228" s="5"/>
      <c r="C228" s="5"/>
      <c r="D228" s="5"/>
      <c r="E228" s="5"/>
      <c r="F228" s="5"/>
      <c r="G228" s="8"/>
      <c r="H228" s="8"/>
      <c r="I228" s="8"/>
    </row>
    <row r="229" spans="1:10" ht="21.95" customHeight="1">
      <c r="A229" s="8"/>
      <c r="B229" s="5"/>
      <c r="C229" s="5"/>
      <c r="D229" s="5"/>
      <c r="E229" s="5"/>
      <c r="F229" s="5"/>
      <c r="G229" s="8"/>
      <c r="H229" s="8"/>
      <c r="I229" s="8"/>
    </row>
    <row r="230" spans="1:10" ht="21.95" customHeight="1">
      <c r="A230" s="8"/>
      <c r="B230" s="5"/>
      <c r="C230" s="5"/>
      <c r="D230" s="5"/>
      <c r="E230" s="5"/>
      <c r="F230" s="5"/>
      <c r="G230" s="8"/>
      <c r="H230" s="8"/>
      <c r="I230" s="8"/>
    </row>
    <row r="231" spans="1:10" ht="21.95" customHeight="1">
      <c r="A231" s="8"/>
      <c r="B231" s="5"/>
      <c r="C231" s="5"/>
      <c r="D231" s="5"/>
      <c r="E231" s="5"/>
      <c r="F231" s="5"/>
      <c r="G231" s="8"/>
      <c r="H231" s="8"/>
      <c r="I231" s="8"/>
    </row>
    <row r="232" spans="1:10" ht="21.95" customHeight="1">
      <c r="A232" s="8"/>
      <c r="B232" s="5"/>
      <c r="C232" s="5"/>
      <c r="D232" s="5"/>
      <c r="E232" s="5"/>
      <c r="F232" s="5"/>
      <c r="G232" s="8"/>
      <c r="H232" s="8"/>
      <c r="I232" s="8"/>
    </row>
    <row r="233" spans="1:10" ht="21.95" customHeight="1">
      <c r="A233" s="8"/>
      <c r="B233" s="5"/>
      <c r="C233" s="5"/>
      <c r="D233" s="5"/>
      <c r="E233" s="5"/>
      <c r="F233" s="5"/>
      <c r="G233" s="8"/>
      <c r="H233" s="8"/>
      <c r="I233" s="8"/>
    </row>
    <row r="234" spans="1:10" ht="21.95" customHeight="1">
      <c r="A234" s="8"/>
      <c r="B234" s="5"/>
      <c r="C234" s="5"/>
      <c r="D234" s="5"/>
      <c r="E234" s="5"/>
      <c r="F234" s="5"/>
      <c r="G234" s="8"/>
      <c r="H234" s="8"/>
      <c r="I234" s="8"/>
    </row>
    <row r="235" spans="1:10" ht="21.95" customHeight="1">
      <c r="A235" s="8"/>
      <c r="B235" s="5"/>
      <c r="C235" s="5"/>
      <c r="D235" s="5"/>
      <c r="E235" s="5"/>
      <c r="F235" s="5"/>
      <c r="G235" s="8"/>
      <c r="H235" s="8"/>
      <c r="I235" s="8"/>
    </row>
    <row r="236" spans="1:10" ht="15.75">
      <c r="A236" s="8"/>
      <c r="B236" s="8"/>
      <c r="C236" s="8"/>
      <c r="D236" s="8"/>
      <c r="E236" s="8"/>
      <c r="F236" s="8"/>
      <c r="G236" s="8"/>
      <c r="H236" s="8"/>
      <c r="I236" s="8"/>
    </row>
    <row r="237" spans="1:10">
      <c r="J237" s="1"/>
    </row>
    <row r="238" spans="1:10" ht="15.75">
      <c r="A238" s="8"/>
      <c r="B238" s="8"/>
      <c r="C238" s="8"/>
      <c r="D238" s="8"/>
      <c r="E238" s="8"/>
      <c r="F238" s="8"/>
      <c r="G238" s="8"/>
      <c r="H238" s="8"/>
      <c r="I238" s="8"/>
    </row>
    <row r="239" spans="1:10" ht="15.75">
      <c r="A239" s="8"/>
      <c r="B239" s="8"/>
      <c r="C239" s="8"/>
      <c r="D239" s="8"/>
      <c r="E239" s="8"/>
      <c r="F239" s="8"/>
      <c r="G239" s="8"/>
      <c r="H239" s="8"/>
      <c r="I239" s="8"/>
    </row>
    <row r="240" spans="1:10" ht="15.75">
      <c r="A240" s="8"/>
      <c r="B240" s="8"/>
      <c r="C240" s="8"/>
      <c r="D240" s="8"/>
      <c r="E240" s="8"/>
      <c r="F240" s="8"/>
      <c r="G240" s="8"/>
      <c r="H240" s="8"/>
      <c r="I240" s="8"/>
    </row>
    <row r="241" spans="1:9" ht="15.75">
      <c r="A241" s="8"/>
      <c r="B241" s="8"/>
      <c r="C241" s="8"/>
      <c r="D241" s="8"/>
      <c r="E241" s="8"/>
      <c r="F241" s="8"/>
      <c r="G241" s="8"/>
      <c r="H241" s="8"/>
      <c r="I241" s="8"/>
    </row>
    <row r="242" spans="1:9" ht="15.75">
      <c r="A242" s="8"/>
      <c r="B242" s="8"/>
      <c r="C242" s="8"/>
      <c r="D242" s="8"/>
      <c r="E242" s="8"/>
      <c r="F242" s="8"/>
      <c r="G242" s="8"/>
      <c r="H242" s="8"/>
      <c r="I242" s="8"/>
    </row>
    <row r="243" spans="1:9" ht="15.75">
      <c r="A243" s="8"/>
      <c r="B243" s="8"/>
      <c r="C243" s="8"/>
      <c r="D243" s="8"/>
      <c r="E243" s="8"/>
      <c r="F243" s="8"/>
      <c r="G243" s="8"/>
      <c r="H243" s="8"/>
      <c r="I243" s="8"/>
    </row>
    <row r="244" spans="1:9" ht="15.75">
      <c r="A244" s="8"/>
      <c r="B244" s="8"/>
      <c r="C244" s="8"/>
      <c r="D244" s="8"/>
      <c r="E244" s="8"/>
      <c r="F244" s="8"/>
      <c r="G244" s="8"/>
      <c r="H244" s="8"/>
      <c r="I244" s="8"/>
    </row>
    <row r="245" spans="1:9" ht="15.75">
      <c r="A245" s="8"/>
      <c r="B245" s="8"/>
      <c r="C245" s="8"/>
      <c r="D245" s="8"/>
      <c r="E245" s="8"/>
      <c r="F245" s="8"/>
      <c r="G245" s="8"/>
      <c r="H245" s="8"/>
      <c r="I245" s="8"/>
    </row>
    <row r="246" spans="1:9" ht="15.75">
      <c r="A246" s="8"/>
      <c r="B246" s="8"/>
      <c r="C246" s="8"/>
      <c r="D246" s="8"/>
      <c r="E246" s="8"/>
      <c r="F246" s="8"/>
      <c r="G246" s="8"/>
      <c r="H246" s="8"/>
      <c r="I246" s="8"/>
    </row>
    <row r="247" spans="1:9" ht="15.75">
      <c r="A247" s="8"/>
      <c r="B247" s="8"/>
      <c r="C247" s="8"/>
      <c r="D247" s="8"/>
      <c r="E247" s="8"/>
      <c r="F247" s="8"/>
      <c r="G247" s="8"/>
      <c r="H247" s="8"/>
      <c r="I247" s="8"/>
    </row>
    <row r="248" spans="1:9" ht="15.75">
      <c r="A248" s="8"/>
      <c r="B248" s="8"/>
      <c r="C248" s="8"/>
      <c r="D248" s="8"/>
      <c r="E248" s="8"/>
      <c r="F248" s="8"/>
      <c r="G248" s="8"/>
      <c r="H248" s="8"/>
      <c r="I248" s="8"/>
    </row>
    <row r="249" spans="1:9" ht="15.75">
      <c r="A249" s="8"/>
      <c r="B249" s="8"/>
      <c r="C249" s="8"/>
      <c r="D249" s="8"/>
      <c r="E249" s="8"/>
      <c r="F249" s="8"/>
      <c r="G249" s="8"/>
      <c r="H249" s="8"/>
      <c r="I249" s="8"/>
    </row>
    <row r="250" spans="1:9" ht="15.75">
      <c r="A250" s="8"/>
      <c r="B250" s="8"/>
      <c r="C250" s="8"/>
      <c r="D250" s="8"/>
      <c r="E250" s="8"/>
      <c r="F250" s="8"/>
      <c r="G250" s="8"/>
      <c r="H250" s="8"/>
      <c r="I250" s="8"/>
    </row>
  </sheetData>
  <sheetProtection formatColumns="0" formatRows="0" selectLockedCells="1"/>
  <customSheetViews>
    <customSheetView guid="{6F637C86-117D-4792-B5D4-37E20B1C50B5}"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1"/>
      <headerFooter alignWithMargins="0"/>
    </customSheetView>
    <customSheetView guid="{DF819C10-7533-4A2E-B278-90B3B38A4AE6}"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2"/>
      <headerFooter alignWithMargins="0"/>
    </customSheetView>
    <customSheetView guid="{863DE73B-EDD5-4C94-B877-7C156CB081F7}" showPageBreaks="1" zeroValues="0" printArea="1" hiddenRows="1" hiddenColumns="1" view="pageBreakPreview" topLeftCell="A175">
      <selection activeCell="B51" sqref="B51"/>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7" orientation="portrait" r:id="rId3"/>
      <headerFooter alignWithMargins="0"/>
    </customSheetView>
    <customSheetView guid="{6B2C1320-5106-401D-86E8-03FFC7419150}" scale="85" showPageBreaks="1" zeroValues="0" printArea="1" hiddenRows="1" hiddenColumns="1" view="pageBreakPreview" showRuler="0">
      <selection activeCell="T34" sqref="T34"/>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8" orientation="portrait" r:id="rId4"/>
      <headerFooter alignWithMargins="0"/>
    </customSheetView>
    <customSheetView guid="{CD4CA1A8-824A-452F-BDBA-32A47C1B3013}" showPageBreaks="1" printArea="1" hiddenRows="1" view="pageBreakPreview">
      <selection activeCell="M6" sqref="M6"/>
      <pageMargins left="0" right="0" top="0" bottom="0" header="0" footer="0"/>
      <printOptions horizontalCentered="1"/>
      <pageSetup paperSize="9" orientation="portrait" r:id="rId5"/>
      <headerFooter alignWithMargins="0"/>
    </customSheetView>
    <customSheetView guid="{237D8718-39ED-4FFE-B3B2-D1192F8D2E87}" showPageBreaks="1" printArea="1" hiddenRows="1" view="pageBreakPreview">
      <selection activeCell="M6" sqref="M6"/>
      <pageMargins left="0" right="0" top="0" bottom="0" header="0" footer="0"/>
      <printOptions horizontalCentered="1"/>
      <pageSetup paperSize="9" orientation="portrait" r:id="rId6"/>
      <headerFooter alignWithMargins="0"/>
    </customSheetView>
    <customSheetView guid="{1C70608C-646A-4043-A222-6253B5006A93}" showPageBreaks="1" printArea="1" hiddenRows="1">
      <selection activeCell="M6" sqref="M6"/>
      <pageMargins left="0" right="0" top="0" bottom="0" header="0" footer="0"/>
      <printOptions horizontalCentered="1"/>
      <pageSetup paperSize="9" orientation="portrait" r:id="rId7"/>
      <headerFooter alignWithMargins="0"/>
    </customSheetView>
    <customSheetView guid="{3545AE1A-D3DD-4FC8-880A-180A3F66AD42}" scale="85" showPageBreaks="1" zeroValues="0" printArea="1" hiddenRows="1" hiddenColumns="1" view="pageBreakPreview" topLeftCell="A64">
      <selection activeCell="C67" sqref="C67:I67"/>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8" orientation="portrait" r:id="rId8"/>
      <headerFooter alignWithMargins="0"/>
    </customSheetView>
    <customSheetView guid="{C0D2F720-9CF1-451B-A21B-46E9EE29F95A}" scale="85" showPageBreaks="1" zeroValues="0" printArea="1" hiddenRows="1" hiddenColumns="1" view="pageBreakPreview" topLeftCell="A64">
      <selection activeCell="C67" sqref="C67:I67"/>
      <rowBreaks count="8" manualBreakCount="8">
        <brk id="54" max="8" man="1"/>
        <brk id="79" max="8" man="1"/>
        <brk id="97" max="8" man="1"/>
        <brk id="119" max="8" man="1"/>
        <brk id="141" max="8" man="1"/>
        <brk id="157" max="8" man="1"/>
        <brk id="158" max="8" man="1"/>
        <brk id="185" max="8" man="1"/>
      </rowBreaks>
      <pageMargins left="0" right="0" top="0" bottom="0" header="0" footer="0"/>
      <printOptions horizontalCentered="1"/>
      <pageSetup paperSize="9" scale="88" orientation="portrait" r:id="rId9"/>
      <headerFooter alignWithMargins="0"/>
    </customSheetView>
    <customSheetView guid="{629BDD3E-4046-451D-8D01-11325237A091}" zeroValues="0" hiddenRows="1" hiddenColumns="1" topLeftCell="A202">
      <selection activeCell="E64" sqref="C64:I66"/>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8" orientation="portrait" r:id="rId10"/>
      <headerFooter alignWithMargins="0"/>
    </customSheetView>
    <customSheetView guid="{61A8E90E-9DEC-4083-98B2-482D9678BA93}" showPageBreaks="1" zeroValues="0" printArea="1" hiddenRows="1" hiddenColumns="1" view="pageBreakPreview" topLeftCell="A175">
      <selection activeCell="B11" sqref="A11:IV12"/>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7" orientation="portrait" r:id="rId11"/>
      <headerFooter alignWithMargins="0"/>
    </customSheetView>
    <customSheetView guid="{9CE94B9F-4902-4B08-AE4E-74E93D8E789E}"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12"/>
      <headerFooter alignWithMargins="0"/>
    </customSheetView>
    <customSheetView guid="{A60C0BDD-7FB1-4EBA-A0E1-529280DA1A28}"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13"/>
      <headerFooter alignWithMargins="0"/>
    </customSheetView>
    <customSheetView guid="{27F75044-6024-4403-9A39-D72B9CCD332B}"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14"/>
      <headerFooter alignWithMargins="0"/>
    </customSheetView>
  </customSheetViews>
  <mergeCells count="117">
    <mergeCell ref="A39:I39"/>
    <mergeCell ref="A40:I40"/>
    <mergeCell ref="A41:I41"/>
    <mergeCell ref="A35:I35"/>
    <mergeCell ref="A36:I36"/>
    <mergeCell ref="A37:I37"/>
    <mergeCell ref="A38:I38"/>
    <mergeCell ref="C90:I90"/>
    <mergeCell ref="B92:I92"/>
    <mergeCell ref="A60:I60"/>
    <mergeCell ref="C66:I66"/>
    <mergeCell ref="A77:D77"/>
    <mergeCell ref="E77:I77"/>
    <mergeCell ref="B74:I74"/>
    <mergeCell ref="C68:I68"/>
    <mergeCell ref="B70:I70"/>
    <mergeCell ref="B62:I62"/>
    <mergeCell ref="C64:I64"/>
    <mergeCell ref="A72:I72"/>
    <mergeCell ref="A94:D94"/>
    <mergeCell ref="E94:I94"/>
    <mergeCell ref="A42:I42"/>
    <mergeCell ref="A43:I43"/>
    <mergeCell ref="A46:I46"/>
    <mergeCell ref="A47:I47"/>
    <mergeCell ref="A44:I44"/>
    <mergeCell ref="A45:I45"/>
    <mergeCell ref="A56:I56"/>
    <mergeCell ref="A58:I58"/>
    <mergeCell ref="A48:I48"/>
    <mergeCell ref="A51:D51"/>
    <mergeCell ref="E52:I52"/>
    <mergeCell ref="A54:I54"/>
    <mergeCell ref="E51:I51"/>
    <mergeCell ref="A52:D52"/>
    <mergeCell ref="C88:I88"/>
    <mergeCell ref="C84:I84"/>
    <mergeCell ref="C80:I80"/>
    <mergeCell ref="C82:I82"/>
    <mergeCell ref="A76:D76"/>
    <mergeCell ref="E76:I76"/>
    <mergeCell ref="A79:I79"/>
    <mergeCell ref="C86:I86"/>
    <mergeCell ref="A95:D95"/>
    <mergeCell ref="E95:I95"/>
    <mergeCell ref="A97:I97"/>
    <mergeCell ref="B98:I98"/>
    <mergeCell ref="B99:I99"/>
    <mergeCell ref="B101:I101"/>
    <mergeCell ref="A127:I127"/>
    <mergeCell ref="A129:I129"/>
    <mergeCell ref="E138:I138"/>
    <mergeCell ref="B103:I103"/>
    <mergeCell ref="A105:I105"/>
    <mergeCell ref="E116:I116"/>
    <mergeCell ref="B107:I107"/>
    <mergeCell ref="B109:I109"/>
    <mergeCell ref="A111:I111"/>
    <mergeCell ref="A121:I121"/>
    <mergeCell ref="B113:I113"/>
    <mergeCell ref="A116:D116"/>
    <mergeCell ref="A117:D117"/>
    <mergeCell ref="E117:I117"/>
    <mergeCell ref="B119:I119"/>
    <mergeCell ref="B125:I125"/>
    <mergeCell ref="B123:I123"/>
    <mergeCell ref="B143:I143"/>
    <mergeCell ref="A131:I131"/>
    <mergeCell ref="B133:I133"/>
    <mergeCell ref="B134:I134"/>
    <mergeCell ref="B135:I135"/>
    <mergeCell ref="A139:D139"/>
    <mergeCell ref="B141:I141"/>
    <mergeCell ref="E139:I139"/>
    <mergeCell ref="A138:D138"/>
    <mergeCell ref="B142:I142"/>
    <mergeCell ref="B158:I158"/>
    <mergeCell ref="A164:I164"/>
    <mergeCell ref="B173:I173"/>
    <mergeCell ref="B170:I170"/>
    <mergeCell ref="A156:D156"/>
    <mergeCell ref="E156:I156"/>
    <mergeCell ref="B160:I160"/>
    <mergeCell ref="B150:I150"/>
    <mergeCell ref="A182:D182"/>
    <mergeCell ref="E182:I182"/>
    <mergeCell ref="A162:I162"/>
    <mergeCell ref="B168:I168"/>
    <mergeCell ref="B152:I152"/>
    <mergeCell ref="A155:D155"/>
    <mergeCell ref="E155:I155"/>
    <mergeCell ref="B175:I175"/>
    <mergeCell ref="A166:I166"/>
    <mergeCell ref="B5:I5"/>
    <mergeCell ref="B6:I6"/>
    <mergeCell ref="A1:I1"/>
    <mergeCell ref="B2:I2"/>
    <mergeCell ref="B3:I3"/>
    <mergeCell ref="B4:I4"/>
    <mergeCell ref="B201:E201"/>
    <mergeCell ref="F201:I201"/>
    <mergeCell ref="B185:I185"/>
    <mergeCell ref="B189:E189"/>
    <mergeCell ref="F189:I189"/>
    <mergeCell ref="B191:E191"/>
    <mergeCell ref="F191:I191"/>
    <mergeCell ref="F194:I194"/>
    <mergeCell ref="B197:E197"/>
    <mergeCell ref="F197:I197"/>
    <mergeCell ref="A183:D183"/>
    <mergeCell ref="E183:I183"/>
    <mergeCell ref="B177:I177"/>
    <mergeCell ref="B179:I179"/>
    <mergeCell ref="B144:I144"/>
    <mergeCell ref="B145:I145"/>
    <mergeCell ref="B148:I148"/>
    <mergeCell ref="B149:I149"/>
  </mergeCells>
  <phoneticPr fontId="23" type="noConversion"/>
  <printOptions horizontalCentered="1"/>
  <pageMargins left="0.59" right="0.42" top="0.52" bottom="0.32" header="0.27" footer="0.21"/>
  <pageSetup paperSize="9" scale="87" orientation="portrait" r:id="rId15"/>
  <headerFooter alignWithMargins="0"/>
  <rowBreaks count="7" manualBreakCount="7">
    <brk id="53" max="8" man="1"/>
    <brk id="78" max="8" man="1"/>
    <brk id="96" max="8" man="1"/>
    <brk id="118" max="8" man="1"/>
    <brk id="140" max="8" man="1"/>
    <brk id="157" max="8" man="1"/>
    <brk id="184" max="8" man="1"/>
  </rowBreaks>
  <drawing r:id="rId1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AA235"/>
  <sheetViews>
    <sheetView view="pageBreakPreview" topLeftCell="A120" zoomScaleNormal="100" workbookViewId="0">
      <selection activeCell="Y127" sqref="Y127"/>
    </sheetView>
  </sheetViews>
  <sheetFormatPr defaultColWidth="9.140625" defaultRowHeight="12.75"/>
  <cols>
    <col min="1" max="1" width="5.140625" style="25" customWidth="1"/>
    <col min="2" max="2" width="13.28515625" style="25" customWidth="1"/>
    <col min="3" max="3" width="9.140625" style="25" hidden="1" customWidth="1"/>
    <col min="4" max="4" width="10.28515625" style="25" customWidth="1"/>
    <col min="5" max="5" width="3.42578125" style="25" customWidth="1"/>
    <col min="6" max="6" width="5.5703125" style="25" hidden="1" customWidth="1"/>
    <col min="7" max="7" width="11.42578125" style="25" hidden="1" customWidth="1"/>
    <col min="8" max="8" width="9.140625" style="25" hidden="1" customWidth="1"/>
    <col min="9" max="9" width="10" style="25" hidden="1" customWidth="1"/>
    <col min="10" max="10" width="3.28515625" style="25" hidden="1" customWidth="1"/>
    <col min="11" max="11" width="5" style="25" hidden="1" customWidth="1"/>
    <col min="12" max="12" width="11.28515625" style="25" hidden="1" customWidth="1"/>
    <col min="13" max="13" width="9.140625" style="25" hidden="1" customWidth="1"/>
    <col min="14" max="14" width="10.28515625" style="25" hidden="1" customWidth="1"/>
    <col min="15" max="15" width="3.7109375" style="25" hidden="1" customWidth="1"/>
    <col min="16" max="16" width="6.42578125" style="25" hidden="1" customWidth="1"/>
    <col min="17" max="17" width="11.140625" style="25" hidden="1" customWidth="1"/>
    <col min="18" max="18" width="9.140625" style="25" hidden="1" customWidth="1"/>
    <col min="19" max="19" width="9.28515625" style="25" hidden="1" customWidth="1"/>
    <col min="20" max="20" width="3.28515625" style="25" hidden="1" customWidth="1"/>
    <col min="21" max="21" width="6.140625" style="25" hidden="1" customWidth="1"/>
    <col min="22" max="22" width="8.5703125" style="25" customWidth="1"/>
    <col min="23" max="23" width="8.42578125" style="25" customWidth="1"/>
    <col min="24" max="24" width="8.85546875" style="25" customWidth="1"/>
    <col min="25" max="16384" width="9.140625" style="25"/>
  </cols>
  <sheetData>
    <row r="1" spans="1:27" ht="13.5" hidden="1" thickBot="1">
      <c r="A1" s="26"/>
      <c r="B1" s="27"/>
      <c r="C1" s="27"/>
      <c r="D1" s="28"/>
      <c r="F1" s="26"/>
      <c r="G1" s="27"/>
      <c r="H1" s="27"/>
      <c r="I1" s="28"/>
      <c r="K1" s="26"/>
      <c r="L1" s="27"/>
      <c r="M1" s="27"/>
      <c r="N1" s="28"/>
      <c r="P1" s="26"/>
      <c r="Q1" s="27"/>
      <c r="R1" s="27"/>
      <c r="S1" s="28"/>
    </row>
    <row r="2" spans="1:27" ht="13.5" hidden="1" thickBot="1">
      <c r="A2" s="29"/>
      <c r="D2" s="30"/>
      <c r="F2" s="29"/>
      <c r="I2" s="30"/>
      <c r="K2" s="29"/>
      <c r="N2" s="30"/>
      <c r="P2" s="29"/>
      <c r="S2" s="30"/>
      <c r="U2" s="31" t="s">
        <v>132</v>
      </c>
    </row>
    <row r="3" spans="1:27" ht="13.5" hidden="1" thickBot="1">
      <c r="A3" s="310">
        <v>155885</v>
      </c>
      <c r="B3" s="311"/>
      <c r="C3" s="32"/>
      <c r="D3" s="33"/>
      <c r="E3" s="32"/>
      <c r="F3" s="310">
        <v>4960</v>
      </c>
      <c r="G3" s="311"/>
      <c r="H3" s="32"/>
      <c r="I3" s="33"/>
      <c r="K3" s="310">
        <v>10352</v>
      </c>
      <c r="L3" s="311"/>
      <c r="M3" s="32"/>
      <c r="N3" s="33"/>
      <c r="P3" s="310">
        <v>691647</v>
      </c>
      <c r="Q3" s="311"/>
      <c r="R3" s="32"/>
      <c r="S3" s="33"/>
      <c r="U3" s="31" t="s">
        <v>133</v>
      </c>
    </row>
    <row r="4" spans="1:27" hidden="1">
      <c r="A4" s="317"/>
      <c r="B4" s="318"/>
      <c r="C4" s="32"/>
      <c r="D4" s="33"/>
      <c r="E4" s="32"/>
      <c r="F4" s="34"/>
      <c r="G4" s="32"/>
      <c r="H4" s="32"/>
      <c r="I4" s="33"/>
      <c r="K4" s="34"/>
      <c r="L4" s="32"/>
      <c r="M4" s="32"/>
      <c r="N4" s="33"/>
      <c r="P4" s="34"/>
      <c r="Q4" s="32"/>
      <c r="R4" s="32"/>
      <c r="S4" s="33"/>
      <c r="U4" s="31" t="s">
        <v>134</v>
      </c>
    </row>
    <row r="5" spans="1:27" hidden="1">
      <c r="A5" s="34"/>
      <c r="B5" s="35"/>
      <c r="C5" s="35"/>
      <c r="D5" s="36"/>
      <c r="E5" s="35"/>
      <c r="F5" s="34"/>
      <c r="G5" s="35"/>
      <c r="H5" s="35"/>
      <c r="I5" s="36"/>
      <c r="K5" s="34"/>
      <c r="L5" s="35"/>
      <c r="M5" s="35"/>
      <c r="N5" s="36"/>
      <c r="P5" s="34"/>
      <c r="Q5" s="35"/>
      <c r="R5" s="35"/>
      <c r="S5" s="36"/>
      <c r="U5" s="31" t="s">
        <v>135</v>
      </c>
    </row>
    <row r="6" spans="1:27" ht="51.75" hidden="1" customHeight="1" thickBot="1">
      <c r="A6" s="312" t="str">
        <f>IF(OR((A3&gt;9999999999),(A3&lt;0)),"Invalid Entry - More than 1000 crore OR -ve value",IF(A3=0, "",+CONCATENATE(U2,B13,D13,B12,D12,B11,D11,B10,D10,B9,D9,B8," Only")))</f>
        <v>USD One Lac Fifty Five Thousand Eight Hundred Eighty Five Only</v>
      </c>
      <c r="B6" s="313"/>
      <c r="C6" s="313"/>
      <c r="D6" s="314"/>
      <c r="E6" s="37"/>
      <c r="F6" s="312" t="str">
        <f>IF(OR((F3&gt;9999999999),(F3&lt;0)),"Invalid Entry - More than 1000 crore OR -ve value",IF(F3=0, "",+CONCATENATE(U3, G13,I13,G12,I12,G11,I11,G10,I10,G9,I9,G8," Only")))</f>
        <v>EURO Four Thousand Nine Hundred Sixty Only</v>
      </c>
      <c r="G6" s="313"/>
      <c r="H6" s="313"/>
      <c r="I6" s="314"/>
      <c r="J6" s="37"/>
      <c r="K6" s="312" t="str">
        <f>IF(OR((K3&gt;9999999999),(K3&lt;0)),"Invalid Entry - More than 1000 crore OR -ve value",IF(K3=0, "",+CONCATENATE(U4, L13,N13,L12,N12,L11,N11,L10,N10,L9,N9,L8," Only")))</f>
        <v>RMB Ten Thousand Three Hundred Fifty Two Only</v>
      </c>
      <c r="L6" s="313"/>
      <c r="M6" s="313"/>
      <c r="N6" s="314"/>
      <c r="P6" s="312" t="str">
        <f>IF(OR((P3&gt;9999999999),(P3&lt;0)),"Invalid Entry - More than 1000 crore OR -ve value",IF(P3=0, "",+CONCATENATE(U5, Q13,S13,Q12,S12,Q11,S11,Q10,S10,Q9,S9,Q8," Only")))</f>
        <v>INR Six Lac Ninety One Thousand Six Hundred Forty Seven Only</v>
      </c>
      <c r="Q6" s="313"/>
      <c r="R6" s="313"/>
      <c r="S6" s="314"/>
      <c r="U6" s="306" t="str">
        <f>VLOOKUP(1,T30:Y45,6,FALSE)</f>
        <v>USD 155885/- + EURO 4960/- + RMB 10352/- + INR 691647/-</v>
      </c>
      <c r="V6" s="306"/>
      <c r="W6" s="306"/>
      <c r="X6" s="306"/>
      <c r="Y6" s="306"/>
      <c r="Z6" s="306"/>
      <c r="AA6" s="306"/>
    </row>
    <row r="7" spans="1:27" ht="70.5" hidden="1" customHeight="1" thickBot="1">
      <c r="A7" s="34"/>
      <c r="B7" s="35"/>
      <c r="C7" s="35"/>
      <c r="D7" s="36"/>
      <c r="E7" s="35"/>
      <c r="F7" s="34"/>
      <c r="G7" s="35"/>
      <c r="H7" s="35"/>
      <c r="I7" s="36"/>
      <c r="K7" s="34"/>
      <c r="L7" s="35"/>
      <c r="M7" s="35"/>
      <c r="N7" s="36"/>
      <c r="P7" s="34"/>
      <c r="Q7" s="35"/>
      <c r="R7" s="35"/>
      <c r="S7" s="36"/>
      <c r="U7" s="307" t="str">
        <f>VLOOKUP(1,T10:Y25,6,FALSE)</f>
        <v>USD One Lac Fifty Five Thousand Eight Hundred Eighty Five Only plus EURO Four Thousand Nine Hundred Sixty Only plus RMB Ten Thousand Three Hundred Fifty Two Only plus INR Six Lac Ninety One Thousand Six Hundred Forty Seven Only</v>
      </c>
      <c r="V7" s="308"/>
      <c r="W7" s="308"/>
      <c r="X7" s="308"/>
      <c r="Y7" s="308"/>
      <c r="Z7" s="308"/>
      <c r="AA7" s="309"/>
    </row>
    <row r="8" spans="1:27" hidden="1">
      <c r="A8" s="38">
        <f>-INT(A3/100)*100+ROUND(A3,0)</f>
        <v>85</v>
      </c>
      <c r="B8" s="35" t="str">
        <f t="shared" ref="B8:B13" si="0">IF(A8=0,"",LOOKUP(A8,$A$15:$A$114,$B$15:$B$114))</f>
        <v>Eighty Five</v>
      </c>
      <c r="C8" s="35"/>
      <c r="D8" s="39"/>
      <c r="E8" s="35"/>
      <c r="F8" s="38">
        <f>-INT(F3/100)*100+ROUND(F3,0)</f>
        <v>60</v>
      </c>
      <c r="G8" s="35" t="str">
        <f t="shared" ref="G8:G13" si="1">IF(F8=0,"",LOOKUP(F8,$A$15:$A$114,$B$15:$B$114))</f>
        <v>Sixty</v>
      </c>
      <c r="H8" s="35"/>
      <c r="I8" s="39"/>
      <c r="K8" s="38">
        <f>-INT(K3/100)*100+ROUND(K3,0)</f>
        <v>52</v>
      </c>
      <c r="L8" s="35" t="str">
        <f t="shared" ref="L8:L13" si="2">IF(K8=0,"",LOOKUP(K8,$A$15:$A$114,$B$15:$B$114))</f>
        <v>Fifty Two</v>
      </c>
      <c r="M8" s="35"/>
      <c r="N8" s="39"/>
      <c r="P8" s="38">
        <f>-INT(P3/100)*100+ROUND(P3,0)</f>
        <v>47</v>
      </c>
      <c r="Q8" s="35" t="str">
        <f t="shared" ref="Q8:Q13" si="3">IF(P8=0,"",LOOKUP(P8,$A$15:$A$114,$B$15:$B$114))</f>
        <v>Forty Seven</v>
      </c>
      <c r="R8" s="35"/>
      <c r="S8" s="39"/>
    </row>
    <row r="9" spans="1:27" hidden="1">
      <c r="A9" s="38">
        <f>-INT(A3/1000)*10+INT(A3/100)</f>
        <v>8</v>
      </c>
      <c r="B9" s="35" t="str">
        <f t="shared" si="0"/>
        <v>Eight</v>
      </c>
      <c r="C9" s="35"/>
      <c r="D9" s="39" t="str">
        <f>+IF(B9="",""," Hundred ")</f>
        <v xml:space="preserve"> Hundred </v>
      </c>
      <c r="E9" s="35"/>
      <c r="F9" s="38">
        <f>-INT(F3/1000)*10+INT(F3/100)</f>
        <v>9</v>
      </c>
      <c r="G9" s="35" t="str">
        <f t="shared" si="1"/>
        <v>Nine</v>
      </c>
      <c r="H9" s="35"/>
      <c r="I9" s="39" t="str">
        <f>+IF(G9="",""," Hundred ")</f>
        <v xml:space="preserve"> Hundred </v>
      </c>
      <c r="K9" s="38">
        <f>-INT(K3/1000)*10+INT(K3/100)</f>
        <v>3</v>
      </c>
      <c r="L9" s="35" t="str">
        <f t="shared" si="2"/>
        <v>Three</v>
      </c>
      <c r="M9" s="35"/>
      <c r="N9" s="39" t="str">
        <f>+IF(L9="",""," Hundred ")</f>
        <v xml:space="preserve"> Hundred </v>
      </c>
      <c r="P9" s="38">
        <f>-INT(P3/1000)*10+INT(P3/100)</f>
        <v>6</v>
      </c>
      <c r="Q9" s="35" t="str">
        <f t="shared" si="3"/>
        <v>Six</v>
      </c>
      <c r="R9" s="35"/>
      <c r="S9" s="39" t="str">
        <f>+IF(Q9="",""," Hundred ")</f>
        <v xml:space="preserve"> Hundred </v>
      </c>
    </row>
    <row r="10" spans="1:27" hidden="1">
      <c r="A10" s="38">
        <f>-INT(A3/100000)*100+INT(A3/1000)</f>
        <v>55</v>
      </c>
      <c r="B10" s="35" t="str">
        <f t="shared" si="0"/>
        <v>Fifty Five</v>
      </c>
      <c r="C10" s="35"/>
      <c r="D10" s="39" t="str">
        <f>IF((B10=""),IF(C10="",""," Thousand ")," Thousand ")</f>
        <v xml:space="preserve"> Thousand </v>
      </c>
      <c r="E10" s="35"/>
      <c r="F10" s="38">
        <f>-INT(F3/100000)*100+INT(F3/1000)</f>
        <v>4</v>
      </c>
      <c r="G10" s="35" t="str">
        <f t="shared" si="1"/>
        <v>Four</v>
      </c>
      <c r="H10" s="35"/>
      <c r="I10" s="39" t="str">
        <f>IF((G10=""),IF(H10="",""," Thousand ")," Thousand ")</f>
        <v xml:space="preserve"> Thousand </v>
      </c>
      <c r="K10" s="38">
        <f>-INT(K3/100000)*100+INT(K3/1000)</f>
        <v>10</v>
      </c>
      <c r="L10" s="35" t="str">
        <f t="shared" si="2"/>
        <v>Ten</v>
      </c>
      <c r="M10" s="35"/>
      <c r="N10" s="39" t="str">
        <f>IF((L10=""),IF(M10="",""," Thousand ")," Thousand ")</f>
        <v xml:space="preserve"> Thousand </v>
      </c>
      <c r="P10" s="38">
        <f>-INT(P3/100000)*100+INT(P3/1000)</f>
        <v>91</v>
      </c>
      <c r="Q10" s="35" t="str">
        <f t="shared" si="3"/>
        <v>Ninety One</v>
      </c>
      <c r="R10" s="35"/>
      <c r="S10" s="39" t="str">
        <f>IF((Q10=""),IF(R10="",""," Thousand ")," Thousand ")</f>
        <v xml:space="preserve"> Thousand </v>
      </c>
      <c r="T10" s="40">
        <f>IF(Y10="",0, 1)</f>
        <v>0</v>
      </c>
      <c r="U10" s="25">
        <v>0</v>
      </c>
      <c r="V10" s="25">
        <v>0</v>
      </c>
      <c r="W10" s="25">
        <v>0</v>
      </c>
      <c r="X10" s="25">
        <v>0</v>
      </c>
      <c r="Y10" s="41" t="str">
        <f>IF(AND($A$3=0,$F$3=0,$K$3=0,$P$3=0)," Zero only", "")</f>
        <v/>
      </c>
      <c r="AA10" s="25" t="s">
        <v>136</v>
      </c>
    </row>
    <row r="11" spans="1:27" hidden="1">
      <c r="A11" s="38">
        <f>-INT(A3/10000000)*100+INT(A3/100000)</f>
        <v>1</v>
      </c>
      <c r="B11" s="35" t="str">
        <f t="shared" si="0"/>
        <v>One</v>
      </c>
      <c r="C11" s="35"/>
      <c r="D11" s="39" t="str">
        <f>IF((B11=""),IF(C11="",""," Lac ")," Lac ")</f>
        <v xml:space="preserve"> Lac </v>
      </c>
      <c r="E11" s="35"/>
      <c r="F11" s="38">
        <f>-INT(F3/10000000)*100+INT(F3/100000)</f>
        <v>0</v>
      </c>
      <c r="G11" s="35" t="str">
        <f t="shared" si="1"/>
        <v/>
      </c>
      <c r="H11" s="35"/>
      <c r="I11" s="39" t="str">
        <f>IF((G11=""),IF(H11="",""," Lac ")," Lac ")</f>
        <v/>
      </c>
      <c r="K11" s="38">
        <f>-INT(K3/10000000)*100+INT(K3/100000)</f>
        <v>0</v>
      </c>
      <c r="L11" s="35" t="str">
        <f t="shared" si="2"/>
        <v/>
      </c>
      <c r="M11" s="35"/>
      <c r="N11" s="39" t="str">
        <f>IF((L11=""),IF(M11="",""," Lac ")," Lac ")</f>
        <v/>
      </c>
      <c r="P11" s="38">
        <f>-INT(P3/10000000)*100+INT(P3/100000)</f>
        <v>6</v>
      </c>
      <c r="Q11" s="35" t="str">
        <f t="shared" si="3"/>
        <v>Six</v>
      </c>
      <c r="R11" s="35"/>
      <c r="S11" s="39" t="str">
        <f>IF((Q11=""),IF(R11="",""," Lac ")," Lac ")</f>
        <v xml:space="preserve"> Lac </v>
      </c>
      <c r="T11" s="40">
        <f t="shared" ref="T11:T25" si="4">IF(Y11="",0, 1)</f>
        <v>0</v>
      </c>
      <c r="U11" s="25">
        <v>0</v>
      </c>
      <c r="V11" s="25">
        <v>0</v>
      </c>
      <c r="W11" s="25">
        <v>0</v>
      </c>
      <c r="X11" s="25">
        <v>1</v>
      </c>
      <c r="Y11" s="42" t="str">
        <f>IF(AND($A$3=0,$F$3=0,$K$3=0,$P$3&gt;0),$P$6, "")</f>
        <v/>
      </c>
    </row>
    <row r="12" spans="1:27" hidden="1">
      <c r="A12" s="38">
        <f>-INT(A3/1000000000)*100+INT(A3/10000000)</f>
        <v>0</v>
      </c>
      <c r="B12" s="43" t="str">
        <f t="shared" si="0"/>
        <v/>
      </c>
      <c r="C12" s="35"/>
      <c r="D12" s="39" t="str">
        <f>IF((B12=""),IF(C12="",""," Crore ")," Crore ")</f>
        <v/>
      </c>
      <c r="E12" s="35"/>
      <c r="F12" s="38">
        <f>-INT(F3/1000000000)*100+INT(F3/10000000)</f>
        <v>0</v>
      </c>
      <c r="G12" s="43" t="str">
        <f t="shared" si="1"/>
        <v/>
      </c>
      <c r="H12" s="35"/>
      <c r="I12" s="39" t="str">
        <f>IF((G12=""),IF(H12="",""," Crore ")," Crore ")</f>
        <v/>
      </c>
      <c r="K12" s="38">
        <f>-INT(K3/1000000000)*100+INT(K3/10000000)</f>
        <v>0</v>
      </c>
      <c r="L12" s="43" t="str">
        <f t="shared" si="2"/>
        <v/>
      </c>
      <c r="M12" s="35"/>
      <c r="N12" s="39" t="str">
        <f>IF((L12=""),IF(M12="",""," Crore ")," Crore ")</f>
        <v/>
      </c>
      <c r="P12" s="38">
        <f>-INT(P3/1000000000)*100+INT(P3/10000000)</f>
        <v>0</v>
      </c>
      <c r="Q12" s="43" t="str">
        <f t="shared" si="3"/>
        <v/>
      </c>
      <c r="R12" s="35"/>
      <c r="S12" s="39" t="str">
        <f>IF((Q12=""),IF(R12="",""," Crore ")," Crore ")</f>
        <v/>
      </c>
      <c r="T12" s="40">
        <f t="shared" si="4"/>
        <v>0</v>
      </c>
      <c r="U12" s="25">
        <v>0</v>
      </c>
      <c r="V12" s="25">
        <v>0</v>
      </c>
      <c r="W12" s="25">
        <v>1</v>
      </c>
      <c r="X12" s="25">
        <v>0</v>
      </c>
      <c r="Y12" s="42" t="str">
        <f>IF(AND($A$3=0,$F$3=0,$K$3&gt;0,$P$3=0),$K$6, "")</f>
        <v/>
      </c>
    </row>
    <row r="13" spans="1:27" hidden="1">
      <c r="A13" s="44">
        <f>-INT(A3/10000000000)*1000+INT(A3/1000000000)</f>
        <v>0</v>
      </c>
      <c r="B13" s="43" t="str">
        <f t="shared" si="0"/>
        <v/>
      </c>
      <c r="C13" s="35"/>
      <c r="D13" s="39" t="str">
        <f>IF((B13=""),IF(C13="",""," Hundred ")," Hundred ")</f>
        <v/>
      </c>
      <c r="E13" s="35"/>
      <c r="F13" s="44">
        <f>-INT(F3/10000000000)*1000+INT(F3/1000000000)</f>
        <v>0</v>
      </c>
      <c r="G13" s="43" t="str">
        <f t="shared" si="1"/>
        <v/>
      </c>
      <c r="H13" s="35"/>
      <c r="I13" s="39" t="str">
        <f>IF((G13=""),IF(H13="",""," Hundred ")," Hundred ")</f>
        <v/>
      </c>
      <c r="K13" s="44">
        <f>-INT(K3/10000000000)*1000+INT(K3/1000000000)</f>
        <v>0</v>
      </c>
      <c r="L13" s="43" t="str">
        <f t="shared" si="2"/>
        <v/>
      </c>
      <c r="M13" s="35"/>
      <c r="N13" s="39" t="str">
        <f>IF((L13=""),IF(M13="",""," Hundred ")," Hundred ")</f>
        <v/>
      </c>
      <c r="P13" s="44">
        <f>-INT(P3/10000000000)*1000+INT(P3/1000000000)</f>
        <v>0</v>
      </c>
      <c r="Q13" s="43" t="str">
        <f t="shared" si="3"/>
        <v/>
      </c>
      <c r="R13" s="35"/>
      <c r="S13" s="39" t="str">
        <f>IF((Q13=""),IF(R13="",""," Hundred ")," Hundred ")</f>
        <v/>
      </c>
      <c r="T13" s="40">
        <f t="shared" si="4"/>
        <v>0</v>
      </c>
      <c r="U13" s="25">
        <v>0</v>
      </c>
      <c r="V13" s="25">
        <v>0</v>
      </c>
      <c r="W13" s="25">
        <v>1</v>
      </c>
      <c r="X13" s="25">
        <v>1</v>
      </c>
      <c r="Y13" s="42" t="str">
        <f>IF(AND($A$3=0,$F$3=0,$K$3&gt;0,$P$3&gt;0),$K$6&amp;$AA$10&amp;$P$6, "")</f>
        <v/>
      </c>
    </row>
    <row r="14" spans="1:27" hidden="1">
      <c r="A14" s="45"/>
      <c r="B14" s="35"/>
      <c r="C14" s="35"/>
      <c r="D14" s="36"/>
      <c r="E14" s="35"/>
      <c r="F14" s="45"/>
      <c r="G14" s="35"/>
      <c r="H14" s="35"/>
      <c r="I14" s="36"/>
      <c r="K14" s="45"/>
      <c r="L14" s="35"/>
      <c r="M14" s="35"/>
      <c r="N14" s="36"/>
      <c r="P14" s="45"/>
      <c r="Q14" s="35"/>
      <c r="R14" s="35"/>
      <c r="S14" s="36"/>
      <c r="T14" s="40">
        <f t="shared" si="4"/>
        <v>0</v>
      </c>
      <c r="U14" s="25">
        <v>0</v>
      </c>
      <c r="V14" s="25">
        <v>1</v>
      </c>
      <c r="W14" s="25">
        <v>0</v>
      </c>
      <c r="X14" s="25">
        <v>0</v>
      </c>
      <c r="Y14" s="42" t="str">
        <f>IF(AND($A$3=0,$F$3&gt;0,$K$3=0,$P$3=0),$F$6, "")</f>
        <v/>
      </c>
    </row>
    <row r="15" spans="1:27" hidden="1">
      <c r="A15" s="46">
        <v>1</v>
      </c>
      <c r="B15" s="47" t="s">
        <v>137</v>
      </c>
      <c r="C15" s="35"/>
      <c r="D15" s="36"/>
      <c r="E15" s="35"/>
      <c r="F15" s="46">
        <v>1</v>
      </c>
      <c r="G15" s="47" t="s">
        <v>137</v>
      </c>
      <c r="H15" s="35"/>
      <c r="I15" s="36"/>
      <c r="K15" s="46">
        <v>1</v>
      </c>
      <c r="L15" s="47" t="s">
        <v>137</v>
      </c>
      <c r="M15" s="35"/>
      <c r="N15" s="36"/>
      <c r="P15" s="46">
        <v>1</v>
      </c>
      <c r="Q15" s="47" t="s">
        <v>137</v>
      </c>
      <c r="R15" s="35"/>
      <c r="S15" s="36"/>
      <c r="T15" s="40">
        <f t="shared" si="4"/>
        <v>0</v>
      </c>
      <c r="U15" s="25">
        <v>0</v>
      </c>
      <c r="V15" s="25">
        <v>1</v>
      </c>
      <c r="W15" s="25">
        <v>0</v>
      </c>
      <c r="X15" s="25">
        <v>1</v>
      </c>
      <c r="Y15" s="42" t="str">
        <f>IF(AND($A$3=0,$F$3&gt;0,$K$3=0,$P$3&gt;0),$F$6&amp;$AA$10&amp;$P$6, "")</f>
        <v/>
      </c>
    </row>
    <row r="16" spans="1:27" hidden="1">
      <c r="A16" s="46">
        <v>2</v>
      </c>
      <c r="B16" s="47" t="s">
        <v>138</v>
      </c>
      <c r="C16" s="35"/>
      <c r="D16" s="36"/>
      <c r="E16" s="35"/>
      <c r="F16" s="46">
        <v>2</v>
      </c>
      <c r="G16" s="47" t="s">
        <v>138</v>
      </c>
      <c r="H16" s="35"/>
      <c r="I16" s="36"/>
      <c r="K16" s="46">
        <v>2</v>
      </c>
      <c r="L16" s="47" t="s">
        <v>138</v>
      </c>
      <c r="M16" s="35"/>
      <c r="N16" s="36"/>
      <c r="P16" s="46">
        <v>2</v>
      </c>
      <c r="Q16" s="47" t="s">
        <v>138</v>
      </c>
      <c r="R16" s="35"/>
      <c r="S16" s="36"/>
      <c r="T16" s="40">
        <f t="shared" si="4"/>
        <v>0</v>
      </c>
      <c r="U16" s="25">
        <v>0</v>
      </c>
      <c r="V16" s="25">
        <v>1</v>
      </c>
      <c r="W16" s="25">
        <v>1</v>
      </c>
      <c r="X16" s="25">
        <v>0</v>
      </c>
      <c r="Y16" s="42" t="str">
        <f>IF(AND($A$3=0,$F$3&gt;0,$K$3&gt;0,$P$3=0),$F$6&amp;$AA$10&amp;$K$6, "")</f>
        <v/>
      </c>
    </row>
    <row r="17" spans="1:27" hidden="1">
      <c r="A17" s="46">
        <v>3</v>
      </c>
      <c r="B17" s="47" t="s">
        <v>139</v>
      </c>
      <c r="C17" s="35"/>
      <c r="D17" s="36"/>
      <c r="E17" s="35"/>
      <c r="F17" s="46">
        <v>3</v>
      </c>
      <c r="G17" s="47" t="s">
        <v>139</v>
      </c>
      <c r="H17" s="35"/>
      <c r="I17" s="36"/>
      <c r="K17" s="46">
        <v>3</v>
      </c>
      <c r="L17" s="47" t="s">
        <v>139</v>
      </c>
      <c r="M17" s="35"/>
      <c r="N17" s="36"/>
      <c r="P17" s="46">
        <v>3</v>
      </c>
      <c r="Q17" s="47" t="s">
        <v>139</v>
      </c>
      <c r="R17" s="35"/>
      <c r="S17" s="36"/>
      <c r="T17" s="40">
        <f t="shared" si="4"/>
        <v>0</v>
      </c>
      <c r="U17" s="25">
        <v>0</v>
      </c>
      <c r="V17" s="25">
        <v>1</v>
      </c>
      <c r="W17" s="25">
        <v>1</v>
      </c>
      <c r="X17" s="25">
        <v>1</v>
      </c>
      <c r="Y17" s="48" t="str">
        <f>IF(AND($A$3=0,$F$3&gt;0,$K$3&gt;0,$P$3&gt;0),$F$6&amp;$AA$10&amp;$K$6&amp;$AA$10&amp;$P$6, "")</f>
        <v/>
      </c>
    </row>
    <row r="18" spans="1:27" hidden="1">
      <c r="A18" s="46">
        <v>4</v>
      </c>
      <c r="B18" s="47" t="s">
        <v>140</v>
      </c>
      <c r="C18" s="35"/>
      <c r="D18" s="36"/>
      <c r="E18" s="35"/>
      <c r="F18" s="46">
        <v>4</v>
      </c>
      <c r="G18" s="47" t="s">
        <v>140</v>
      </c>
      <c r="H18" s="35"/>
      <c r="I18" s="36"/>
      <c r="K18" s="46">
        <v>4</v>
      </c>
      <c r="L18" s="47" t="s">
        <v>140</v>
      </c>
      <c r="M18" s="35"/>
      <c r="N18" s="36"/>
      <c r="P18" s="46">
        <v>4</v>
      </c>
      <c r="Q18" s="47" t="s">
        <v>140</v>
      </c>
      <c r="R18" s="35"/>
      <c r="S18" s="36"/>
      <c r="T18" s="40">
        <f t="shared" si="4"/>
        <v>0</v>
      </c>
      <c r="U18" s="25">
        <v>1</v>
      </c>
      <c r="V18" s="25">
        <v>0</v>
      </c>
      <c r="W18" s="25">
        <v>0</v>
      </c>
      <c r="X18" s="25">
        <v>0</v>
      </c>
      <c r="Y18" s="41" t="str">
        <f>IF(AND($A$3&gt;0,$F$3=0,$K$3=0,$P$3=0), $A$6, "")</f>
        <v/>
      </c>
    </row>
    <row r="19" spans="1:27" hidden="1">
      <c r="A19" s="46">
        <v>5</v>
      </c>
      <c r="B19" s="47" t="s">
        <v>141</v>
      </c>
      <c r="C19" s="35"/>
      <c r="D19" s="36"/>
      <c r="E19" s="35"/>
      <c r="F19" s="46">
        <v>5</v>
      </c>
      <c r="G19" s="47" t="s">
        <v>141</v>
      </c>
      <c r="H19" s="35"/>
      <c r="I19" s="36"/>
      <c r="K19" s="46">
        <v>5</v>
      </c>
      <c r="L19" s="47" t="s">
        <v>141</v>
      </c>
      <c r="M19" s="35"/>
      <c r="N19" s="36"/>
      <c r="P19" s="46">
        <v>5</v>
      </c>
      <c r="Q19" s="47" t="s">
        <v>141</v>
      </c>
      <c r="R19" s="35"/>
      <c r="S19" s="36"/>
      <c r="T19" s="40">
        <f t="shared" si="4"/>
        <v>0</v>
      </c>
      <c r="U19" s="25">
        <v>1</v>
      </c>
      <c r="V19" s="25">
        <v>0</v>
      </c>
      <c r="W19" s="25">
        <v>0</v>
      </c>
      <c r="X19" s="25">
        <v>1</v>
      </c>
      <c r="Y19" s="42" t="str">
        <f>IF(AND($A$3&gt;0,$F$3=0,$K$3=0,$P$3&gt;0),$A$6&amp;$AA$10&amp;$P$6, "")</f>
        <v/>
      </c>
    </row>
    <row r="20" spans="1:27" hidden="1">
      <c r="A20" s="46">
        <v>6</v>
      </c>
      <c r="B20" s="47" t="s">
        <v>142</v>
      </c>
      <c r="C20" s="35"/>
      <c r="D20" s="36"/>
      <c r="E20" s="35"/>
      <c r="F20" s="46">
        <v>6</v>
      </c>
      <c r="G20" s="47" t="s">
        <v>142</v>
      </c>
      <c r="H20" s="35"/>
      <c r="I20" s="36"/>
      <c r="K20" s="46">
        <v>6</v>
      </c>
      <c r="L20" s="47" t="s">
        <v>142</v>
      </c>
      <c r="M20" s="35"/>
      <c r="N20" s="36"/>
      <c r="P20" s="46">
        <v>6</v>
      </c>
      <c r="Q20" s="47" t="s">
        <v>142</v>
      </c>
      <c r="R20" s="35"/>
      <c r="S20" s="36"/>
      <c r="T20" s="40">
        <f t="shared" si="4"/>
        <v>0</v>
      </c>
      <c r="U20" s="25">
        <v>1</v>
      </c>
      <c r="V20" s="25">
        <v>0</v>
      </c>
      <c r="W20" s="25">
        <v>1</v>
      </c>
      <c r="X20" s="25">
        <v>0</v>
      </c>
      <c r="Y20" s="42" t="str">
        <f>IF(AND($A$3&gt;0,$F$3=0,$K$3&gt;0,$P$3=0),$A$6&amp;$AA$10&amp;$K$6, "")</f>
        <v/>
      </c>
    </row>
    <row r="21" spans="1:27" hidden="1">
      <c r="A21" s="46">
        <v>7</v>
      </c>
      <c r="B21" s="47" t="s">
        <v>143</v>
      </c>
      <c r="C21" s="35"/>
      <c r="D21" s="36"/>
      <c r="E21" s="35"/>
      <c r="F21" s="46">
        <v>7</v>
      </c>
      <c r="G21" s="47" t="s">
        <v>143</v>
      </c>
      <c r="H21" s="35"/>
      <c r="I21" s="36"/>
      <c r="K21" s="46">
        <v>7</v>
      </c>
      <c r="L21" s="47" t="s">
        <v>143</v>
      </c>
      <c r="M21" s="35"/>
      <c r="N21" s="36"/>
      <c r="P21" s="46">
        <v>7</v>
      </c>
      <c r="Q21" s="47" t="s">
        <v>143</v>
      </c>
      <c r="R21" s="35"/>
      <c r="S21" s="36"/>
      <c r="T21" s="40">
        <f t="shared" si="4"/>
        <v>0</v>
      </c>
      <c r="U21" s="25">
        <v>1</v>
      </c>
      <c r="V21" s="25">
        <v>0</v>
      </c>
      <c r="W21" s="25">
        <v>1</v>
      </c>
      <c r="X21" s="25">
        <v>1</v>
      </c>
      <c r="Y21" s="42" t="str">
        <f>IF(AND($A$3&gt;0,$F$3=0,$K$3&gt;0,$P$3&gt;0),$A$6&amp;$AA$10&amp;$K$6&amp;$AA$10&amp;$P$6, "")</f>
        <v/>
      </c>
    </row>
    <row r="22" spans="1:27" hidden="1">
      <c r="A22" s="46">
        <v>8</v>
      </c>
      <c r="B22" s="47" t="s">
        <v>144</v>
      </c>
      <c r="C22" s="35"/>
      <c r="D22" s="36"/>
      <c r="E22" s="35"/>
      <c r="F22" s="46">
        <v>8</v>
      </c>
      <c r="G22" s="47" t="s">
        <v>144</v>
      </c>
      <c r="H22" s="35"/>
      <c r="I22" s="36"/>
      <c r="K22" s="46">
        <v>8</v>
      </c>
      <c r="L22" s="47" t="s">
        <v>144</v>
      </c>
      <c r="M22" s="35"/>
      <c r="N22" s="36"/>
      <c r="P22" s="46">
        <v>8</v>
      </c>
      <c r="Q22" s="47" t="s">
        <v>144</v>
      </c>
      <c r="R22" s="35"/>
      <c r="S22" s="36"/>
      <c r="T22" s="40">
        <f t="shared" si="4"/>
        <v>0</v>
      </c>
      <c r="U22" s="25">
        <v>1</v>
      </c>
      <c r="V22" s="25">
        <v>1</v>
      </c>
      <c r="W22" s="25">
        <v>0</v>
      </c>
      <c r="X22" s="25">
        <v>0</v>
      </c>
      <c r="Y22" s="42" t="str">
        <f>IF(AND($A$3&gt;0,$F$3&gt;0,$K$3=0,$P$3=0),$A$6&amp;$AA$10&amp;$F$6, "")</f>
        <v/>
      </c>
    </row>
    <row r="23" spans="1:27" hidden="1">
      <c r="A23" s="46">
        <v>9</v>
      </c>
      <c r="B23" s="47" t="s">
        <v>145</v>
      </c>
      <c r="C23" s="35"/>
      <c r="D23" s="36"/>
      <c r="E23" s="35"/>
      <c r="F23" s="46">
        <v>9</v>
      </c>
      <c r="G23" s="47" t="s">
        <v>145</v>
      </c>
      <c r="H23" s="35"/>
      <c r="I23" s="36"/>
      <c r="K23" s="46">
        <v>9</v>
      </c>
      <c r="L23" s="47" t="s">
        <v>145</v>
      </c>
      <c r="M23" s="35"/>
      <c r="N23" s="36"/>
      <c r="P23" s="46">
        <v>9</v>
      </c>
      <c r="Q23" s="47" t="s">
        <v>145</v>
      </c>
      <c r="R23" s="35"/>
      <c r="S23" s="36"/>
      <c r="T23" s="40">
        <f t="shared" si="4"/>
        <v>0</v>
      </c>
      <c r="U23" s="25">
        <v>1</v>
      </c>
      <c r="V23" s="25">
        <v>1</v>
      </c>
      <c r="W23" s="25">
        <v>0</v>
      </c>
      <c r="X23" s="25">
        <v>1</v>
      </c>
      <c r="Y23" s="42" t="str">
        <f>IF(AND($A$3&gt;0,$F$3&gt;0,$K$3=0,$P$3&gt;0),$A$6&amp;$AA$10&amp;$F$6&amp;$AA$10&amp;$P$6, "")</f>
        <v/>
      </c>
    </row>
    <row r="24" spans="1:27" hidden="1">
      <c r="A24" s="46">
        <v>10</v>
      </c>
      <c r="B24" s="47" t="s">
        <v>146</v>
      </c>
      <c r="C24" s="35"/>
      <c r="D24" s="36"/>
      <c r="E24" s="35"/>
      <c r="F24" s="46">
        <v>10</v>
      </c>
      <c r="G24" s="47" t="s">
        <v>146</v>
      </c>
      <c r="H24" s="35"/>
      <c r="I24" s="36"/>
      <c r="K24" s="46">
        <v>10</v>
      </c>
      <c r="L24" s="47" t="s">
        <v>146</v>
      </c>
      <c r="M24" s="35"/>
      <c r="N24" s="36"/>
      <c r="P24" s="46">
        <v>10</v>
      </c>
      <c r="Q24" s="47" t="s">
        <v>146</v>
      </c>
      <c r="R24" s="35"/>
      <c r="S24" s="36"/>
      <c r="T24" s="40">
        <f t="shared" si="4"/>
        <v>0</v>
      </c>
      <c r="U24" s="25">
        <v>1</v>
      </c>
      <c r="V24" s="25">
        <v>1</v>
      </c>
      <c r="W24" s="25">
        <v>1</v>
      </c>
      <c r="X24" s="25">
        <v>0</v>
      </c>
      <c r="Y24" s="42" t="str">
        <f>IF(AND($A$3&gt;0,$F$3&gt;0,$K$3&gt;0,$P$3=0),$A$6&amp;$AA$10&amp;$F$6&amp;$AA$10&amp;$K$6, "")</f>
        <v/>
      </c>
    </row>
    <row r="25" spans="1:27" hidden="1">
      <c r="A25" s="46">
        <v>11</v>
      </c>
      <c r="B25" s="47" t="s">
        <v>147</v>
      </c>
      <c r="C25" s="35"/>
      <c r="D25" s="36"/>
      <c r="E25" s="35"/>
      <c r="F25" s="46">
        <v>11</v>
      </c>
      <c r="G25" s="47" t="s">
        <v>147</v>
      </c>
      <c r="H25" s="35"/>
      <c r="I25" s="36"/>
      <c r="K25" s="46">
        <v>11</v>
      </c>
      <c r="L25" s="47" t="s">
        <v>147</v>
      </c>
      <c r="M25" s="35"/>
      <c r="N25" s="36"/>
      <c r="P25" s="46">
        <v>11</v>
      </c>
      <c r="Q25" s="47" t="s">
        <v>147</v>
      </c>
      <c r="R25" s="35"/>
      <c r="S25" s="36"/>
      <c r="T25" s="40">
        <f t="shared" si="4"/>
        <v>1</v>
      </c>
      <c r="U25" s="25">
        <v>1</v>
      </c>
      <c r="V25" s="25">
        <v>1</v>
      </c>
      <c r="W25" s="25">
        <v>1</v>
      </c>
      <c r="X25" s="25">
        <v>1</v>
      </c>
      <c r="Y25" s="48" t="str">
        <f>IF(AND($A$3&gt;0,$F$3&gt;0,$K$3&gt;0,$P$3&gt;0),$A$6&amp;$AA$10&amp;$F$6&amp;$AA$10&amp;$K$6&amp;$AA$10&amp;$P$6, "")</f>
        <v>USD One Lac Fifty Five Thousand Eight Hundred Eighty Five Only plus EURO Four Thousand Nine Hundred Sixty Only plus RMB Ten Thousand Three Hundred Fifty Two Only plus INR Six Lac Ninety One Thousand Six Hundred Forty Seven Only</v>
      </c>
    </row>
    <row r="26" spans="1:27" hidden="1">
      <c r="A26" s="46">
        <v>12</v>
      </c>
      <c r="B26" s="47" t="s">
        <v>148</v>
      </c>
      <c r="C26" s="35"/>
      <c r="D26" s="36"/>
      <c r="E26" s="35"/>
      <c r="F26" s="46">
        <v>12</v>
      </c>
      <c r="G26" s="47" t="s">
        <v>148</v>
      </c>
      <c r="H26" s="35"/>
      <c r="I26" s="36"/>
      <c r="K26" s="46">
        <v>12</v>
      </c>
      <c r="L26" s="47" t="s">
        <v>148</v>
      </c>
      <c r="M26" s="35"/>
      <c r="N26" s="36"/>
      <c r="P26" s="46">
        <v>12</v>
      </c>
      <c r="Q26" s="47" t="s">
        <v>148</v>
      </c>
      <c r="R26" s="35"/>
      <c r="S26" s="36"/>
    </row>
    <row r="27" spans="1:27" hidden="1">
      <c r="A27" s="46">
        <v>13</v>
      </c>
      <c r="B27" s="47" t="s">
        <v>149</v>
      </c>
      <c r="C27" s="35"/>
      <c r="D27" s="36"/>
      <c r="E27" s="35"/>
      <c r="F27" s="46">
        <v>13</v>
      </c>
      <c r="G27" s="47" t="s">
        <v>149</v>
      </c>
      <c r="H27" s="35"/>
      <c r="I27" s="36"/>
      <c r="K27" s="46">
        <v>13</v>
      </c>
      <c r="L27" s="47" t="s">
        <v>149</v>
      </c>
      <c r="M27" s="35"/>
      <c r="N27" s="36"/>
      <c r="P27" s="46">
        <v>13</v>
      </c>
      <c r="Q27" s="47" t="s">
        <v>149</v>
      </c>
      <c r="R27" s="35"/>
      <c r="S27" s="36"/>
    </row>
    <row r="28" spans="1:27" hidden="1">
      <c r="A28" s="46">
        <v>14</v>
      </c>
      <c r="B28" s="47" t="s">
        <v>150</v>
      </c>
      <c r="C28" s="35"/>
      <c r="D28" s="36"/>
      <c r="E28" s="35"/>
      <c r="F28" s="46">
        <v>14</v>
      </c>
      <c r="G28" s="47" t="s">
        <v>150</v>
      </c>
      <c r="H28" s="35"/>
      <c r="I28" s="36"/>
      <c r="K28" s="46">
        <v>14</v>
      </c>
      <c r="L28" s="47" t="s">
        <v>150</v>
      </c>
      <c r="M28" s="35"/>
      <c r="N28" s="36"/>
      <c r="P28" s="46">
        <v>14</v>
      </c>
      <c r="Q28" s="47" t="s">
        <v>150</v>
      </c>
      <c r="R28" s="35"/>
      <c r="S28" s="36"/>
    </row>
    <row r="29" spans="1:27" hidden="1">
      <c r="A29" s="46">
        <v>15</v>
      </c>
      <c r="B29" s="47" t="s">
        <v>151</v>
      </c>
      <c r="C29" s="35"/>
      <c r="D29" s="36"/>
      <c r="E29" s="35"/>
      <c r="F29" s="46">
        <v>15</v>
      </c>
      <c r="G29" s="47" t="s">
        <v>151</v>
      </c>
      <c r="H29" s="35"/>
      <c r="I29" s="36"/>
      <c r="K29" s="46">
        <v>15</v>
      </c>
      <c r="L29" s="47" t="s">
        <v>151</v>
      </c>
      <c r="M29" s="35"/>
      <c r="N29" s="36"/>
      <c r="P29" s="46">
        <v>15</v>
      </c>
      <c r="Q29" s="47" t="s">
        <v>151</v>
      </c>
      <c r="R29" s="35"/>
      <c r="S29" s="36"/>
    </row>
    <row r="30" spans="1:27" hidden="1">
      <c r="A30" s="46">
        <v>16</v>
      </c>
      <c r="B30" s="47" t="s">
        <v>152</v>
      </c>
      <c r="C30" s="35"/>
      <c r="D30" s="36"/>
      <c r="E30" s="35"/>
      <c r="F30" s="46">
        <v>16</v>
      </c>
      <c r="G30" s="47" t="s">
        <v>152</v>
      </c>
      <c r="H30" s="35"/>
      <c r="I30" s="36"/>
      <c r="K30" s="46">
        <v>16</v>
      </c>
      <c r="L30" s="47" t="s">
        <v>152</v>
      </c>
      <c r="M30" s="35"/>
      <c r="N30" s="36"/>
      <c r="P30" s="46">
        <v>16</v>
      </c>
      <c r="Q30" s="47" t="s">
        <v>152</v>
      </c>
      <c r="R30" s="35"/>
      <c r="S30" s="36"/>
      <c r="T30" s="40">
        <f>IF(Y30="",0, 1)</f>
        <v>0</v>
      </c>
      <c r="U30" s="25">
        <v>0</v>
      </c>
      <c r="V30" s="25">
        <v>0</v>
      </c>
      <c r="W30" s="25">
        <v>0</v>
      </c>
      <c r="X30" s="25">
        <v>0</v>
      </c>
      <c r="Y30" s="41" t="str">
        <f>IF(AND($A$3=0,$F$3=0,$K$3=0,$P$3=0)," 0/-", "")</f>
        <v/>
      </c>
      <c r="AA30" s="25" t="s">
        <v>153</v>
      </c>
    </row>
    <row r="31" spans="1:27" hidden="1">
      <c r="A31" s="46">
        <v>17</v>
      </c>
      <c r="B31" s="47" t="s">
        <v>154</v>
      </c>
      <c r="C31" s="35"/>
      <c r="D31" s="36"/>
      <c r="E31" s="35"/>
      <c r="F31" s="46">
        <v>17</v>
      </c>
      <c r="G31" s="47" t="s">
        <v>154</v>
      </c>
      <c r="H31" s="35"/>
      <c r="I31" s="36"/>
      <c r="K31" s="46">
        <v>17</v>
      </c>
      <c r="L31" s="47" t="s">
        <v>154</v>
      </c>
      <c r="M31" s="35"/>
      <c r="N31" s="36"/>
      <c r="P31" s="46">
        <v>17</v>
      </c>
      <c r="Q31" s="47" t="s">
        <v>154</v>
      </c>
      <c r="R31" s="35"/>
      <c r="S31" s="36"/>
      <c r="T31" s="40">
        <f t="shared" ref="T31:T45" si="5">IF(Y31="",0, 1)</f>
        <v>0</v>
      </c>
      <c r="U31" s="25">
        <v>0</v>
      </c>
      <c r="V31" s="25">
        <v>0</v>
      </c>
      <c r="W31" s="25">
        <v>0</v>
      </c>
      <c r="X31" s="25">
        <v>1</v>
      </c>
      <c r="Y31" s="42" t="str">
        <f>IF(AND($A$3=0,$F$3=0,$K$3=0,$P$3&gt;0),$U$5&amp;$P$3&amp;$AA$32, "")</f>
        <v/>
      </c>
      <c r="AA31" s="25" t="s">
        <v>155</v>
      </c>
    </row>
    <row r="32" spans="1:27" hidden="1">
      <c r="A32" s="46">
        <v>18</v>
      </c>
      <c r="B32" s="47" t="s">
        <v>156</v>
      </c>
      <c r="C32" s="35"/>
      <c r="D32" s="36"/>
      <c r="E32" s="35"/>
      <c r="F32" s="46">
        <v>18</v>
      </c>
      <c r="G32" s="47" t="s">
        <v>156</v>
      </c>
      <c r="H32" s="35"/>
      <c r="I32" s="36"/>
      <c r="K32" s="46">
        <v>18</v>
      </c>
      <c r="L32" s="47" t="s">
        <v>156</v>
      </c>
      <c r="M32" s="35"/>
      <c r="N32" s="36"/>
      <c r="P32" s="46">
        <v>18</v>
      </c>
      <c r="Q32" s="47" t="s">
        <v>156</v>
      </c>
      <c r="R32" s="35"/>
      <c r="S32" s="36"/>
      <c r="T32" s="40">
        <f t="shared" si="5"/>
        <v>0</v>
      </c>
      <c r="U32" s="25">
        <v>0</v>
      </c>
      <c r="V32" s="25">
        <v>0</v>
      </c>
      <c r="W32" s="25">
        <v>1</v>
      </c>
      <c r="X32" s="25">
        <v>0</v>
      </c>
      <c r="Y32" s="42" t="str">
        <f>IF(AND($A$3=0,$F$3=0,$K$3&gt;0,$P$3=0),$U$4&amp;$K$3&amp;$AA$32, "")</f>
        <v/>
      </c>
      <c r="AA32" s="25" t="s">
        <v>157</v>
      </c>
    </row>
    <row r="33" spans="1:25" hidden="1">
      <c r="A33" s="46">
        <v>19</v>
      </c>
      <c r="B33" s="47" t="s">
        <v>158</v>
      </c>
      <c r="C33" s="35"/>
      <c r="D33" s="36"/>
      <c r="E33" s="35"/>
      <c r="F33" s="46">
        <v>19</v>
      </c>
      <c r="G33" s="47" t="s">
        <v>158</v>
      </c>
      <c r="H33" s="35"/>
      <c r="I33" s="36"/>
      <c r="K33" s="46">
        <v>19</v>
      </c>
      <c r="L33" s="47" t="s">
        <v>158</v>
      </c>
      <c r="M33" s="35"/>
      <c r="N33" s="36"/>
      <c r="P33" s="46">
        <v>19</v>
      </c>
      <c r="Q33" s="47" t="s">
        <v>158</v>
      </c>
      <c r="R33" s="35"/>
      <c r="S33" s="36"/>
      <c r="T33" s="40">
        <f t="shared" si="5"/>
        <v>0</v>
      </c>
      <c r="U33" s="25">
        <v>0</v>
      </c>
      <c r="V33" s="25">
        <v>0</v>
      </c>
      <c r="W33" s="25">
        <v>1</v>
      </c>
      <c r="X33" s="25">
        <v>1</v>
      </c>
      <c r="Y33" s="42" t="str">
        <f>IF(AND($A$3=0,$F$3=0,$K$3&gt;0,$P$3&gt;0),$U$4&amp;$K$3&amp;$AA$31&amp;$U$5&amp;$P$3&amp;$AA$32, "")</f>
        <v/>
      </c>
    </row>
    <row r="34" spans="1:25" hidden="1">
      <c r="A34" s="46">
        <v>20</v>
      </c>
      <c r="B34" s="47" t="s">
        <v>159</v>
      </c>
      <c r="C34" s="35"/>
      <c r="D34" s="36"/>
      <c r="E34" s="35"/>
      <c r="F34" s="46">
        <v>20</v>
      </c>
      <c r="G34" s="47" t="s">
        <v>159</v>
      </c>
      <c r="H34" s="35"/>
      <c r="I34" s="36"/>
      <c r="K34" s="46">
        <v>20</v>
      </c>
      <c r="L34" s="47" t="s">
        <v>159</v>
      </c>
      <c r="M34" s="35"/>
      <c r="N34" s="36"/>
      <c r="P34" s="46">
        <v>20</v>
      </c>
      <c r="Q34" s="47" t="s">
        <v>159</v>
      </c>
      <c r="R34" s="35"/>
      <c r="S34" s="36"/>
      <c r="T34" s="40">
        <f t="shared" si="5"/>
        <v>0</v>
      </c>
      <c r="U34" s="25">
        <v>0</v>
      </c>
      <c r="V34" s="25">
        <v>1</v>
      </c>
      <c r="W34" s="25">
        <v>0</v>
      </c>
      <c r="X34" s="25">
        <v>0</v>
      </c>
      <c r="Y34" s="42" t="str">
        <f>IF(AND($A$3=0,$F$3&gt;0,$K$3=0,$P$3=0),$U$3&amp;$F$3&amp;$AA$32, "")</f>
        <v/>
      </c>
    </row>
    <row r="35" spans="1:25" hidden="1">
      <c r="A35" s="46">
        <v>21</v>
      </c>
      <c r="B35" s="47" t="s">
        <v>160</v>
      </c>
      <c r="C35" s="35"/>
      <c r="D35" s="36"/>
      <c r="E35" s="35"/>
      <c r="F35" s="46">
        <v>21</v>
      </c>
      <c r="G35" s="47" t="s">
        <v>160</v>
      </c>
      <c r="H35" s="35"/>
      <c r="I35" s="36"/>
      <c r="K35" s="46">
        <v>21</v>
      </c>
      <c r="L35" s="47" t="s">
        <v>160</v>
      </c>
      <c r="M35" s="35"/>
      <c r="N35" s="36"/>
      <c r="P35" s="46">
        <v>21</v>
      </c>
      <c r="Q35" s="47" t="s">
        <v>160</v>
      </c>
      <c r="R35" s="35"/>
      <c r="S35" s="36"/>
      <c r="T35" s="40">
        <f t="shared" si="5"/>
        <v>0</v>
      </c>
      <c r="U35" s="25">
        <v>0</v>
      </c>
      <c r="V35" s="25">
        <v>1</v>
      </c>
      <c r="W35" s="25">
        <v>0</v>
      </c>
      <c r="X35" s="25">
        <v>1</v>
      </c>
      <c r="Y35" s="42" t="str">
        <f>IF(AND($A$3=0,$F$3&gt;0,$K$3=0,$P$3&gt;0),$U$3&amp;$F$3&amp;$AA$31&amp;$U$5&amp;$P$3&amp;$AA$32, "")</f>
        <v/>
      </c>
    </row>
    <row r="36" spans="1:25" hidden="1">
      <c r="A36" s="46">
        <v>22</v>
      </c>
      <c r="B36" s="47" t="s">
        <v>161</v>
      </c>
      <c r="C36" s="35"/>
      <c r="D36" s="36"/>
      <c r="E36" s="35"/>
      <c r="F36" s="46">
        <v>22</v>
      </c>
      <c r="G36" s="47" t="s">
        <v>161</v>
      </c>
      <c r="H36" s="35"/>
      <c r="I36" s="36"/>
      <c r="K36" s="46">
        <v>22</v>
      </c>
      <c r="L36" s="47" t="s">
        <v>161</v>
      </c>
      <c r="M36" s="35"/>
      <c r="N36" s="36"/>
      <c r="P36" s="46">
        <v>22</v>
      </c>
      <c r="Q36" s="47" t="s">
        <v>161</v>
      </c>
      <c r="R36" s="35"/>
      <c r="S36" s="36"/>
      <c r="T36" s="40">
        <f t="shared" si="5"/>
        <v>0</v>
      </c>
      <c r="U36" s="25">
        <v>0</v>
      </c>
      <c r="V36" s="25">
        <v>1</v>
      </c>
      <c r="W36" s="25">
        <v>1</v>
      </c>
      <c r="X36" s="25">
        <v>0</v>
      </c>
      <c r="Y36" s="42" t="str">
        <f>IF(AND($A$3=0,$F$3&gt;0,$K$3&gt;0,$P$3=0),$U$3&amp;$F$3&amp;$AA$31&amp;$U$4&amp;$K$3, "")</f>
        <v/>
      </c>
    </row>
    <row r="37" spans="1:25" hidden="1">
      <c r="A37" s="46">
        <v>23</v>
      </c>
      <c r="B37" s="47" t="s">
        <v>162</v>
      </c>
      <c r="C37" s="35"/>
      <c r="D37" s="36"/>
      <c r="E37" s="35"/>
      <c r="F37" s="46">
        <v>23</v>
      </c>
      <c r="G37" s="47" t="s">
        <v>162</v>
      </c>
      <c r="H37" s="35"/>
      <c r="I37" s="36"/>
      <c r="K37" s="46">
        <v>23</v>
      </c>
      <c r="L37" s="47" t="s">
        <v>162</v>
      </c>
      <c r="M37" s="35"/>
      <c r="N37" s="36"/>
      <c r="P37" s="46">
        <v>23</v>
      </c>
      <c r="Q37" s="47" t="s">
        <v>162</v>
      </c>
      <c r="R37" s="35"/>
      <c r="S37" s="36"/>
      <c r="T37" s="40">
        <f t="shared" si="5"/>
        <v>0</v>
      </c>
      <c r="U37" s="25">
        <v>0</v>
      </c>
      <c r="V37" s="25">
        <v>1</v>
      </c>
      <c r="W37" s="25">
        <v>1</v>
      </c>
      <c r="X37" s="25">
        <v>1</v>
      </c>
      <c r="Y37" s="48" t="str">
        <f>IF(AND($A$3=0,$F$3&gt;0,$K$3&gt;0,$P$3&gt;0),$U$3&amp;$F$3&amp;$AA$31&amp;$U$4&amp;$K$3&amp;$AA$31&amp;$U$5&amp;$P$3&amp;$AA$32, "")</f>
        <v/>
      </c>
    </row>
    <row r="38" spans="1:25" hidden="1">
      <c r="A38" s="46">
        <v>24</v>
      </c>
      <c r="B38" s="47" t="s">
        <v>163</v>
      </c>
      <c r="C38" s="35"/>
      <c r="D38" s="36"/>
      <c r="E38" s="35"/>
      <c r="F38" s="46">
        <v>24</v>
      </c>
      <c r="G38" s="47" t="s">
        <v>163</v>
      </c>
      <c r="H38" s="35"/>
      <c r="I38" s="36"/>
      <c r="K38" s="46">
        <v>24</v>
      </c>
      <c r="L38" s="47" t="s">
        <v>163</v>
      </c>
      <c r="M38" s="35"/>
      <c r="N38" s="36"/>
      <c r="P38" s="46">
        <v>24</v>
      </c>
      <c r="Q38" s="47" t="s">
        <v>163</v>
      </c>
      <c r="R38" s="35"/>
      <c r="S38" s="36"/>
      <c r="T38" s="40">
        <f t="shared" si="5"/>
        <v>0</v>
      </c>
      <c r="U38" s="25">
        <v>1</v>
      </c>
      <c r="V38" s="25">
        <v>0</v>
      </c>
      <c r="W38" s="25">
        <v>0</v>
      </c>
      <c r="X38" s="25">
        <v>0</v>
      </c>
      <c r="Y38" s="41" t="str">
        <f>IF(AND($A$3&gt;0,$F$3=0,$K$3=0,$P$3=0), $U$2&amp;$A$3&amp;$AA$32, "")</f>
        <v/>
      </c>
    </row>
    <row r="39" spans="1:25" hidden="1">
      <c r="A39" s="46">
        <v>25</v>
      </c>
      <c r="B39" s="47" t="s">
        <v>164</v>
      </c>
      <c r="C39" s="35"/>
      <c r="D39" s="36"/>
      <c r="E39" s="35"/>
      <c r="F39" s="46">
        <v>25</v>
      </c>
      <c r="G39" s="47" t="s">
        <v>164</v>
      </c>
      <c r="H39" s="35"/>
      <c r="I39" s="36"/>
      <c r="K39" s="46">
        <v>25</v>
      </c>
      <c r="L39" s="47" t="s">
        <v>164</v>
      </c>
      <c r="M39" s="35"/>
      <c r="N39" s="36"/>
      <c r="P39" s="46">
        <v>25</v>
      </c>
      <c r="Q39" s="47" t="s">
        <v>164</v>
      </c>
      <c r="R39" s="35"/>
      <c r="S39" s="36"/>
      <c r="T39" s="40">
        <f t="shared" si="5"/>
        <v>0</v>
      </c>
      <c r="U39" s="25">
        <v>1</v>
      </c>
      <c r="V39" s="25">
        <v>0</v>
      </c>
      <c r="W39" s="25">
        <v>0</v>
      </c>
      <c r="X39" s="25">
        <v>1</v>
      </c>
      <c r="Y39" s="42" t="str">
        <f>IF(AND($A$3&gt;0,$F$3=0,$K$3=0,$P$3&gt;0),$U$2&amp;$A$3&amp;$AA$31&amp;$U$5&amp;$P$3&amp;$AA$32, "")</f>
        <v/>
      </c>
    </row>
    <row r="40" spans="1:25" hidden="1">
      <c r="A40" s="46">
        <v>26</v>
      </c>
      <c r="B40" s="47" t="s">
        <v>165</v>
      </c>
      <c r="C40" s="35"/>
      <c r="D40" s="36"/>
      <c r="E40" s="35"/>
      <c r="F40" s="46">
        <v>26</v>
      </c>
      <c r="G40" s="47" t="s">
        <v>165</v>
      </c>
      <c r="H40" s="35"/>
      <c r="I40" s="36"/>
      <c r="K40" s="46">
        <v>26</v>
      </c>
      <c r="L40" s="47" t="s">
        <v>165</v>
      </c>
      <c r="M40" s="35"/>
      <c r="N40" s="36"/>
      <c r="P40" s="46">
        <v>26</v>
      </c>
      <c r="Q40" s="47" t="s">
        <v>165</v>
      </c>
      <c r="R40" s="35"/>
      <c r="S40" s="36"/>
      <c r="T40" s="40">
        <f t="shared" si="5"/>
        <v>0</v>
      </c>
      <c r="U40" s="25">
        <v>1</v>
      </c>
      <c r="V40" s="25">
        <v>0</v>
      </c>
      <c r="W40" s="25">
        <v>1</v>
      </c>
      <c r="X40" s="25">
        <v>0</v>
      </c>
      <c r="Y40" s="42" t="str">
        <f>IF(AND($A$3&gt;0,$F$3=0,$K$3&gt;0,$P$3=0),$U$2&amp;$A$3&amp;$AA$31&amp;$U$4&amp;$K$3, "")</f>
        <v/>
      </c>
    </row>
    <row r="41" spans="1:25" hidden="1">
      <c r="A41" s="46">
        <v>27</v>
      </c>
      <c r="B41" s="47" t="s">
        <v>166</v>
      </c>
      <c r="C41" s="35"/>
      <c r="D41" s="36"/>
      <c r="E41" s="35"/>
      <c r="F41" s="46">
        <v>27</v>
      </c>
      <c r="G41" s="47" t="s">
        <v>166</v>
      </c>
      <c r="H41" s="35"/>
      <c r="I41" s="36"/>
      <c r="K41" s="46">
        <v>27</v>
      </c>
      <c r="L41" s="47" t="s">
        <v>166</v>
      </c>
      <c r="M41" s="35"/>
      <c r="N41" s="36"/>
      <c r="P41" s="46">
        <v>27</v>
      </c>
      <c r="Q41" s="47" t="s">
        <v>166</v>
      </c>
      <c r="R41" s="35"/>
      <c r="S41" s="36"/>
      <c r="T41" s="40">
        <f t="shared" si="5"/>
        <v>0</v>
      </c>
      <c r="U41" s="25">
        <v>1</v>
      </c>
      <c r="V41" s="25">
        <v>0</v>
      </c>
      <c r="W41" s="25">
        <v>1</v>
      </c>
      <c r="X41" s="25">
        <v>1</v>
      </c>
      <c r="Y41" s="42" t="str">
        <f>IF(AND($A$3&gt;0,$F$3=0,$K$3&gt;0,$P$3&gt;0),$U$2&amp;$A$3&amp;$AA$31&amp;$U$4&amp;$K$3&amp;$AA$31&amp;$U$5&amp;$P$3&amp;$AA$32, "")</f>
        <v/>
      </c>
    </row>
    <row r="42" spans="1:25" hidden="1">
      <c r="A42" s="46">
        <v>28</v>
      </c>
      <c r="B42" s="47" t="s">
        <v>167</v>
      </c>
      <c r="C42" s="35"/>
      <c r="D42" s="36"/>
      <c r="E42" s="35"/>
      <c r="F42" s="46">
        <v>28</v>
      </c>
      <c r="G42" s="47" t="s">
        <v>167</v>
      </c>
      <c r="H42" s="35"/>
      <c r="I42" s="36"/>
      <c r="K42" s="46">
        <v>28</v>
      </c>
      <c r="L42" s="47" t="s">
        <v>167</v>
      </c>
      <c r="M42" s="35"/>
      <c r="N42" s="36"/>
      <c r="P42" s="46">
        <v>28</v>
      </c>
      <c r="Q42" s="47" t="s">
        <v>167</v>
      </c>
      <c r="R42" s="35"/>
      <c r="S42" s="36"/>
      <c r="T42" s="40">
        <f t="shared" si="5"/>
        <v>0</v>
      </c>
      <c r="U42" s="25">
        <v>1</v>
      </c>
      <c r="V42" s="25">
        <v>1</v>
      </c>
      <c r="W42" s="25">
        <v>0</v>
      </c>
      <c r="X42" s="25">
        <v>0</v>
      </c>
      <c r="Y42" s="42" t="str">
        <f>IF(AND($A$3&gt;0,$F$3&gt;0,$K$3=0,$P$3=0),$U$2&amp;$A$3&amp;$AA$31&amp;$U$3&amp;$F$3, "")</f>
        <v/>
      </c>
    </row>
    <row r="43" spans="1:25" hidden="1">
      <c r="A43" s="46">
        <v>29</v>
      </c>
      <c r="B43" s="47" t="s">
        <v>168</v>
      </c>
      <c r="C43" s="35"/>
      <c r="D43" s="36"/>
      <c r="E43" s="35"/>
      <c r="F43" s="46">
        <v>29</v>
      </c>
      <c r="G43" s="47" t="s">
        <v>168</v>
      </c>
      <c r="H43" s="35"/>
      <c r="I43" s="36"/>
      <c r="K43" s="46">
        <v>29</v>
      </c>
      <c r="L43" s="47" t="s">
        <v>168</v>
      </c>
      <c r="M43" s="35"/>
      <c r="N43" s="36"/>
      <c r="P43" s="46">
        <v>29</v>
      </c>
      <c r="Q43" s="47" t="s">
        <v>168</v>
      </c>
      <c r="R43" s="35"/>
      <c r="S43" s="36"/>
      <c r="T43" s="40">
        <f t="shared" si="5"/>
        <v>0</v>
      </c>
      <c r="U43" s="25">
        <v>1</v>
      </c>
      <c r="V43" s="25">
        <v>1</v>
      </c>
      <c r="W43" s="25">
        <v>0</v>
      </c>
      <c r="X43" s="25">
        <v>1</v>
      </c>
      <c r="Y43" s="42" t="str">
        <f>IF(AND($A$3&gt;0,$F$3&gt;0,$K$3=0,$P$3&gt;0),$U$2&amp;$A$3&amp;$AA$31&amp;$U$3&amp;$F$3&amp;$AA$31&amp;$U$5&amp;$P$3&amp;$AA$32, "")</f>
        <v/>
      </c>
    </row>
    <row r="44" spans="1:25" hidden="1">
      <c r="A44" s="46">
        <v>30</v>
      </c>
      <c r="B44" s="47" t="s">
        <v>169</v>
      </c>
      <c r="C44" s="35"/>
      <c r="D44" s="36"/>
      <c r="E44" s="35"/>
      <c r="F44" s="46">
        <v>30</v>
      </c>
      <c r="G44" s="47" t="s">
        <v>169</v>
      </c>
      <c r="H44" s="35"/>
      <c r="I44" s="36"/>
      <c r="K44" s="46">
        <v>30</v>
      </c>
      <c r="L44" s="47" t="s">
        <v>169</v>
      </c>
      <c r="M44" s="35"/>
      <c r="N44" s="36"/>
      <c r="P44" s="46">
        <v>30</v>
      </c>
      <c r="Q44" s="47" t="s">
        <v>169</v>
      </c>
      <c r="R44" s="35"/>
      <c r="S44" s="36"/>
      <c r="T44" s="40">
        <f t="shared" si="5"/>
        <v>0</v>
      </c>
      <c r="U44" s="25">
        <v>1</v>
      </c>
      <c r="V44" s="25">
        <v>1</v>
      </c>
      <c r="W44" s="25">
        <v>1</v>
      </c>
      <c r="X44" s="25">
        <v>0</v>
      </c>
      <c r="Y44" s="42" t="str">
        <f>IF(AND($A$3&gt;0,$F$3&gt;0,$K$3&gt;0,$P$3=0),$U$2&amp;$A$3&amp;$AA$31&amp;$U$3&amp;$F$3&amp;$AA$31&amp;$U$4&amp;$K$3, "")</f>
        <v/>
      </c>
    </row>
    <row r="45" spans="1:25" hidden="1">
      <c r="A45" s="46">
        <v>31</v>
      </c>
      <c r="B45" s="47" t="s">
        <v>170</v>
      </c>
      <c r="C45" s="35"/>
      <c r="D45" s="36"/>
      <c r="E45" s="35"/>
      <c r="F45" s="46">
        <v>31</v>
      </c>
      <c r="G45" s="47" t="s">
        <v>170</v>
      </c>
      <c r="H45" s="35"/>
      <c r="I45" s="36"/>
      <c r="K45" s="46">
        <v>31</v>
      </c>
      <c r="L45" s="47" t="s">
        <v>170</v>
      </c>
      <c r="M45" s="35"/>
      <c r="N45" s="36"/>
      <c r="P45" s="46">
        <v>31</v>
      </c>
      <c r="Q45" s="47" t="s">
        <v>170</v>
      </c>
      <c r="R45" s="35"/>
      <c r="S45" s="36"/>
      <c r="T45" s="40">
        <f t="shared" si="5"/>
        <v>1</v>
      </c>
      <c r="U45" s="25">
        <v>1</v>
      </c>
      <c r="V45" s="25">
        <v>1</v>
      </c>
      <c r="W45" s="25">
        <v>1</v>
      </c>
      <c r="X45" s="25">
        <v>1</v>
      </c>
      <c r="Y45" s="48" t="str">
        <f>IF(AND($A$3&gt;0,$F$3&gt;0,$K$3&gt;0,$P$3&gt;0),$U$2&amp;$A$3&amp;$AA$31&amp;$U$3&amp;$F$3&amp;$AA$31&amp;$U$4&amp;$K$3&amp;$AA$31&amp;$U$5&amp;$P$3&amp;$AA$32, "")</f>
        <v>USD 155885/- + EURO 4960/- + RMB 10352/- + INR 691647/-</v>
      </c>
    </row>
    <row r="46" spans="1:25" hidden="1">
      <c r="A46" s="46">
        <v>32</v>
      </c>
      <c r="B46" s="47" t="s">
        <v>171</v>
      </c>
      <c r="C46" s="35"/>
      <c r="D46" s="36"/>
      <c r="E46" s="35"/>
      <c r="F46" s="46">
        <v>32</v>
      </c>
      <c r="G46" s="47" t="s">
        <v>171</v>
      </c>
      <c r="H46" s="35"/>
      <c r="I46" s="36"/>
      <c r="K46" s="46">
        <v>32</v>
      </c>
      <c r="L46" s="47" t="s">
        <v>171</v>
      </c>
      <c r="M46" s="35"/>
      <c r="N46" s="36"/>
      <c r="P46" s="46">
        <v>32</v>
      </c>
      <c r="Q46" s="47" t="s">
        <v>171</v>
      </c>
      <c r="R46" s="35"/>
      <c r="S46" s="36"/>
    </row>
    <row r="47" spans="1:25" hidden="1">
      <c r="A47" s="46">
        <v>33</v>
      </c>
      <c r="B47" s="47" t="s">
        <v>172</v>
      </c>
      <c r="C47" s="35"/>
      <c r="D47" s="36"/>
      <c r="E47" s="35"/>
      <c r="F47" s="46">
        <v>33</v>
      </c>
      <c r="G47" s="47" t="s">
        <v>172</v>
      </c>
      <c r="H47" s="35"/>
      <c r="I47" s="36"/>
      <c r="K47" s="46">
        <v>33</v>
      </c>
      <c r="L47" s="47" t="s">
        <v>172</v>
      </c>
      <c r="M47" s="35"/>
      <c r="N47" s="36"/>
      <c r="P47" s="46">
        <v>33</v>
      </c>
      <c r="Q47" s="47" t="s">
        <v>172</v>
      </c>
      <c r="R47" s="35"/>
      <c r="S47" s="36"/>
    </row>
    <row r="48" spans="1:25" hidden="1">
      <c r="A48" s="46">
        <v>34</v>
      </c>
      <c r="B48" s="47" t="s">
        <v>173</v>
      </c>
      <c r="C48" s="35"/>
      <c r="D48" s="36"/>
      <c r="E48" s="35"/>
      <c r="F48" s="46">
        <v>34</v>
      </c>
      <c r="G48" s="47" t="s">
        <v>173</v>
      </c>
      <c r="H48" s="35"/>
      <c r="I48" s="36"/>
      <c r="K48" s="46">
        <v>34</v>
      </c>
      <c r="L48" s="47" t="s">
        <v>173</v>
      </c>
      <c r="M48" s="35"/>
      <c r="N48" s="36"/>
      <c r="P48" s="46">
        <v>34</v>
      </c>
      <c r="Q48" s="47" t="s">
        <v>173</v>
      </c>
      <c r="R48" s="35"/>
      <c r="S48" s="36"/>
    </row>
    <row r="49" spans="1:19" hidden="1">
      <c r="A49" s="46">
        <v>35</v>
      </c>
      <c r="B49" s="47" t="s">
        <v>174</v>
      </c>
      <c r="C49" s="35"/>
      <c r="D49" s="36"/>
      <c r="E49" s="35"/>
      <c r="F49" s="46">
        <v>35</v>
      </c>
      <c r="G49" s="47" t="s">
        <v>174</v>
      </c>
      <c r="H49" s="35"/>
      <c r="I49" s="36"/>
      <c r="K49" s="46">
        <v>35</v>
      </c>
      <c r="L49" s="47" t="s">
        <v>174</v>
      </c>
      <c r="M49" s="35"/>
      <c r="N49" s="36"/>
      <c r="P49" s="46">
        <v>35</v>
      </c>
      <c r="Q49" s="47" t="s">
        <v>174</v>
      </c>
      <c r="R49" s="35"/>
      <c r="S49" s="36"/>
    </row>
    <row r="50" spans="1:19" hidden="1">
      <c r="A50" s="46">
        <v>36</v>
      </c>
      <c r="B50" s="47" t="s">
        <v>175</v>
      </c>
      <c r="C50" s="35"/>
      <c r="D50" s="36"/>
      <c r="E50" s="35"/>
      <c r="F50" s="46">
        <v>36</v>
      </c>
      <c r="G50" s="47" t="s">
        <v>175</v>
      </c>
      <c r="H50" s="35"/>
      <c r="I50" s="36"/>
      <c r="K50" s="46">
        <v>36</v>
      </c>
      <c r="L50" s="47" t="s">
        <v>175</v>
      </c>
      <c r="M50" s="35"/>
      <c r="N50" s="36"/>
      <c r="P50" s="46">
        <v>36</v>
      </c>
      <c r="Q50" s="47" t="s">
        <v>175</v>
      </c>
      <c r="R50" s="35"/>
      <c r="S50" s="36"/>
    </row>
    <row r="51" spans="1:19" hidden="1">
      <c r="A51" s="46">
        <v>37</v>
      </c>
      <c r="B51" s="47" t="s">
        <v>176</v>
      </c>
      <c r="C51" s="35"/>
      <c r="D51" s="36"/>
      <c r="E51" s="35"/>
      <c r="F51" s="46">
        <v>37</v>
      </c>
      <c r="G51" s="47" t="s">
        <v>176</v>
      </c>
      <c r="H51" s="35"/>
      <c r="I51" s="36"/>
      <c r="K51" s="46">
        <v>37</v>
      </c>
      <c r="L51" s="47" t="s">
        <v>176</v>
      </c>
      <c r="M51" s="35"/>
      <c r="N51" s="36"/>
      <c r="P51" s="46">
        <v>37</v>
      </c>
      <c r="Q51" s="47" t="s">
        <v>176</v>
      </c>
      <c r="R51" s="35"/>
      <c r="S51" s="36"/>
    </row>
    <row r="52" spans="1:19" hidden="1">
      <c r="A52" s="46">
        <v>38</v>
      </c>
      <c r="B52" s="47" t="s">
        <v>177</v>
      </c>
      <c r="C52" s="35"/>
      <c r="D52" s="36"/>
      <c r="E52" s="35"/>
      <c r="F52" s="46">
        <v>38</v>
      </c>
      <c r="G52" s="47" t="s">
        <v>177</v>
      </c>
      <c r="H52" s="35"/>
      <c r="I52" s="36"/>
      <c r="K52" s="46">
        <v>38</v>
      </c>
      <c r="L52" s="47" t="s">
        <v>177</v>
      </c>
      <c r="M52" s="35"/>
      <c r="N52" s="36"/>
      <c r="P52" s="46">
        <v>38</v>
      </c>
      <c r="Q52" s="47" t="s">
        <v>177</v>
      </c>
      <c r="R52" s="35"/>
      <c r="S52" s="36"/>
    </row>
    <row r="53" spans="1:19" hidden="1">
      <c r="A53" s="46">
        <v>39</v>
      </c>
      <c r="B53" s="47" t="s">
        <v>178</v>
      </c>
      <c r="C53" s="35"/>
      <c r="D53" s="36"/>
      <c r="E53" s="35"/>
      <c r="F53" s="46">
        <v>39</v>
      </c>
      <c r="G53" s="47" t="s">
        <v>178</v>
      </c>
      <c r="H53" s="35"/>
      <c r="I53" s="36"/>
      <c r="K53" s="46">
        <v>39</v>
      </c>
      <c r="L53" s="47" t="s">
        <v>178</v>
      </c>
      <c r="M53" s="35"/>
      <c r="N53" s="36"/>
      <c r="P53" s="46">
        <v>39</v>
      </c>
      <c r="Q53" s="47" t="s">
        <v>178</v>
      </c>
      <c r="R53" s="35"/>
      <c r="S53" s="36"/>
    </row>
    <row r="54" spans="1:19" hidden="1">
      <c r="A54" s="46">
        <v>40</v>
      </c>
      <c r="B54" s="47" t="s">
        <v>179</v>
      </c>
      <c r="C54" s="35"/>
      <c r="D54" s="36"/>
      <c r="E54" s="35"/>
      <c r="F54" s="46">
        <v>40</v>
      </c>
      <c r="G54" s="47" t="s">
        <v>179</v>
      </c>
      <c r="H54" s="35"/>
      <c r="I54" s="36"/>
      <c r="K54" s="46">
        <v>40</v>
      </c>
      <c r="L54" s="47" t="s">
        <v>179</v>
      </c>
      <c r="M54" s="35"/>
      <c r="N54" s="36"/>
      <c r="P54" s="46">
        <v>40</v>
      </c>
      <c r="Q54" s="47" t="s">
        <v>179</v>
      </c>
      <c r="R54" s="35"/>
      <c r="S54" s="36"/>
    </row>
    <row r="55" spans="1:19" hidden="1">
      <c r="A55" s="46">
        <v>41</v>
      </c>
      <c r="B55" s="47" t="s">
        <v>180</v>
      </c>
      <c r="C55" s="35"/>
      <c r="D55" s="36"/>
      <c r="E55" s="35"/>
      <c r="F55" s="46">
        <v>41</v>
      </c>
      <c r="G55" s="47" t="s">
        <v>180</v>
      </c>
      <c r="H55" s="35"/>
      <c r="I55" s="36"/>
      <c r="K55" s="46">
        <v>41</v>
      </c>
      <c r="L55" s="47" t="s">
        <v>180</v>
      </c>
      <c r="M55" s="35"/>
      <c r="N55" s="36"/>
      <c r="P55" s="46">
        <v>41</v>
      </c>
      <c r="Q55" s="47" t="s">
        <v>180</v>
      </c>
      <c r="R55" s="35"/>
      <c r="S55" s="36"/>
    </row>
    <row r="56" spans="1:19" hidden="1">
      <c r="A56" s="46">
        <v>42</v>
      </c>
      <c r="B56" s="47" t="s">
        <v>181</v>
      </c>
      <c r="C56" s="35"/>
      <c r="D56" s="36"/>
      <c r="E56" s="35"/>
      <c r="F56" s="46">
        <v>42</v>
      </c>
      <c r="G56" s="47" t="s">
        <v>181</v>
      </c>
      <c r="H56" s="35"/>
      <c r="I56" s="36"/>
      <c r="K56" s="46">
        <v>42</v>
      </c>
      <c r="L56" s="47" t="s">
        <v>181</v>
      </c>
      <c r="M56" s="35"/>
      <c r="N56" s="36"/>
      <c r="P56" s="46">
        <v>42</v>
      </c>
      <c r="Q56" s="47" t="s">
        <v>181</v>
      </c>
      <c r="R56" s="35"/>
      <c r="S56" s="36"/>
    </row>
    <row r="57" spans="1:19" hidden="1">
      <c r="A57" s="46">
        <v>43</v>
      </c>
      <c r="B57" s="47" t="s">
        <v>182</v>
      </c>
      <c r="C57" s="35"/>
      <c r="D57" s="36"/>
      <c r="E57" s="35"/>
      <c r="F57" s="46">
        <v>43</v>
      </c>
      <c r="G57" s="47" t="s">
        <v>182</v>
      </c>
      <c r="H57" s="35"/>
      <c r="I57" s="36"/>
      <c r="K57" s="46">
        <v>43</v>
      </c>
      <c r="L57" s="47" t="s">
        <v>182</v>
      </c>
      <c r="M57" s="35"/>
      <c r="N57" s="36"/>
      <c r="P57" s="46">
        <v>43</v>
      </c>
      <c r="Q57" s="47" t="s">
        <v>182</v>
      </c>
      <c r="R57" s="35"/>
      <c r="S57" s="36"/>
    </row>
    <row r="58" spans="1:19" hidden="1">
      <c r="A58" s="46">
        <v>44</v>
      </c>
      <c r="B58" s="47" t="s">
        <v>183</v>
      </c>
      <c r="C58" s="35"/>
      <c r="D58" s="36"/>
      <c r="E58" s="35"/>
      <c r="F58" s="46">
        <v>44</v>
      </c>
      <c r="G58" s="47" t="s">
        <v>183</v>
      </c>
      <c r="H58" s="35"/>
      <c r="I58" s="36"/>
      <c r="K58" s="46">
        <v>44</v>
      </c>
      <c r="L58" s="47" t="s">
        <v>183</v>
      </c>
      <c r="M58" s="35"/>
      <c r="N58" s="36"/>
      <c r="P58" s="46">
        <v>44</v>
      </c>
      <c r="Q58" s="47" t="s">
        <v>183</v>
      </c>
      <c r="R58" s="35"/>
      <c r="S58" s="36"/>
    </row>
    <row r="59" spans="1:19" hidden="1">
      <c r="A59" s="46">
        <v>45</v>
      </c>
      <c r="B59" s="47" t="s">
        <v>184</v>
      </c>
      <c r="C59" s="35"/>
      <c r="D59" s="36"/>
      <c r="E59" s="35"/>
      <c r="F59" s="46">
        <v>45</v>
      </c>
      <c r="G59" s="47" t="s">
        <v>184</v>
      </c>
      <c r="H59" s="35"/>
      <c r="I59" s="36"/>
      <c r="K59" s="46">
        <v>45</v>
      </c>
      <c r="L59" s="47" t="s">
        <v>184</v>
      </c>
      <c r="M59" s="35"/>
      <c r="N59" s="36"/>
      <c r="P59" s="46">
        <v>45</v>
      </c>
      <c r="Q59" s="47" t="s">
        <v>184</v>
      </c>
      <c r="R59" s="35"/>
      <c r="S59" s="36"/>
    </row>
    <row r="60" spans="1:19" hidden="1">
      <c r="A60" s="46">
        <v>46</v>
      </c>
      <c r="B60" s="47" t="s">
        <v>185</v>
      </c>
      <c r="C60" s="35"/>
      <c r="D60" s="36"/>
      <c r="E60" s="35"/>
      <c r="F60" s="46">
        <v>46</v>
      </c>
      <c r="G60" s="47" t="s">
        <v>185</v>
      </c>
      <c r="H60" s="35"/>
      <c r="I60" s="36"/>
      <c r="K60" s="46">
        <v>46</v>
      </c>
      <c r="L60" s="47" t="s">
        <v>185</v>
      </c>
      <c r="M60" s="35"/>
      <c r="N60" s="36"/>
      <c r="P60" s="46">
        <v>46</v>
      </c>
      <c r="Q60" s="47" t="s">
        <v>185</v>
      </c>
      <c r="R60" s="35"/>
      <c r="S60" s="36"/>
    </row>
    <row r="61" spans="1:19" hidden="1">
      <c r="A61" s="46">
        <v>47</v>
      </c>
      <c r="B61" s="47" t="s">
        <v>186</v>
      </c>
      <c r="C61" s="35"/>
      <c r="D61" s="36"/>
      <c r="E61" s="35"/>
      <c r="F61" s="46">
        <v>47</v>
      </c>
      <c r="G61" s="47" t="s">
        <v>186</v>
      </c>
      <c r="H61" s="35"/>
      <c r="I61" s="36"/>
      <c r="K61" s="46">
        <v>47</v>
      </c>
      <c r="L61" s="47" t="s">
        <v>186</v>
      </c>
      <c r="M61" s="35"/>
      <c r="N61" s="36"/>
      <c r="P61" s="46">
        <v>47</v>
      </c>
      <c r="Q61" s="47" t="s">
        <v>186</v>
      </c>
      <c r="R61" s="35"/>
      <c r="S61" s="36"/>
    </row>
    <row r="62" spans="1:19" hidden="1">
      <c r="A62" s="46">
        <v>48</v>
      </c>
      <c r="B62" s="47" t="s">
        <v>187</v>
      </c>
      <c r="C62" s="35"/>
      <c r="D62" s="36"/>
      <c r="E62" s="35"/>
      <c r="F62" s="46">
        <v>48</v>
      </c>
      <c r="G62" s="47" t="s">
        <v>187</v>
      </c>
      <c r="H62" s="35"/>
      <c r="I62" s="36"/>
      <c r="K62" s="46">
        <v>48</v>
      </c>
      <c r="L62" s="47" t="s">
        <v>187</v>
      </c>
      <c r="M62" s="35"/>
      <c r="N62" s="36"/>
      <c r="P62" s="46">
        <v>48</v>
      </c>
      <c r="Q62" s="47" t="s">
        <v>187</v>
      </c>
      <c r="R62" s="35"/>
      <c r="S62" s="36"/>
    </row>
    <row r="63" spans="1:19" hidden="1">
      <c r="A63" s="46">
        <v>49</v>
      </c>
      <c r="B63" s="47" t="s">
        <v>188</v>
      </c>
      <c r="C63" s="35"/>
      <c r="D63" s="36"/>
      <c r="E63" s="35"/>
      <c r="F63" s="46">
        <v>49</v>
      </c>
      <c r="G63" s="47" t="s">
        <v>188</v>
      </c>
      <c r="H63" s="35"/>
      <c r="I63" s="36"/>
      <c r="K63" s="46">
        <v>49</v>
      </c>
      <c r="L63" s="47" t="s">
        <v>188</v>
      </c>
      <c r="M63" s="35"/>
      <c r="N63" s="36"/>
      <c r="P63" s="46">
        <v>49</v>
      </c>
      <c r="Q63" s="47" t="s">
        <v>188</v>
      </c>
      <c r="R63" s="35"/>
      <c r="S63" s="36"/>
    </row>
    <row r="64" spans="1:19" hidden="1">
      <c r="A64" s="46">
        <v>50</v>
      </c>
      <c r="B64" s="47" t="s">
        <v>189</v>
      </c>
      <c r="C64" s="35"/>
      <c r="D64" s="36"/>
      <c r="E64" s="35"/>
      <c r="F64" s="46">
        <v>50</v>
      </c>
      <c r="G64" s="47" t="s">
        <v>189</v>
      </c>
      <c r="H64" s="35"/>
      <c r="I64" s="36"/>
      <c r="K64" s="46">
        <v>50</v>
      </c>
      <c r="L64" s="47" t="s">
        <v>189</v>
      </c>
      <c r="M64" s="35"/>
      <c r="N64" s="36"/>
      <c r="P64" s="46">
        <v>50</v>
      </c>
      <c r="Q64" s="47" t="s">
        <v>189</v>
      </c>
      <c r="R64" s="35"/>
      <c r="S64" s="36"/>
    </row>
    <row r="65" spans="1:19" hidden="1">
      <c r="A65" s="46">
        <v>51</v>
      </c>
      <c r="B65" s="47" t="s">
        <v>190</v>
      </c>
      <c r="C65" s="35"/>
      <c r="D65" s="36"/>
      <c r="E65" s="35"/>
      <c r="F65" s="46">
        <v>51</v>
      </c>
      <c r="G65" s="47" t="s">
        <v>190</v>
      </c>
      <c r="H65" s="35"/>
      <c r="I65" s="36"/>
      <c r="K65" s="46">
        <v>51</v>
      </c>
      <c r="L65" s="47" t="s">
        <v>190</v>
      </c>
      <c r="M65" s="35"/>
      <c r="N65" s="36"/>
      <c r="P65" s="46">
        <v>51</v>
      </c>
      <c r="Q65" s="47" t="s">
        <v>190</v>
      </c>
      <c r="R65" s="35"/>
      <c r="S65" s="36"/>
    </row>
    <row r="66" spans="1:19" hidden="1">
      <c r="A66" s="46">
        <v>52</v>
      </c>
      <c r="B66" s="47" t="s">
        <v>191</v>
      </c>
      <c r="C66" s="35"/>
      <c r="D66" s="36"/>
      <c r="E66" s="35"/>
      <c r="F66" s="46">
        <v>52</v>
      </c>
      <c r="G66" s="47" t="s">
        <v>191</v>
      </c>
      <c r="H66" s="35"/>
      <c r="I66" s="36"/>
      <c r="K66" s="46">
        <v>52</v>
      </c>
      <c r="L66" s="47" t="s">
        <v>191</v>
      </c>
      <c r="M66" s="35"/>
      <c r="N66" s="36"/>
      <c r="P66" s="46">
        <v>52</v>
      </c>
      <c r="Q66" s="47" t="s">
        <v>191</v>
      </c>
      <c r="R66" s="35"/>
      <c r="S66" s="36"/>
    </row>
    <row r="67" spans="1:19" hidden="1">
      <c r="A67" s="46">
        <v>53</v>
      </c>
      <c r="B67" s="47" t="s">
        <v>192</v>
      </c>
      <c r="C67" s="35"/>
      <c r="D67" s="36"/>
      <c r="E67" s="35"/>
      <c r="F67" s="46">
        <v>53</v>
      </c>
      <c r="G67" s="47" t="s">
        <v>192</v>
      </c>
      <c r="H67" s="35"/>
      <c r="I67" s="36"/>
      <c r="K67" s="46">
        <v>53</v>
      </c>
      <c r="L67" s="47" t="s">
        <v>192</v>
      </c>
      <c r="M67" s="35"/>
      <c r="N67" s="36"/>
      <c r="P67" s="46">
        <v>53</v>
      </c>
      <c r="Q67" s="47" t="s">
        <v>192</v>
      </c>
      <c r="R67" s="35"/>
      <c r="S67" s="36"/>
    </row>
    <row r="68" spans="1:19" hidden="1">
      <c r="A68" s="46">
        <v>54</v>
      </c>
      <c r="B68" s="47" t="s">
        <v>193</v>
      </c>
      <c r="C68" s="35"/>
      <c r="D68" s="36"/>
      <c r="E68" s="35"/>
      <c r="F68" s="46">
        <v>54</v>
      </c>
      <c r="G68" s="47" t="s">
        <v>193</v>
      </c>
      <c r="H68" s="35"/>
      <c r="I68" s="36"/>
      <c r="K68" s="46">
        <v>54</v>
      </c>
      <c r="L68" s="47" t="s">
        <v>193</v>
      </c>
      <c r="M68" s="35"/>
      <c r="N68" s="36"/>
      <c r="P68" s="46">
        <v>54</v>
      </c>
      <c r="Q68" s="47" t="s">
        <v>193</v>
      </c>
      <c r="R68" s="35"/>
      <c r="S68" s="36"/>
    </row>
    <row r="69" spans="1:19" hidden="1">
      <c r="A69" s="46">
        <v>55</v>
      </c>
      <c r="B69" s="47" t="s">
        <v>194</v>
      </c>
      <c r="C69" s="35"/>
      <c r="D69" s="36"/>
      <c r="E69" s="35"/>
      <c r="F69" s="46">
        <v>55</v>
      </c>
      <c r="G69" s="47" t="s">
        <v>194</v>
      </c>
      <c r="H69" s="35"/>
      <c r="I69" s="36"/>
      <c r="K69" s="46">
        <v>55</v>
      </c>
      <c r="L69" s="47" t="s">
        <v>194</v>
      </c>
      <c r="M69" s="35"/>
      <c r="N69" s="36"/>
      <c r="P69" s="46">
        <v>55</v>
      </c>
      <c r="Q69" s="47" t="s">
        <v>194</v>
      </c>
      <c r="R69" s="35"/>
      <c r="S69" s="36"/>
    </row>
    <row r="70" spans="1:19" hidden="1">
      <c r="A70" s="46">
        <v>56</v>
      </c>
      <c r="B70" s="47" t="s">
        <v>195</v>
      </c>
      <c r="C70" s="35"/>
      <c r="D70" s="36"/>
      <c r="E70" s="35"/>
      <c r="F70" s="46">
        <v>56</v>
      </c>
      <c r="G70" s="47" t="s">
        <v>195</v>
      </c>
      <c r="H70" s="35"/>
      <c r="I70" s="36"/>
      <c r="K70" s="46">
        <v>56</v>
      </c>
      <c r="L70" s="47" t="s">
        <v>195</v>
      </c>
      <c r="M70" s="35"/>
      <c r="N70" s="36"/>
      <c r="P70" s="46">
        <v>56</v>
      </c>
      <c r="Q70" s="47" t="s">
        <v>195</v>
      </c>
      <c r="R70" s="35"/>
      <c r="S70" s="36"/>
    </row>
    <row r="71" spans="1:19" hidden="1">
      <c r="A71" s="46">
        <v>57</v>
      </c>
      <c r="B71" s="47" t="s">
        <v>196</v>
      </c>
      <c r="C71" s="35"/>
      <c r="D71" s="36"/>
      <c r="E71" s="35"/>
      <c r="F71" s="46">
        <v>57</v>
      </c>
      <c r="G71" s="47" t="s">
        <v>196</v>
      </c>
      <c r="H71" s="35"/>
      <c r="I71" s="36"/>
      <c r="K71" s="46">
        <v>57</v>
      </c>
      <c r="L71" s="47" t="s">
        <v>196</v>
      </c>
      <c r="M71" s="35"/>
      <c r="N71" s="36"/>
      <c r="P71" s="46">
        <v>57</v>
      </c>
      <c r="Q71" s="47" t="s">
        <v>196</v>
      </c>
      <c r="R71" s="35"/>
      <c r="S71" s="36"/>
    </row>
    <row r="72" spans="1:19" hidden="1">
      <c r="A72" s="46">
        <v>58</v>
      </c>
      <c r="B72" s="47" t="s">
        <v>197</v>
      </c>
      <c r="C72" s="35"/>
      <c r="D72" s="36"/>
      <c r="E72" s="35"/>
      <c r="F72" s="46">
        <v>58</v>
      </c>
      <c r="G72" s="47" t="s">
        <v>197</v>
      </c>
      <c r="H72" s="35"/>
      <c r="I72" s="36"/>
      <c r="K72" s="46">
        <v>58</v>
      </c>
      <c r="L72" s="47" t="s">
        <v>197</v>
      </c>
      <c r="M72" s="35"/>
      <c r="N72" s="36"/>
      <c r="P72" s="46">
        <v>58</v>
      </c>
      <c r="Q72" s="47" t="s">
        <v>197</v>
      </c>
      <c r="R72" s="35"/>
      <c r="S72" s="36"/>
    </row>
    <row r="73" spans="1:19" hidden="1">
      <c r="A73" s="46">
        <v>59</v>
      </c>
      <c r="B73" s="47" t="s">
        <v>198</v>
      </c>
      <c r="C73" s="35"/>
      <c r="D73" s="36"/>
      <c r="E73" s="35"/>
      <c r="F73" s="46">
        <v>59</v>
      </c>
      <c r="G73" s="47" t="s">
        <v>198</v>
      </c>
      <c r="H73" s="35"/>
      <c r="I73" s="36"/>
      <c r="K73" s="46">
        <v>59</v>
      </c>
      <c r="L73" s="47" t="s">
        <v>198</v>
      </c>
      <c r="M73" s="35"/>
      <c r="N73" s="36"/>
      <c r="P73" s="46">
        <v>59</v>
      </c>
      <c r="Q73" s="47" t="s">
        <v>198</v>
      </c>
      <c r="R73" s="35"/>
      <c r="S73" s="36"/>
    </row>
    <row r="74" spans="1:19" hidden="1">
      <c r="A74" s="46">
        <v>60</v>
      </c>
      <c r="B74" s="47" t="s">
        <v>199</v>
      </c>
      <c r="C74" s="35"/>
      <c r="D74" s="36"/>
      <c r="E74" s="35"/>
      <c r="F74" s="46">
        <v>60</v>
      </c>
      <c r="G74" s="47" t="s">
        <v>199</v>
      </c>
      <c r="H74" s="35"/>
      <c r="I74" s="36"/>
      <c r="K74" s="46">
        <v>60</v>
      </c>
      <c r="L74" s="47" t="s">
        <v>199</v>
      </c>
      <c r="M74" s="35"/>
      <c r="N74" s="36"/>
      <c r="P74" s="46">
        <v>60</v>
      </c>
      <c r="Q74" s="47" t="s">
        <v>199</v>
      </c>
      <c r="R74" s="35"/>
      <c r="S74" s="36"/>
    </row>
    <row r="75" spans="1:19" hidden="1">
      <c r="A75" s="46">
        <v>61</v>
      </c>
      <c r="B75" s="47" t="s">
        <v>200</v>
      </c>
      <c r="C75" s="35"/>
      <c r="D75" s="36"/>
      <c r="E75" s="35"/>
      <c r="F75" s="46">
        <v>61</v>
      </c>
      <c r="G75" s="47" t="s">
        <v>200</v>
      </c>
      <c r="H75" s="35"/>
      <c r="I75" s="36"/>
      <c r="K75" s="46">
        <v>61</v>
      </c>
      <c r="L75" s="47" t="s">
        <v>200</v>
      </c>
      <c r="M75" s="35"/>
      <c r="N75" s="36"/>
      <c r="P75" s="46">
        <v>61</v>
      </c>
      <c r="Q75" s="47" t="s">
        <v>200</v>
      </c>
      <c r="R75" s="35"/>
      <c r="S75" s="36"/>
    </row>
    <row r="76" spans="1:19" hidden="1">
      <c r="A76" s="46">
        <v>62</v>
      </c>
      <c r="B76" s="47" t="s">
        <v>201</v>
      </c>
      <c r="C76" s="35"/>
      <c r="D76" s="36"/>
      <c r="E76" s="35"/>
      <c r="F76" s="46">
        <v>62</v>
      </c>
      <c r="G76" s="47" t="s">
        <v>201</v>
      </c>
      <c r="H76" s="35"/>
      <c r="I76" s="36"/>
      <c r="K76" s="46">
        <v>62</v>
      </c>
      <c r="L76" s="47" t="s">
        <v>201</v>
      </c>
      <c r="M76" s="35"/>
      <c r="N76" s="36"/>
      <c r="P76" s="46">
        <v>62</v>
      </c>
      <c r="Q76" s="47" t="s">
        <v>201</v>
      </c>
      <c r="R76" s="35"/>
      <c r="S76" s="36"/>
    </row>
    <row r="77" spans="1:19" hidden="1">
      <c r="A77" s="46">
        <v>63</v>
      </c>
      <c r="B77" s="47" t="s">
        <v>202</v>
      </c>
      <c r="C77" s="35"/>
      <c r="D77" s="36"/>
      <c r="E77" s="35"/>
      <c r="F77" s="46">
        <v>63</v>
      </c>
      <c r="G77" s="47" t="s">
        <v>202</v>
      </c>
      <c r="H77" s="35"/>
      <c r="I77" s="36"/>
      <c r="K77" s="46">
        <v>63</v>
      </c>
      <c r="L77" s="47" t="s">
        <v>202</v>
      </c>
      <c r="M77" s="35"/>
      <c r="N77" s="36"/>
      <c r="P77" s="46">
        <v>63</v>
      </c>
      <c r="Q77" s="47" t="s">
        <v>202</v>
      </c>
      <c r="R77" s="35"/>
      <c r="S77" s="36"/>
    </row>
    <row r="78" spans="1:19" hidden="1">
      <c r="A78" s="46">
        <v>64</v>
      </c>
      <c r="B78" s="47" t="s">
        <v>203</v>
      </c>
      <c r="C78" s="35"/>
      <c r="D78" s="36"/>
      <c r="E78" s="35"/>
      <c r="F78" s="46">
        <v>64</v>
      </c>
      <c r="G78" s="47" t="s">
        <v>203</v>
      </c>
      <c r="H78" s="35"/>
      <c r="I78" s="36"/>
      <c r="K78" s="46">
        <v>64</v>
      </c>
      <c r="L78" s="47" t="s">
        <v>203</v>
      </c>
      <c r="M78" s="35"/>
      <c r="N78" s="36"/>
      <c r="P78" s="46">
        <v>64</v>
      </c>
      <c r="Q78" s="47" t="s">
        <v>203</v>
      </c>
      <c r="R78" s="35"/>
      <c r="S78" s="36"/>
    </row>
    <row r="79" spans="1:19" hidden="1">
      <c r="A79" s="46">
        <v>65</v>
      </c>
      <c r="B79" s="47" t="s">
        <v>204</v>
      </c>
      <c r="C79" s="35"/>
      <c r="D79" s="36"/>
      <c r="E79" s="35"/>
      <c r="F79" s="46">
        <v>65</v>
      </c>
      <c r="G79" s="47" t="s">
        <v>204</v>
      </c>
      <c r="H79" s="35"/>
      <c r="I79" s="36"/>
      <c r="K79" s="46">
        <v>65</v>
      </c>
      <c r="L79" s="47" t="s">
        <v>204</v>
      </c>
      <c r="M79" s="35"/>
      <c r="N79" s="36"/>
      <c r="P79" s="46">
        <v>65</v>
      </c>
      <c r="Q79" s="47" t="s">
        <v>204</v>
      </c>
      <c r="R79" s="35"/>
      <c r="S79" s="36"/>
    </row>
    <row r="80" spans="1:19" hidden="1">
      <c r="A80" s="46">
        <v>66</v>
      </c>
      <c r="B80" s="47" t="s">
        <v>205</v>
      </c>
      <c r="C80" s="35"/>
      <c r="D80" s="36"/>
      <c r="E80" s="35"/>
      <c r="F80" s="46">
        <v>66</v>
      </c>
      <c r="G80" s="47" t="s">
        <v>205</v>
      </c>
      <c r="H80" s="35"/>
      <c r="I80" s="36"/>
      <c r="K80" s="46">
        <v>66</v>
      </c>
      <c r="L80" s="47" t="s">
        <v>205</v>
      </c>
      <c r="M80" s="35"/>
      <c r="N80" s="36"/>
      <c r="P80" s="46">
        <v>66</v>
      </c>
      <c r="Q80" s="47" t="s">
        <v>205</v>
      </c>
      <c r="R80" s="35"/>
      <c r="S80" s="36"/>
    </row>
    <row r="81" spans="1:19" hidden="1">
      <c r="A81" s="46">
        <v>67</v>
      </c>
      <c r="B81" s="47" t="s">
        <v>206</v>
      </c>
      <c r="C81" s="35"/>
      <c r="D81" s="36"/>
      <c r="E81" s="35"/>
      <c r="F81" s="46">
        <v>67</v>
      </c>
      <c r="G81" s="47" t="s">
        <v>206</v>
      </c>
      <c r="H81" s="35"/>
      <c r="I81" s="36"/>
      <c r="K81" s="46">
        <v>67</v>
      </c>
      <c r="L81" s="47" t="s">
        <v>206</v>
      </c>
      <c r="M81" s="35"/>
      <c r="N81" s="36"/>
      <c r="P81" s="46">
        <v>67</v>
      </c>
      <c r="Q81" s="47" t="s">
        <v>206</v>
      </c>
      <c r="R81" s="35"/>
      <c r="S81" s="36"/>
    </row>
    <row r="82" spans="1:19" hidden="1">
      <c r="A82" s="46">
        <v>68</v>
      </c>
      <c r="B82" s="47" t="s">
        <v>207</v>
      </c>
      <c r="C82" s="35"/>
      <c r="D82" s="36"/>
      <c r="E82" s="35"/>
      <c r="F82" s="46">
        <v>68</v>
      </c>
      <c r="G82" s="47" t="s">
        <v>207</v>
      </c>
      <c r="H82" s="35"/>
      <c r="I82" s="36"/>
      <c r="K82" s="46">
        <v>68</v>
      </c>
      <c r="L82" s="47" t="s">
        <v>207</v>
      </c>
      <c r="M82" s="35"/>
      <c r="N82" s="36"/>
      <c r="P82" s="46">
        <v>68</v>
      </c>
      <c r="Q82" s="47" t="s">
        <v>207</v>
      </c>
      <c r="R82" s="35"/>
      <c r="S82" s="36"/>
    </row>
    <row r="83" spans="1:19" hidden="1">
      <c r="A83" s="46">
        <v>69</v>
      </c>
      <c r="B83" s="47" t="s">
        <v>208</v>
      </c>
      <c r="C83" s="35"/>
      <c r="D83" s="36"/>
      <c r="E83" s="35"/>
      <c r="F83" s="46">
        <v>69</v>
      </c>
      <c r="G83" s="47" t="s">
        <v>208</v>
      </c>
      <c r="H83" s="35"/>
      <c r="I83" s="36"/>
      <c r="K83" s="46">
        <v>69</v>
      </c>
      <c r="L83" s="47" t="s">
        <v>208</v>
      </c>
      <c r="M83" s="35"/>
      <c r="N83" s="36"/>
      <c r="P83" s="46">
        <v>69</v>
      </c>
      <c r="Q83" s="47" t="s">
        <v>208</v>
      </c>
      <c r="R83" s="35"/>
      <c r="S83" s="36"/>
    </row>
    <row r="84" spans="1:19" hidden="1">
      <c r="A84" s="46">
        <v>70</v>
      </c>
      <c r="B84" s="47" t="s">
        <v>209</v>
      </c>
      <c r="C84" s="35"/>
      <c r="D84" s="36"/>
      <c r="E84" s="35"/>
      <c r="F84" s="46">
        <v>70</v>
      </c>
      <c r="G84" s="47" t="s">
        <v>209</v>
      </c>
      <c r="H84" s="35"/>
      <c r="I84" s="36"/>
      <c r="K84" s="46">
        <v>70</v>
      </c>
      <c r="L84" s="47" t="s">
        <v>209</v>
      </c>
      <c r="M84" s="35"/>
      <c r="N84" s="36"/>
      <c r="P84" s="46">
        <v>70</v>
      </c>
      <c r="Q84" s="47" t="s">
        <v>209</v>
      </c>
      <c r="R84" s="35"/>
      <c r="S84" s="36"/>
    </row>
    <row r="85" spans="1:19" hidden="1">
      <c r="A85" s="46">
        <v>71</v>
      </c>
      <c r="B85" s="47" t="s">
        <v>210</v>
      </c>
      <c r="C85" s="35"/>
      <c r="D85" s="36"/>
      <c r="E85" s="35"/>
      <c r="F85" s="46">
        <v>71</v>
      </c>
      <c r="G85" s="47" t="s">
        <v>210</v>
      </c>
      <c r="H85" s="35"/>
      <c r="I85" s="36"/>
      <c r="K85" s="46">
        <v>71</v>
      </c>
      <c r="L85" s="47" t="s">
        <v>210</v>
      </c>
      <c r="M85" s="35"/>
      <c r="N85" s="36"/>
      <c r="P85" s="46">
        <v>71</v>
      </c>
      <c r="Q85" s="47" t="s">
        <v>210</v>
      </c>
      <c r="R85" s="35"/>
      <c r="S85" s="36"/>
    </row>
    <row r="86" spans="1:19" hidden="1">
      <c r="A86" s="46">
        <v>72</v>
      </c>
      <c r="B86" s="47" t="s">
        <v>211</v>
      </c>
      <c r="C86" s="35"/>
      <c r="D86" s="36"/>
      <c r="E86" s="35"/>
      <c r="F86" s="46">
        <v>72</v>
      </c>
      <c r="G86" s="47" t="s">
        <v>211</v>
      </c>
      <c r="H86" s="35"/>
      <c r="I86" s="36"/>
      <c r="K86" s="46">
        <v>72</v>
      </c>
      <c r="L86" s="47" t="s">
        <v>211</v>
      </c>
      <c r="M86" s="35"/>
      <c r="N86" s="36"/>
      <c r="P86" s="46">
        <v>72</v>
      </c>
      <c r="Q86" s="47" t="s">
        <v>211</v>
      </c>
      <c r="R86" s="35"/>
      <c r="S86" s="36"/>
    </row>
    <row r="87" spans="1:19" hidden="1">
      <c r="A87" s="46">
        <v>73</v>
      </c>
      <c r="B87" s="47" t="s">
        <v>212</v>
      </c>
      <c r="C87" s="35"/>
      <c r="D87" s="36"/>
      <c r="E87" s="35"/>
      <c r="F87" s="46">
        <v>73</v>
      </c>
      <c r="G87" s="47" t="s">
        <v>212</v>
      </c>
      <c r="H87" s="35"/>
      <c r="I87" s="36"/>
      <c r="K87" s="46">
        <v>73</v>
      </c>
      <c r="L87" s="47" t="s">
        <v>212</v>
      </c>
      <c r="M87" s="35"/>
      <c r="N87" s="36"/>
      <c r="P87" s="46">
        <v>73</v>
      </c>
      <c r="Q87" s="47" t="s">
        <v>212</v>
      </c>
      <c r="R87" s="35"/>
      <c r="S87" s="36"/>
    </row>
    <row r="88" spans="1:19" hidden="1">
      <c r="A88" s="46">
        <v>74</v>
      </c>
      <c r="B88" s="47" t="s">
        <v>213</v>
      </c>
      <c r="C88" s="35"/>
      <c r="D88" s="36"/>
      <c r="E88" s="35"/>
      <c r="F88" s="46">
        <v>74</v>
      </c>
      <c r="G88" s="47" t="s">
        <v>213</v>
      </c>
      <c r="H88" s="35"/>
      <c r="I88" s="36"/>
      <c r="K88" s="46">
        <v>74</v>
      </c>
      <c r="L88" s="47" t="s">
        <v>213</v>
      </c>
      <c r="M88" s="35"/>
      <c r="N88" s="36"/>
      <c r="P88" s="46">
        <v>74</v>
      </c>
      <c r="Q88" s="47" t="s">
        <v>213</v>
      </c>
      <c r="R88" s="35"/>
      <c r="S88" s="36"/>
    </row>
    <row r="89" spans="1:19" hidden="1">
      <c r="A89" s="46">
        <v>75</v>
      </c>
      <c r="B89" s="47" t="s">
        <v>214</v>
      </c>
      <c r="C89" s="35"/>
      <c r="D89" s="36"/>
      <c r="E89" s="35"/>
      <c r="F89" s="46">
        <v>75</v>
      </c>
      <c r="G89" s="47" t="s">
        <v>214</v>
      </c>
      <c r="H89" s="35"/>
      <c r="I89" s="36"/>
      <c r="K89" s="46">
        <v>75</v>
      </c>
      <c r="L89" s="47" t="s">
        <v>214</v>
      </c>
      <c r="M89" s="35"/>
      <c r="N89" s="36"/>
      <c r="P89" s="46">
        <v>75</v>
      </c>
      <c r="Q89" s="47" t="s">
        <v>214</v>
      </c>
      <c r="R89" s="35"/>
      <c r="S89" s="36"/>
    </row>
    <row r="90" spans="1:19" hidden="1">
      <c r="A90" s="46">
        <v>76</v>
      </c>
      <c r="B90" s="47" t="s">
        <v>215</v>
      </c>
      <c r="C90" s="35"/>
      <c r="D90" s="36"/>
      <c r="E90" s="35"/>
      <c r="F90" s="46">
        <v>76</v>
      </c>
      <c r="G90" s="47" t="s">
        <v>215</v>
      </c>
      <c r="H90" s="35"/>
      <c r="I90" s="36"/>
      <c r="K90" s="46">
        <v>76</v>
      </c>
      <c r="L90" s="47" t="s">
        <v>215</v>
      </c>
      <c r="M90" s="35"/>
      <c r="N90" s="36"/>
      <c r="P90" s="46">
        <v>76</v>
      </c>
      <c r="Q90" s="47" t="s">
        <v>215</v>
      </c>
      <c r="R90" s="35"/>
      <c r="S90" s="36"/>
    </row>
    <row r="91" spans="1:19" hidden="1">
      <c r="A91" s="46">
        <v>77</v>
      </c>
      <c r="B91" s="47" t="s">
        <v>216</v>
      </c>
      <c r="C91" s="35"/>
      <c r="D91" s="36"/>
      <c r="E91" s="35"/>
      <c r="F91" s="46">
        <v>77</v>
      </c>
      <c r="G91" s="47" t="s">
        <v>216</v>
      </c>
      <c r="H91" s="35"/>
      <c r="I91" s="36"/>
      <c r="K91" s="46">
        <v>77</v>
      </c>
      <c r="L91" s="47" t="s">
        <v>216</v>
      </c>
      <c r="M91" s="35"/>
      <c r="N91" s="36"/>
      <c r="P91" s="46">
        <v>77</v>
      </c>
      <c r="Q91" s="47" t="s">
        <v>216</v>
      </c>
      <c r="R91" s="35"/>
      <c r="S91" s="36"/>
    </row>
    <row r="92" spans="1:19" hidden="1">
      <c r="A92" s="46">
        <v>78</v>
      </c>
      <c r="B92" s="47" t="s">
        <v>217</v>
      </c>
      <c r="C92" s="35"/>
      <c r="D92" s="36"/>
      <c r="E92" s="35"/>
      <c r="F92" s="46">
        <v>78</v>
      </c>
      <c r="G92" s="47" t="s">
        <v>217</v>
      </c>
      <c r="H92" s="35"/>
      <c r="I92" s="36"/>
      <c r="K92" s="46">
        <v>78</v>
      </c>
      <c r="L92" s="47" t="s">
        <v>217</v>
      </c>
      <c r="M92" s="35"/>
      <c r="N92" s="36"/>
      <c r="P92" s="46">
        <v>78</v>
      </c>
      <c r="Q92" s="47" t="s">
        <v>217</v>
      </c>
      <c r="R92" s="35"/>
      <c r="S92" s="36"/>
    </row>
    <row r="93" spans="1:19" hidden="1">
      <c r="A93" s="46">
        <v>79</v>
      </c>
      <c r="B93" s="47" t="s">
        <v>218</v>
      </c>
      <c r="C93" s="35"/>
      <c r="D93" s="36"/>
      <c r="E93" s="35"/>
      <c r="F93" s="46">
        <v>79</v>
      </c>
      <c r="G93" s="47" t="s">
        <v>218</v>
      </c>
      <c r="H93" s="35"/>
      <c r="I93" s="36"/>
      <c r="K93" s="46">
        <v>79</v>
      </c>
      <c r="L93" s="47" t="s">
        <v>218</v>
      </c>
      <c r="M93" s="35"/>
      <c r="N93" s="36"/>
      <c r="P93" s="46">
        <v>79</v>
      </c>
      <c r="Q93" s="47" t="s">
        <v>218</v>
      </c>
      <c r="R93" s="35"/>
      <c r="S93" s="36"/>
    </row>
    <row r="94" spans="1:19" hidden="1">
      <c r="A94" s="46">
        <v>80</v>
      </c>
      <c r="B94" s="47" t="s">
        <v>219</v>
      </c>
      <c r="C94" s="35"/>
      <c r="D94" s="36"/>
      <c r="E94" s="35"/>
      <c r="F94" s="46">
        <v>80</v>
      </c>
      <c r="G94" s="47" t="s">
        <v>219</v>
      </c>
      <c r="H94" s="35"/>
      <c r="I94" s="36"/>
      <c r="K94" s="46">
        <v>80</v>
      </c>
      <c r="L94" s="47" t="s">
        <v>219</v>
      </c>
      <c r="M94" s="35"/>
      <c r="N94" s="36"/>
      <c r="P94" s="46">
        <v>80</v>
      </c>
      <c r="Q94" s="47" t="s">
        <v>219</v>
      </c>
      <c r="R94" s="35"/>
      <c r="S94" s="36"/>
    </row>
    <row r="95" spans="1:19" hidden="1">
      <c r="A95" s="46">
        <v>81</v>
      </c>
      <c r="B95" s="47" t="s">
        <v>220</v>
      </c>
      <c r="C95" s="35"/>
      <c r="D95" s="36"/>
      <c r="E95" s="35"/>
      <c r="F95" s="46">
        <v>81</v>
      </c>
      <c r="G95" s="47" t="s">
        <v>220</v>
      </c>
      <c r="H95" s="35"/>
      <c r="I95" s="36"/>
      <c r="K95" s="46">
        <v>81</v>
      </c>
      <c r="L95" s="47" t="s">
        <v>220</v>
      </c>
      <c r="M95" s="35"/>
      <c r="N95" s="36"/>
      <c r="P95" s="46">
        <v>81</v>
      </c>
      <c r="Q95" s="47" t="s">
        <v>220</v>
      </c>
      <c r="R95" s="35"/>
      <c r="S95" s="36"/>
    </row>
    <row r="96" spans="1:19" hidden="1">
      <c r="A96" s="46">
        <v>82</v>
      </c>
      <c r="B96" s="47" t="s">
        <v>221</v>
      </c>
      <c r="C96" s="35"/>
      <c r="D96" s="36"/>
      <c r="E96" s="35"/>
      <c r="F96" s="46">
        <v>82</v>
      </c>
      <c r="G96" s="47" t="s">
        <v>221</v>
      </c>
      <c r="H96" s="35"/>
      <c r="I96" s="36"/>
      <c r="K96" s="46">
        <v>82</v>
      </c>
      <c r="L96" s="47" t="s">
        <v>221</v>
      </c>
      <c r="M96" s="35"/>
      <c r="N96" s="36"/>
      <c r="P96" s="46">
        <v>82</v>
      </c>
      <c r="Q96" s="47" t="s">
        <v>221</v>
      </c>
      <c r="R96" s="35"/>
      <c r="S96" s="36"/>
    </row>
    <row r="97" spans="1:19" hidden="1">
      <c r="A97" s="46">
        <v>83</v>
      </c>
      <c r="B97" s="47" t="s">
        <v>222</v>
      </c>
      <c r="C97" s="35"/>
      <c r="D97" s="36"/>
      <c r="E97" s="35"/>
      <c r="F97" s="46">
        <v>83</v>
      </c>
      <c r="G97" s="47" t="s">
        <v>222</v>
      </c>
      <c r="H97" s="35"/>
      <c r="I97" s="36"/>
      <c r="K97" s="46">
        <v>83</v>
      </c>
      <c r="L97" s="47" t="s">
        <v>222</v>
      </c>
      <c r="M97" s="35"/>
      <c r="N97" s="36"/>
      <c r="P97" s="46">
        <v>83</v>
      </c>
      <c r="Q97" s="47" t="s">
        <v>222</v>
      </c>
      <c r="R97" s="35"/>
      <c r="S97" s="36"/>
    </row>
    <row r="98" spans="1:19" hidden="1">
      <c r="A98" s="46">
        <v>84</v>
      </c>
      <c r="B98" s="47" t="s">
        <v>223</v>
      </c>
      <c r="C98" s="35"/>
      <c r="D98" s="36"/>
      <c r="E98" s="35"/>
      <c r="F98" s="46">
        <v>84</v>
      </c>
      <c r="G98" s="47" t="s">
        <v>223</v>
      </c>
      <c r="H98" s="35"/>
      <c r="I98" s="36"/>
      <c r="K98" s="46">
        <v>84</v>
      </c>
      <c r="L98" s="47" t="s">
        <v>223</v>
      </c>
      <c r="M98" s="35"/>
      <c r="N98" s="36"/>
      <c r="P98" s="46">
        <v>84</v>
      </c>
      <c r="Q98" s="47" t="s">
        <v>223</v>
      </c>
      <c r="R98" s="35"/>
      <c r="S98" s="36"/>
    </row>
    <row r="99" spans="1:19" hidden="1">
      <c r="A99" s="46">
        <v>85</v>
      </c>
      <c r="B99" s="47" t="s">
        <v>224</v>
      </c>
      <c r="C99" s="35"/>
      <c r="D99" s="36"/>
      <c r="E99" s="35"/>
      <c r="F99" s="46">
        <v>85</v>
      </c>
      <c r="G99" s="47" t="s">
        <v>224</v>
      </c>
      <c r="H99" s="35"/>
      <c r="I99" s="36"/>
      <c r="K99" s="46">
        <v>85</v>
      </c>
      <c r="L99" s="47" t="s">
        <v>224</v>
      </c>
      <c r="M99" s="35"/>
      <c r="N99" s="36"/>
      <c r="P99" s="46">
        <v>85</v>
      </c>
      <c r="Q99" s="47" t="s">
        <v>224</v>
      </c>
      <c r="R99" s="35"/>
      <c r="S99" s="36"/>
    </row>
    <row r="100" spans="1:19" hidden="1">
      <c r="A100" s="46">
        <v>86</v>
      </c>
      <c r="B100" s="47" t="s">
        <v>225</v>
      </c>
      <c r="C100" s="35"/>
      <c r="D100" s="36"/>
      <c r="E100" s="35"/>
      <c r="F100" s="46">
        <v>86</v>
      </c>
      <c r="G100" s="47" t="s">
        <v>225</v>
      </c>
      <c r="H100" s="35"/>
      <c r="I100" s="36"/>
      <c r="K100" s="46">
        <v>86</v>
      </c>
      <c r="L100" s="47" t="s">
        <v>225</v>
      </c>
      <c r="M100" s="35"/>
      <c r="N100" s="36"/>
      <c r="P100" s="46">
        <v>86</v>
      </c>
      <c r="Q100" s="47" t="s">
        <v>225</v>
      </c>
      <c r="R100" s="35"/>
      <c r="S100" s="36"/>
    </row>
    <row r="101" spans="1:19" hidden="1">
      <c r="A101" s="46">
        <v>87</v>
      </c>
      <c r="B101" s="47" t="s">
        <v>226</v>
      </c>
      <c r="C101" s="35"/>
      <c r="D101" s="36"/>
      <c r="E101" s="35"/>
      <c r="F101" s="46">
        <v>87</v>
      </c>
      <c r="G101" s="47" t="s">
        <v>226</v>
      </c>
      <c r="H101" s="35"/>
      <c r="I101" s="36"/>
      <c r="K101" s="46">
        <v>87</v>
      </c>
      <c r="L101" s="47" t="s">
        <v>226</v>
      </c>
      <c r="M101" s="35"/>
      <c r="N101" s="36"/>
      <c r="P101" s="46">
        <v>87</v>
      </c>
      <c r="Q101" s="47" t="s">
        <v>226</v>
      </c>
      <c r="R101" s="35"/>
      <c r="S101" s="36"/>
    </row>
    <row r="102" spans="1:19" hidden="1">
      <c r="A102" s="46">
        <v>88</v>
      </c>
      <c r="B102" s="47" t="s">
        <v>227</v>
      </c>
      <c r="C102" s="35"/>
      <c r="D102" s="36"/>
      <c r="E102" s="35"/>
      <c r="F102" s="46">
        <v>88</v>
      </c>
      <c r="G102" s="47" t="s">
        <v>227</v>
      </c>
      <c r="H102" s="35"/>
      <c r="I102" s="36"/>
      <c r="K102" s="46">
        <v>88</v>
      </c>
      <c r="L102" s="47" t="s">
        <v>227</v>
      </c>
      <c r="M102" s="35"/>
      <c r="N102" s="36"/>
      <c r="P102" s="46">
        <v>88</v>
      </c>
      <c r="Q102" s="47" t="s">
        <v>227</v>
      </c>
      <c r="R102" s="35"/>
      <c r="S102" s="36"/>
    </row>
    <row r="103" spans="1:19" hidden="1">
      <c r="A103" s="46">
        <v>89</v>
      </c>
      <c r="B103" s="47" t="s">
        <v>228</v>
      </c>
      <c r="C103" s="35"/>
      <c r="D103" s="36"/>
      <c r="E103" s="35"/>
      <c r="F103" s="46">
        <v>89</v>
      </c>
      <c r="G103" s="47" t="s">
        <v>228</v>
      </c>
      <c r="H103" s="35"/>
      <c r="I103" s="36"/>
      <c r="K103" s="46">
        <v>89</v>
      </c>
      <c r="L103" s="47" t="s">
        <v>228</v>
      </c>
      <c r="M103" s="35"/>
      <c r="N103" s="36"/>
      <c r="P103" s="46">
        <v>89</v>
      </c>
      <c r="Q103" s="47" t="s">
        <v>228</v>
      </c>
      <c r="R103" s="35"/>
      <c r="S103" s="36"/>
    </row>
    <row r="104" spans="1:19" hidden="1">
      <c r="A104" s="46">
        <v>90</v>
      </c>
      <c r="B104" s="47" t="s">
        <v>229</v>
      </c>
      <c r="C104" s="35"/>
      <c r="D104" s="36"/>
      <c r="E104" s="35"/>
      <c r="F104" s="46">
        <v>90</v>
      </c>
      <c r="G104" s="47" t="s">
        <v>229</v>
      </c>
      <c r="H104" s="35"/>
      <c r="I104" s="36"/>
      <c r="K104" s="46">
        <v>90</v>
      </c>
      <c r="L104" s="47" t="s">
        <v>229</v>
      </c>
      <c r="M104" s="35"/>
      <c r="N104" s="36"/>
      <c r="P104" s="46">
        <v>90</v>
      </c>
      <c r="Q104" s="47" t="s">
        <v>229</v>
      </c>
      <c r="R104" s="35"/>
      <c r="S104" s="36"/>
    </row>
    <row r="105" spans="1:19" hidden="1">
      <c r="A105" s="46">
        <v>91</v>
      </c>
      <c r="B105" s="47" t="s">
        <v>230</v>
      </c>
      <c r="C105" s="35"/>
      <c r="D105" s="36"/>
      <c r="E105" s="35"/>
      <c r="F105" s="46">
        <v>91</v>
      </c>
      <c r="G105" s="47" t="s">
        <v>230</v>
      </c>
      <c r="H105" s="35"/>
      <c r="I105" s="36"/>
      <c r="K105" s="46">
        <v>91</v>
      </c>
      <c r="L105" s="47" t="s">
        <v>230</v>
      </c>
      <c r="M105" s="35"/>
      <c r="N105" s="36"/>
      <c r="P105" s="46">
        <v>91</v>
      </c>
      <c r="Q105" s="47" t="s">
        <v>230</v>
      </c>
      <c r="R105" s="35"/>
      <c r="S105" s="36"/>
    </row>
    <row r="106" spans="1:19" hidden="1">
      <c r="A106" s="46">
        <v>92</v>
      </c>
      <c r="B106" s="47" t="s">
        <v>231</v>
      </c>
      <c r="C106" s="35"/>
      <c r="D106" s="36"/>
      <c r="E106" s="35"/>
      <c r="F106" s="46">
        <v>92</v>
      </c>
      <c r="G106" s="47" t="s">
        <v>231</v>
      </c>
      <c r="H106" s="35"/>
      <c r="I106" s="36"/>
      <c r="K106" s="46">
        <v>92</v>
      </c>
      <c r="L106" s="47" t="s">
        <v>231</v>
      </c>
      <c r="M106" s="35"/>
      <c r="N106" s="36"/>
      <c r="P106" s="46">
        <v>92</v>
      </c>
      <c r="Q106" s="47" t="s">
        <v>231</v>
      </c>
      <c r="R106" s="35"/>
      <c r="S106" s="36"/>
    </row>
    <row r="107" spans="1:19" hidden="1">
      <c r="A107" s="46">
        <v>93</v>
      </c>
      <c r="B107" s="47" t="s">
        <v>232</v>
      </c>
      <c r="C107" s="35"/>
      <c r="D107" s="36"/>
      <c r="E107" s="35"/>
      <c r="F107" s="46">
        <v>93</v>
      </c>
      <c r="G107" s="47" t="s">
        <v>232</v>
      </c>
      <c r="H107" s="35"/>
      <c r="I107" s="36"/>
      <c r="K107" s="46">
        <v>93</v>
      </c>
      <c r="L107" s="47" t="s">
        <v>232</v>
      </c>
      <c r="M107" s="35"/>
      <c r="N107" s="36"/>
      <c r="P107" s="46">
        <v>93</v>
      </c>
      <c r="Q107" s="47" t="s">
        <v>232</v>
      </c>
      <c r="R107" s="35"/>
      <c r="S107" s="36"/>
    </row>
    <row r="108" spans="1:19" hidden="1">
      <c r="A108" s="46">
        <v>94</v>
      </c>
      <c r="B108" s="47" t="s">
        <v>233</v>
      </c>
      <c r="C108" s="35"/>
      <c r="D108" s="36"/>
      <c r="E108" s="35"/>
      <c r="F108" s="46">
        <v>94</v>
      </c>
      <c r="G108" s="47" t="s">
        <v>233</v>
      </c>
      <c r="H108" s="35"/>
      <c r="I108" s="36"/>
      <c r="K108" s="46">
        <v>94</v>
      </c>
      <c r="L108" s="47" t="s">
        <v>233</v>
      </c>
      <c r="M108" s="35"/>
      <c r="N108" s="36"/>
      <c r="P108" s="46">
        <v>94</v>
      </c>
      <c r="Q108" s="47" t="s">
        <v>233</v>
      </c>
      <c r="R108" s="35"/>
      <c r="S108" s="36"/>
    </row>
    <row r="109" spans="1:19" hidden="1">
      <c r="A109" s="46">
        <v>95</v>
      </c>
      <c r="B109" s="47" t="s">
        <v>234</v>
      </c>
      <c r="C109" s="35"/>
      <c r="D109" s="36"/>
      <c r="E109" s="35"/>
      <c r="F109" s="46">
        <v>95</v>
      </c>
      <c r="G109" s="47" t="s">
        <v>234</v>
      </c>
      <c r="H109" s="35"/>
      <c r="I109" s="36"/>
      <c r="K109" s="46">
        <v>95</v>
      </c>
      <c r="L109" s="47" t="s">
        <v>234</v>
      </c>
      <c r="M109" s="35"/>
      <c r="N109" s="36"/>
      <c r="P109" s="46">
        <v>95</v>
      </c>
      <c r="Q109" s="47" t="s">
        <v>234</v>
      </c>
      <c r="R109" s="35"/>
      <c r="S109" s="36"/>
    </row>
    <row r="110" spans="1:19" hidden="1">
      <c r="A110" s="46">
        <v>96</v>
      </c>
      <c r="B110" s="47" t="s">
        <v>235</v>
      </c>
      <c r="C110" s="35"/>
      <c r="D110" s="36"/>
      <c r="E110" s="35"/>
      <c r="F110" s="46">
        <v>96</v>
      </c>
      <c r="G110" s="47" t="s">
        <v>235</v>
      </c>
      <c r="H110" s="35"/>
      <c r="I110" s="36"/>
      <c r="K110" s="46">
        <v>96</v>
      </c>
      <c r="L110" s="47" t="s">
        <v>235</v>
      </c>
      <c r="M110" s="35"/>
      <c r="N110" s="36"/>
      <c r="P110" s="46">
        <v>96</v>
      </c>
      <c r="Q110" s="47" t="s">
        <v>235</v>
      </c>
      <c r="R110" s="35"/>
      <c r="S110" s="36"/>
    </row>
    <row r="111" spans="1:19" hidden="1">
      <c r="A111" s="46">
        <v>97</v>
      </c>
      <c r="B111" s="47" t="s">
        <v>236</v>
      </c>
      <c r="C111" s="35"/>
      <c r="D111" s="36"/>
      <c r="E111" s="35"/>
      <c r="F111" s="46">
        <v>97</v>
      </c>
      <c r="G111" s="47" t="s">
        <v>236</v>
      </c>
      <c r="H111" s="35"/>
      <c r="I111" s="36"/>
      <c r="K111" s="46">
        <v>97</v>
      </c>
      <c r="L111" s="47" t="s">
        <v>236</v>
      </c>
      <c r="M111" s="35"/>
      <c r="N111" s="36"/>
      <c r="P111" s="46">
        <v>97</v>
      </c>
      <c r="Q111" s="47" t="s">
        <v>236</v>
      </c>
      <c r="R111" s="35"/>
      <c r="S111" s="36"/>
    </row>
    <row r="112" spans="1:19" hidden="1">
      <c r="A112" s="46">
        <v>98</v>
      </c>
      <c r="B112" s="47" t="s">
        <v>237</v>
      </c>
      <c r="C112" s="35"/>
      <c r="D112" s="36"/>
      <c r="E112" s="35"/>
      <c r="F112" s="46">
        <v>98</v>
      </c>
      <c r="G112" s="47" t="s">
        <v>237</v>
      </c>
      <c r="H112" s="35"/>
      <c r="I112" s="36"/>
      <c r="K112" s="46">
        <v>98</v>
      </c>
      <c r="L112" s="47" t="s">
        <v>237</v>
      </c>
      <c r="M112" s="35"/>
      <c r="N112" s="36"/>
      <c r="P112" s="46">
        <v>98</v>
      </c>
      <c r="Q112" s="47" t="s">
        <v>237</v>
      </c>
      <c r="R112" s="35"/>
      <c r="S112" s="36"/>
    </row>
    <row r="113" spans="1:19" hidden="1">
      <c r="A113" s="46">
        <v>99</v>
      </c>
      <c r="B113" s="47" t="s">
        <v>238</v>
      </c>
      <c r="C113" s="35"/>
      <c r="D113" s="36"/>
      <c r="E113" s="35"/>
      <c r="F113" s="46">
        <v>99</v>
      </c>
      <c r="G113" s="47" t="s">
        <v>238</v>
      </c>
      <c r="H113" s="35"/>
      <c r="I113" s="36"/>
      <c r="K113" s="46">
        <v>99</v>
      </c>
      <c r="L113" s="47" t="s">
        <v>238</v>
      </c>
      <c r="M113" s="35"/>
      <c r="N113" s="36"/>
      <c r="P113" s="46">
        <v>99</v>
      </c>
      <c r="Q113" s="47" t="s">
        <v>238</v>
      </c>
      <c r="R113" s="35"/>
      <c r="S113" s="36"/>
    </row>
    <row r="114" spans="1:19" ht="13.5" hidden="1" thickBot="1">
      <c r="A114" s="49">
        <v>100</v>
      </c>
      <c r="B114" s="50" t="s">
        <v>239</v>
      </c>
      <c r="C114" s="51"/>
      <c r="D114" s="52"/>
      <c r="E114" s="35"/>
      <c r="F114" s="49">
        <v>100</v>
      </c>
      <c r="G114" s="50" t="s">
        <v>239</v>
      </c>
      <c r="H114" s="51"/>
      <c r="I114" s="52"/>
      <c r="K114" s="49">
        <v>100</v>
      </c>
      <c r="L114" s="50" t="s">
        <v>239</v>
      </c>
      <c r="M114" s="51"/>
      <c r="N114" s="52"/>
      <c r="P114" s="49">
        <v>100</v>
      </c>
      <c r="Q114" s="50" t="s">
        <v>239</v>
      </c>
      <c r="R114" s="51"/>
      <c r="S114" s="52"/>
    </row>
    <row r="115" spans="1:19" hidden="1"/>
    <row r="116" spans="1:19" hidden="1"/>
    <row r="117" spans="1:19" hidden="1"/>
    <row r="118" spans="1:19" hidden="1"/>
    <row r="119" spans="1:19" hidden="1"/>
    <row r="120" spans="1:19">
      <c r="A120" s="53" t="s">
        <v>240</v>
      </c>
    </row>
    <row r="121" spans="1:19" ht="13.5" thickBot="1"/>
    <row r="122" spans="1:19" ht="13.5" thickBot="1">
      <c r="A122" s="26" t="e">
        <f>#REF!</f>
        <v>#REF!</v>
      </c>
      <c r="B122" s="27"/>
      <c r="C122" s="27"/>
      <c r="D122" s="28"/>
    </row>
    <row r="123" spans="1:19" ht="13.5" thickBot="1">
      <c r="A123" s="29"/>
      <c r="D123" s="30"/>
    </row>
    <row r="124" spans="1:19" ht="15.75" thickBot="1">
      <c r="A124" s="315" t="e">
        <f>#REF!</f>
        <v>#REF!</v>
      </c>
      <c r="B124" s="316"/>
      <c r="C124" s="32"/>
      <c r="D124" s="33"/>
    </row>
    <row r="125" spans="1:19">
      <c r="A125" s="317"/>
      <c r="B125" s="318"/>
      <c r="C125" s="32"/>
      <c r="D125" s="33"/>
    </row>
    <row r="126" spans="1:19">
      <c r="A126" s="34"/>
      <c r="B126" s="35"/>
      <c r="C126" s="35"/>
      <c r="D126" s="36"/>
    </row>
    <row r="127" spans="1:19" ht="69" customHeight="1">
      <c r="A127" s="312" t="e">
        <f>IF(OR((A124&gt;9999999999),(A124&lt;0)),"Invalid Entry - More than 1000 crore OR -ve value",IF(A124=0, "",+CONCATENATE(A122," ", U123,B134,D134,B133,D133,B132,D132,B131,D131,B130,D130,B129," Only")))</f>
        <v>#REF!</v>
      </c>
      <c r="B127" s="313"/>
      <c r="C127" s="313"/>
      <c r="D127" s="314"/>
    </row>
    <row r="128" spans="1:19">
      <c r="A128" s="34"/>
      <c r="B128" s="35"/>
      <c r="C128" s="35"/>
      <c r="D128" s="36"/>
    </row>
    <row r="129" spans="1:4">
      <c r="A129" s="38" t="e">
        <f>-INT(A124/100)*100+ROUND(A124,0)</f>
        <v>#REF!</v>
      </c>
      <c r="B129" s="35" t="e">
        <f t="shared" ref="B129:B134" si="6">IF(A129=0,"",LOOKUP(A129,$A$15:$A$114,$B$15:$B$114))</f>
        <v>#REF!</v>
      </c>
      <c r="C129" s="35"/>
      <c r="D129" s="39"/>
    </row>
    <row r="130" spans="1:4">
      <c r="A130" s="38" t="e">
        <f>-INT(A124/1000)*10+INT(A124/100)</f>
        <v>#REF!</v>
      </c>
      <c r="B130" s="35" t="e">
        <f t="shared" si="6"/>
        <v>#REF!</v>
      </c>
      <c r="C130" s="35"/>
      <c r="D130" s="39" t="e">
        <f>+IF(B130="",""," Hundred ")</f>
        <v>#REF!</v>
      </c>
    </row>
    <row r="131" spans="1:4">
      <c r="A131" s="38" t="e">
        <f>-INT(A124/100000)*100+INT(A124/1000)</f>
        <v>#REF!</v>
      </c>
      <c r="B131" s="35" t="e">
        <f t="shared" si="6"/>
        <v>#REF!</v>
      </c>
      <c r="C131" s="35"/>
      <c r="D131" s="39" t="e">
        <f>IF((B131=""),IF(C131="",""," Thousand ")," Thousand ")</f>
        <v>#REF!</v>
      </c>
    </row>
    <row r="132" spans="1:4">
      <c r="A132" s="38" t="e">
        <f>-INT(A124/10000000)*100+INT(A124/100000)</f>
        <v>#REF!</v>
      </c>
      <c r="B132" s="35" t="e">
        <f t="shared" si="6"/>
        <v>#REF!</v>
      </c>
      <c r="C132" s="35"/>
      <c r="D132" s="39" t="e">
        <f>IF((B132=""),IF(C132="",""," Lac ")," Lac ")</f>
        <v>#REF!</v>
      </c>
    </row>
    <row r="133" spans="1:4">
      <c r="A133" s="38" t="e">
        <f>-INT(A124/1000000000)*100+INT(A124/10000000)</f>
        <v>#REF!</v>
      </c>
      <c r="B133" s="43" t="e">
        <f t="shared" si="6"/>
        <v>#REF!</v>
      </c>
      <c r="C133" s="35"/>
      <c r="D133" s="39" t="e">
        <f>IF((B133=""),IF(C133="",""," Crore ")," Crore ")</f>
        <v>#REF!</v>
      </c>
    </row>
    <row r="134" spans="1:4">
      <c r="A134" s="44" t="e">
        <f>-INT(A124/10000000000)*1000+INT(A124/1000000000)</f>
        <v>#REF!</v>
      </c>
      <c r="B134" s="43" t="e">
        <f t="shared" si="6"/>
        <v>#REF!</v>
      </c>
      <c r="C134" s="35"/>
      <c r="D134" s="39" t="e">
        <f>IF((B134=""),IF(C134="",""," Hundred ")," Hundred ")</f>
        <v>#REF!</v>
      </c>
    </row>
    <row r="135" spans="1:4">
      <c r="A135" s="45"/>
      <c r="B135" s="35"/>
      <c r="C135" s="35"/>
      <c r="D135" s="36"/>
    </row>
    <row r="136" spans="1:4">
      <c r="A136" s="46">
        <v>1</v>
      </c>
      <c r="B136" s="47" t="s">
        <v>137</v>
      </c>
      <c r="C136" s="35"/>
      <c r="D136" s="36"/>
    </row>
    <row r="137" spans="1:4">
      <c r="A137" s="46">
        <v>2</v>
      </c>
      <c r="B137" s="47" t="s">
        <v>138</v>
      </c>
      <c r="C137" s="35"/>
      <c r="D137" s="36"/>
    </row>
    <row r="138" spans="1:4">
      <c r="A138" s="46">
        <v>3</v>
      </c>
      <c r="B138" s="47" t="s">
        <v>139</v>
      </c>
      <c r="C138" s="35"/>
      <c r="D138" s="36"/>
    </row>
    <row r="139" spans="1:4">
      <c r="A139" s="46">
        <v>4</v>
      </c>
      <c r="B139" s="47" t="s">
        <v>140</v>
      </c>
      <c r="C139" s="35"/>
      <c r="D139" s="36"/>
    </row>
    <row r="140" spans="1:4">
      <c r="A140" s="46">
        <v>5</v>
      </c>
      <c r="B140" s="47" t="s">
        <v>141</v>
      </c>
      <c r="C140" s="35"/>
      <c r="D140" s="36"/>
    </row>
    <row r="141" spans="1:4">
      <c r="A141" s="46">
        <v>6</v>
      </c>
      <c r="B141" s="47" t="s">
        <v>142</v>
      </c>
      <c r="C141" s="35"/>
      <c r="D141" s="36"/>
    </row>
    <row r="142" spans="1:4">
      <c r="A142" s="46">
        <v>7</v>
      </c>
      <c r="B142" s="47" t="s">
        <v>143</v>
      </c>
      <c r="C142" s="35"/>
      <c r="D142" s="36"/>
    </row>
    <row r="143" spans="1:4">
      <c r="A143" s="46">
        <v>8</v>
      </c>
      <c r="B143" s="47" t="s">
        <v>144</v>
      </c>
      <c r="C143" s="35"/>
      <c r="D143" s="36"/>
    </row>
    <row r="144" spans="1:4">
      <c r="A144" s="46">
        <v>9</v>
      </c>
      <c r="B144" s="47" t="s">
        <v>145</v>
      </c>
      <c r="C144" s="35"/>
      <c r="D144" s="36"/>
    </row>
    <row r="145" spans="1:4">
      <c r="A145" s="46">
        <v>10</v>
      </c>
      <c r="B145" s="47" t="s">
        <v>146</v>
      </c>
      <c r="C145" s="35"/>
      <c r="D145" s="36"/>
    </row>
    <row r="146" spans="1:4">
      <c r="A146" s="46">
        <v>11</v>
      </c>
      <c r="B146" s="47" t="s">
        <v>147</v>
      </c>
      <c r="C146" s="35"/>
      <c r="D146" s="36"/>
    </row>
    <row r="147" spans="1:4">
      <c r="A147" s="46">
        <v>12</v>
      </c>
      <c r="B147" s="47" t="s">
        <v>148</v>
      </c>
      <c r="C147" s="35"/>
      <c r="D147" s="36"/>
    </row>
    <row r="148" spans="1:4">
      <c r="A148" s="46">
        <v>13</v>
      </c>
      <c r="B148" s="47" t="s">
        <v>149</v>
      </c>
      <c r="C148" s="35"/>
      <c r="D148" s="36"/>
    </row>
    <row r="149" spans="1:4">
      <c r="A149" s="46">
        <v>14</v>
      </c>
      <c r="B149" s="47" t="s">
        <v>150</v>
      </c>
      <c r="C149" s="35"/>
      <c r="D149" s="36"/>
    </row>
    <row r="150" spans="1:4">
      <c r="A150" s="46">
        <v>15</v>
      </c>
      <c r="B150" s="47" t="s">
        <v>151</v>
      </c>
      <c r="C150" s="35"/>
      <c r="D150" s="36"/>
    </row>
    <row r="151" spans="1:4">
      <c r="A151" s="46">
        <v>16</v>
      </c>
      <c r="B151" s="47" t="s">
        <v>152</v>
      </c>
      <c r="C151" s="35"/>
      <c r="D151" s="36"/>
    </row>
    <row r="152" spans="1:4">
      <c r="A152" s="46">
        <v>17</v>
      </c>
      <c r="B152" s="47" t="s">
        <v>154</v>
      </c>
      <c r="C152" s="35"/>
      <c r="D152" s="36"/>
    </row>
    <row r="153" spans="1:4">
      <c r="A153" s="46">
        <v>18</v>
      </c>
      <c r="B153" s="47" t="s">
        <v>156</v>
      </c>
      <c r="C153" s="35"/>
      <c r="D153" s="36"/>
    </row>
    <row r="154" spans="1:4">
      <c r="A154" s="46">
        <v>19</v>
      </c>
      <c r="B154" s="47" t="s">
        <v>158</v>
      </c>
      <c r="C154" s="35"/>
      <c r="D154" s="36"/>
    </row>
    <row r="155" spans="1:4">
      <c r="A155" s="46">
        <v>20</v>
      </c>
      <c r="B155" s="47" t="s">
        <v>159</v>
      </c>
      <c r="C155" s="35"/>
      <c r="D155" s="36"/>
    </row>
    <row r="156" spans="1:4">
      <c r="A156" s="46">
        <v>21</v>
      </c>
      <c r="B156" s="47" t="s">
        <v>160</v>
      </c>
      <c r="C156" s="35"/>
      <c r="D156" s="36"/>
    </row>
    <row r="157" spans="1:4">
      <c r="A157" s="46">
        <v>22</v>
      </c>
      <c r="B157" s="47" t="s">
        <v>161</v>
      </c>
      <c r="C157" s="35"/>
      <c r="D157" s="36"/>
    </row>
    <row r="158" spans="1:4">
      <c r="A158" s="46">
        <v>23</v>
      </c>
      <c r="B158" s="47" t="s">
        <v>162</v>
      </c>
      <c r="C158" s="35"/>
      <c r="D158" s="36"/>
    </row>
    <row r="159" spans="1:4">
      <c r="A159" s="46">
        <v>24</v>
      </c>
      <c r="B159" s="47" t="s">
        <v>163</v>
      </c>
      <c r="C159" s="35"/>
      <c r="D159" s="36"/>
    </row>
    <row r="160" spans="1:4">
      <c r="A160" s="46">
        <v>25</v>
      </c>
      <c r="B160" s="47" t="s">
        <v>164</v>
      </c>
      <c r="C160" s="35"/>
      <c r="D160" s="36"/>
    </row>
    <row r="161" spans="1:4">
      <c r="A161" s="46">
        <v>26</v>
      </c>
      <c r="B161" s="47" t="s">
        <v>165</v>
      </c>
      <c r="C161" s="35"/>
      <c r="D161" s="36"/>
    </row>
    <row r="162" spans="1:4">
      <c r="A162" s="46">
        <v>27</v>
      </c>
      <c r="B162" s="47" t="s">
        <v>166</v>
      </c>
      <c r="C162" s="35"/>
      <c r="D162" s="36"/>
    </row>
    <row r="163" spans="1:4">
      <c r="A163" s="46">
        <v>28</v>
      </c>
      <c r="B163" s="47" t="s">
        <v>167</v>
      </c>
      <c r="C163" s="35"/>
      <c r="D163" s="36"/>
    </row>
    <row r="164" spans="1:4">
      <c r="A164" s="46">
        <v>29</v>
      </c>
      <c r="B164" s="47" t="s">
        <v>168</v>
      </c>
      <c r="C164" s="35"/>
      <c r="D164" s="36"/>
    </row>
    <row r="165" spans="1:4">
      <c r="A165" s="46">
        <v>30</v>
      </c>
      <c r="B165" s="47" t="s">
        <v>169</v>
      </c>
      <c r="C165" s="35"/>
      <c r="D165" s="36"/>
    </row>
    <row r="166" spans="1:4">
      <c r="A166" s="46">
        <v>31</v>
      </c>
      <c r="B166" s="47" t="s">
        <v>170</v>
      </c>
      <c r="C166" s="35"/>
      <c r="D166" s="36"/>
    </row>
    <row r="167" spans="1:4">
      <c r="A167" s="46">
        <v>32</v>
      </c>
      <c r="B167" s="47" t="s">
        <v>171</v>
      </c>
      <c r="C167" s="35"/>
      <c r="D167" s="36"/>
    </row>
    <row r="168" spans="1:4">
      <c r="A168" s="46">
        <v>33</v>
      </c>
      <c r="B168" s="47" t="s">
        <v>172</v>
      </c>
      <c r="C168" s="35"/>
      <c r="D168" s="36"/>
    </row>
    <row r="169" spans="1:4">
      <c r="A169" s="46">
        <v>34</v>
      </c>
      <c r="B169" s="47" t="s">
        <v>173</v>
      </c>
      <c r="C169" s="35"/>
      <c r="D169" s="36"/>
    </row>
    <row r="170" spans="1:4">
      <c r="A170" s="46">
        <v>35</v>
      </c>
      <c r="B170" s="47" t="s">
        <v>174</v>
      </c>
      <c r="C170" s="35"/>
      <c r="D170" s="36"/>
    </row>
    <row r="171" spans="1:4">
      <c r="A171" s="46">
        <v>36</v>
      </c>
      <c r="B171" s="47" t="s">
        <v>175</v>
      </c>
      <c r="C171" s="35"/>
      <c r="D171" s="36"/>
    </row>
    <row r="172" spans="1:4">
      <c r="A172" s="46">
        <v>37</v>
      </c>
      <c r="B172" s="47" t="s">
        <v>176</v>
      </c>
      <c r="C172" s="35"/>
      <c r="D172" s="36"/>
    </row>
    <row r="173" spans="1:4">
      <c r="A173" s="46">
        <v>38</v>
      </c>
      <c r="B173" s="47" t="s">
        <v>177</v>
      </c>
      <c r="C173" s="35"/>
      <c r="D173" s="36"/>
    </row>
    <row r="174" spans="1:4">
      <c r="A174" s="46">
        <v>39</v>
      </c>
      <c r="B174" s="47" t="s">
        <v>178</v>
      </c>
      <c r="C174" s="35"/>
      <c r="D174" s="36"/>
    </row>
    <row r="175" spans="1:4">
      <c r="A175" s="46">
        <v>40</v>
      </c>
      <c r="B175" s="47" t="s">
        <v>179</v>
      </c>
      <c r="C175" s="35"/>
      <c r="D175" s="36"/>
    </row>
    <row r="176" spans="1:4">
      <c r="A176" s="46">
        <v>41</v>
      </c>
      <c r="B176" s="47" t="s">
        <v>180</v>
      </c>
      <c r="C176" s="35"/>
      <c r="D176" s="36"/>
    </row>
    <row r="177" spans="1:4">
      <c r="A177" s="46">
        <v>42</v>
      </c>
      <c r="B177" s="47" t="s">
        <v>181</v>
      </c>
      <c r="C177" s="35"/>
      <c r="D177" s="36"/>
    </row>
    <row r="178" spans="1:4">
      <c r="A178" s="46">
        <v>43</v>
      </c>
      <c r="B178" s="47" t="s">
        <v>182</v>
      </c>
      <c r="C178" s="35"/>
      <c r="D178" s="36"/>
    </row>
    <row r="179" spans="1:4">
      <c r="A179" s="46">
        <v>44</v>
      </c>
      <c r="B179" s="47" t="s">
        <v>183</v>
      </c>
      <c r="C179" s="35"/>
      <c r="D179" s="36"/>
    </row>
    <row r="180" spans="1:4">
      <c r="A180" s="46">
        <v>45</v>
      </c>
      <c r="B180" s="47" t="s">
        <v>184</v>
      </c>
      <c r="C180" s="35"/>
      <c r="D180" s="36"/>
    </row>
    <row r="181" spans="1:4">
      <c r="A181" s="46">
        <v>46</v>
      </c>
      <c r="B181" s="47" t="s">
        <v>185</v>
      </c>
      <c r="C181" s="35"/>
      <c r="D181" s="36"/>
    </row>
    <row r="182" spans="1:4">
      <c r="A182" s="46">
        <v>47</v>
      </c>
      <c r="B182" s="47" t="s">
        <v>186</v>
      </c>
      <c r="C182" s="35"/>
      <c r="D182" s="36"/>
    </row>
    <row r="183" spans="1:4">
      <c r="A183" s="46">
        <v>48</v>
      </c>
      <c r="B183" s="47" t="s">
        <v>187</v>
      </c>
      <c r="C183" s="35"/>
      <c r="D183" s="36"/>
    </row>
    <row r="184" spans="1:4">
      <c r="A184" s="46">
        <v>49</v>
      </c>
      <c r="B184" s="47" t="s">
        <v>188</v>
      </c>
      <c r="C184" s="35"/>
      <c r="D184" s="36"/>
    </row>
    <row r="185" spans="1:4">
      <c r="A185" s="46">
        <v>50</v>
      </c>
      <c r="B185" s="47" t="s">
        <v>189</v>
      </c>
      <c r="C185" s="35"/>
      <c r="D185" s="36"/>
    </row>
    <row r="186" spans="1:4">
      <c r="A186" s="46">
        <v>51</v>
      </c>
      <c r="B186" s="47" t="s">
        <v>190</v>
      </c>
      <c r="C186" s="35"/>
      <c r="D186" s="36"/>
    </row>
    <row r="187" spans="1:4">
      <c r="A187" s="46">
        <v>52</v>
      </c>
      <c r="B187" s="47" t="s">
        <v>191</v>
      </c>
      <c r="C187" s="35"/>
      <c r="D187" s="36"/>
    </row>
    <row r="188" spans="1:4">
      <c r="A188" s="46">
        <v>53</v>
      </c>
      <c r="B188" s="47" t="s">
        <v>192</v>
      </c>
      <c r="C188" s="35"/>
      <c r="D188" s="36"/>
    </row>
    <row r="189" spans="1:4">
      <c r="A189" s="46">
        <v>54</v>
      </c>
      <c r="B189" s="47" t="s">
        <v>193</v>
      </c>
      <c r="C189" s="35"/>
      <c r="D189" s="36"/>
    </row>
    <row r="190" spans="1:4">
      <c r="A190" s="46">
        <v>55</v>
      </c>
      <c r="B190" s="47" t="s">
        <v>194</v>
      </c>
      <c r="C190" s="35"/>
      <c r="D190" s="36"/>
    </row>
    <row r="191" spans="1:4">
      <c r="A191" s="46">
        <v>56</v>
      </c>
      <c r="B191" s="47" t="s">
        <v>195</v>
      </c>
      <c r="C191" s="35"/>
      <c r="D191" s="36"/>
    </row>
    <row r="192" spans="1:4">
      <c r="A192" s="46">
        <v>57</v>
      </c>
      <c r="B192" s="47" t="s">
        <v>196</v>
      </c>
      <c r="C192" s="35"/>
      <c r="D192" s="36"/>
    </row>
    <row r="193" spans="1:4">
      <c r="A193" s="46">
        <v>58</v>
      </c>
      <c r="B193" s="47" t="s">
        <v>197</v>
      </c>
      <c r="C193" s="35"/>
      <c r="D193" s="36"/>
    </row>
    <row r="194" spans="1:4">
      <c r="A194" s="46">
        <v>59</v>
      </c>
      <c r="B194" s="47" t="s">
        <v>198</v>
      </c>
      <c r="C194" s="35"/>
      <c r="D194" s="36"/>
    </row>
    <row r="195" spans="1:4">
      <c r="A195" s="46">
        <v>60</v>
      </c>
      <c r="B195" s="47" t="s">
        <v>199</v>
      </c>
      <c r="C195" s="35"/>
      <c r="D195" s="36"/>
    </row>
    <row r="196" spans="1:4">
      <c r="A196" s="46">
        <v>61</v>
      </c>
      <c r="B196" s="47" t="s">
        <v>200</v>
      </c>
      <c r="C196" s="35"/>
      <c r="D196" s="36"/>
    </row>
    <row r="197" spans="1:4">
      <c r="A197" s="46">
        <v>62</v>
      </c>
      <c r="B197" s="47" t="s">
        <v>201</v>
      </c>
      <c r="C197" s="35"/>
      <c r="D197" s="36"/>
    </row>
    <row r="198" spans="1:4">
      <c r="A198" s="46">
        <v>63</v>
      </c>
      <c r="B198" s="47" t="s">
        <v>202</v>
      </c>
      <c r="C198" s="35"/>
      <c r="D198" s="36"/>
    </row>
    <row r="199" spans="1:4">
      <c r="A199" s="46">
        <v>64</v>
      </c>
      <c r="B199" s="47" t="s">
        <v>203</v>
      </c>
      <c r="C199" s="35"/>
      <c r="D199" s="36"/>
    </row>
    <row r="200" spans="1:4">
      <c r="A200" s="46">
        <v>65</v>
      </c>
      <c r="B200" s="47" t="s">
        <v>204</v>
      </c>
      <c r="C200" s="35"/>
      <c r="D200" s="36"/>
    </row>
    <row r="201" spans="1:4">
      <c r="A201" s="46">
        <v>66</v>
      </c>
      <c r="B201" s="47" t="s">
        <v>205</v>
      </c>
      <c r="C201" s="35"/>
      <c r="D201" s="36"/>
    </row>
    <row r="202" spans="1:4">
      <c r="A202" s="46">
        <v>67</v>
      </c>
      <c r="B202" s="47" t="s">
        <v>206</v>
      </c>
      <c r="C202" s="35"/>
      <c r="D202" s="36"/>
    </row>
    <row r="203" spans="1:4">
      <c r="A203" s="46">
        <v>68</v>
      </c>
      <c r="B203" s="47" t="s">
        <v>207</v>
      </c>
      <c r="C203" s="35"/>
      <c r="D203" s="36"/>
    </row>
    <row r="204" spans="1:4">
      <c r="A204" s="46">
        <v>69</v>
      </c>
      <c r="B204" s="47" t="s">
        <v>208</v>
      </c>
      <c r="C204" s="35"/>
      <c r="D204" s="36"/>
    </row>
    <row r="205" spans="1:4">
      <c r="A205" s="46">
        <v>70</v>
      </c>
      <c r="B205" s="47" t="s">
        <v>209</v>
      </c>
      <c r="C205" s="35"/>
      <c r="D205" s="36"/>
    </row>
    <row r="206" spans="1:4">
      <c r="A206" s="46">
        <v>71</v>
      </c>
      <c r="B206" s="47" t="s">
        <v>210</v>
      </c>
      <c r="C206" s="35"/>
      <c r="D206" s="36"/>
    </row>
    <row r="207" spans="1:4">
      <c r="A207" s="46">
        <v>72</v>
      </c>
      <c r="B207" s="47" t="s">
        <v>211</v>
      </c>
      <c r="C207" s="35"/>
      <c r="D207" s="36"/>
    </row>
    <row r="208" spans="1:4">
      <c r="A208" s="46">
        <v>73</v>
      </c>
      <c r="B208" s="47" t="s">
        <v>212</v>
      </c>
      <c r="C208" s="35"/>
      <c r="D208" s="36"/>
    </row>
    <row r="209" spans="1:4">
      <c r="A209" s="46">
        <v>74</v>
      </c>
      <c r="B209" s="47" t="s">
        <v>213</v>
      </c>
      <c r="C209" s="35"/>
      <c r="D209" s="36"/>
    </row>
    <row r="210" spans="1:4">
      <c r="A210" s="46">
        <v>75</v>
      </c>
      <c r="B210" s="47" t="s">
        <v>214</v>
      </c>
      <c r="C210" s="35"/>
      <c r="D210" s="36"/>
    </row>
    <row r="211" spans="1:4">
      <c r="A211" s="46">
        <v>76</v>
      </c>
      <c r="B211" s="47" t="s">
        <v>215</v>
      </c>
      <c r="C211" s="35"/>
      <c r="D211" s="36"/>
    </row>
    <row r="212" spans="1:4">
      <c r="A212" s="46">
        <v>77</v>
      </c>
      <c r="B212" s="47" t="s">
        <v>216</v>
      </c>
      <c r="C212" s="35"/>
      <c r="D212" s="36"/>
    </row>
    <row r="213" spans="1:4">
      <c r="A213" s="46">
        <v>78</v>
      </c>
      <c r="B213" s="47" t="s">
        <v>217</v>
      </c>
      <c r="C213" s="35"/>
      <c r="D213" s="36"/>
    </row>
    <row r="214" spans="1:4">
      <c r="A214" s="46">
        <v>79</v>
      </c>
      <c r="B214" s="47" t="s">
        <v>218</v>
      </c>
      <c r="C214" s="35"/>
      <c r="D214" s="36"/>
    </row>
    <row r="215" spans="1:4">
      <c r="A215" s="46">
        <v>80</v>
      </c>
      <c r="B215" s="47" t="s">
        <v>219</v>
      </c>
      <c r="C215" s="35"/>
      <c r="D215" s="36"/>
    </row>
    <row r="216" spans="1:4">
      <c r="A216" s="46">
        <v>81</v>
      </c>
      <c r="B216" s="47" t="s">
        <v>220</v>
      </c>
      <c r="C216" s="35"/>
      <c r="D216" s="36"/>
    </row>
    <row r="217" spans="1:4">
      <c r="A217" s="46">
        <v>82</v>
      </c>
      <c r="B217" s="47" t="s">
        <v>221</v>
      </c>
      <c r="C217" s="35"/>
      <c r="D217" s="36"/>
    </row>
    <row r="218" spans="1:4">
      <c r="A218" s="46">
        <v>83</v>
      </c>
      <c r="B218" s="47" t="s">
        <v>222</v>
      </c>
      <c r="C218" s="35"/>
      <c r="D218" s="36"/>
    </row>
    <row r="219" spans="1:4">
      <c r="A219" s="46">
        <v>84</v>
      </c>
      <c r="B219" s="47" t="s">
        <v>223</v>
      </c>
      <c r="C219" s="35"/>
      <c r="D219" s="36"/>
    </row>
    <row r="220" spans="1:4">
      <c r="A220" s="46">
        <v>85</v>
      </c>
      <c r="B220" s="47" t="s">
        <v>224</v>
      </c>
      <c r="C220" s="35"/>
      <c r="D220" s="36"/>
    </row>
    <row r="221" spans="1:4">
      <c r="A221" s="46">
        <v>86</v>
      </c>
      <c r="B221" s="47" t="s">
        <v>225</v>
      </c>
      <c r="C221" s="35"/>
      <c r="D221" s="36"/>
    </row>
    <row r="222" spans="1:4">
      <c r="A222" s="46">
        <v>87</v>
      </c>
      <c r="B222" s="47" t="s">
        <v>226</v>
      </c>
      <c r="C222" s="35"/>
      <c r="D222" s="36"/>
    </row>
    <row r="223" spans="1:4">
      <c r="A223" s="46">
        <v>88</v>
      </c>
      <c r="B223" s="47" t="s">
        <v>227</v>
      </c>
      <c r="C223" s="35"/>
      <c r="D223" s="36"/>
    </row>
    <row r="224" spans="1:4">
      <c r="A224" s="46">
        <v>89</v>
      </c>
      <c r="B224" s="47" t="s">
        <v>228</v>
      </c>
      <c r="C224" s="35"/>
      <c r="D224" s="36"/>
    </row>
    <row r="225" spans="1:4">
      <c r="A225" s="46">
        <v>90</v>
      </c>
      <c r="B225" s="47" t="s">
        <v>229</v>
      </c>
      <c r="C225" s="35"/>
      <c r="D225" s="36"/>
    </row>
    <row r="226" spans="1:4">
      <c r="A226" s="46">
        <v>91</v>
      </c>
      <c r="B226" s="47" t="s">
        <v>230</v>
      </c>
      <c r="C226" s="35"/>
      <c r="D226" s="36"/>
    </row>
    <row r="227" spans="1:4">
      <c r="A227" s="46">
        <v>92</v>
      </c>
      <c r="B227" s="47" t="s">
        <v>231</v>
      </c>
      <c r="C227" s="35"/>
      <c r="D227" s="36"/>
    </row>
    <row r="228" spans="1:4">
      <c r="A228" s="46">
        <v>93</v>
      </c>
      <c r="B228" s="47" t="s">
        <v>232</v>
      </c>
      <c r="C228" s="35"/>
      <c r="D228" s="36"/>
    </row>
    <row r="229" spans="1:4">
      <c r="A229" s="46">
        <v>94</v>
      </c>
      <c r="B229" s="47" t="s">
        <v>233</v>
      </c>
      <c r="C229" s="35"/>
      <c r="D229" s="36"/>
    </row>
    <row r="230" spans="1:4">
      <c r="A230" s="46">
        <v>95</v>
      </c>
      <c r="B230" s="47" t="s">
        <v>234</v>
      </c>
      <c r="C230" s="35"/>
      <c r="D230" s="36"/>
    </row>
    <row r="231" spans="1:4">
      <c r="A231" s="46">
        <v>96</v>
      </c>
      <c r="B231" s="47" t="s">
        <v>235</v>
      </c>
      <c r="C231" s="35"/>
      <c r="D231" s="36"/>
    </row>
    <row r="232" spans="1:4">
      <c r="A232" s="46">
        <v>97</v>
      </c>
      <c r="B232" s="47" t="s">
        <v>236</v>
      </c>
      <c r="C232" s="35"/>
      <c r="D232" s="36"/>
    </row>
    <row r="233" spans="1:4">
      <c r="A233" s="46">
        <v>98</v>
      </c>
      <c r="B233" s="47" t="s">
        <v>237</v>
      </c>
      <c r="C233" s="35"/>
      <c r="D233" s="36"/>
    </row>
    <row r="234" spans="1:4">
      <c r="A234" s="46">
        <v>99</v>
      </c>
      <c r="B234" s="47" t="s">
        <v>238</v>
      </c>
      <c r="C234" s="35"/>
      <c r="D234" s="36"/>
    </row>
    <row r="235" spans="1:4" ht="13.5" thickBot="1">
      <c r="A235" s="49">
        <v>100</v>
      </c>
      <c r="B235" s="50" t="s">
        <v>239</v>
      </c>
      <c r="C235" s="51"/>
      <c r="D235" s="52"/>
    </row>
  </sheetData>
  <sheetProtection selectLockedCells="1"/>
  <customSheetViews>
    <customSheetView guid="{6F637C86-117D-4792-B5D4-37E20B1C50B5}" showPageBreaks="1" hiddenRows="1" hiddenColumns="1" state="hidden" view="pageBreakPreview" topLeftCell="A120">
      <selection activeCell="Y127" sqref="Y127"/>
      <pageMargins left="0" right="0" top="0" bottom="0" header="0" footer="0"/>
      <pageSetup orientation="portrait" r:id="rId1"/>
      <headerFooter alignWithMargins="0"/>
    </customSheetView>
    <customSheetView guid="{DF819C10-7533-4A2E-B278-90B3B38A4AE6}" showPageBreaks="1" hiddenRows="1" hiddenColumns="1" state="hidden" view="pageBreakPreview" topLeftCell="A120">
      <selection activeCell="Y127" sqref="Y127"/>
      <pageMargins left="0" right="0" top="0" bottom="0" header="0" footer="0"/>
      <pageSetup orientation="portrait" r:id="rId2"/>
      <headerFooter alignWithMargins="0"/>
    </customSheetView>
    <customSheetView guid="{863DE73B-EDD5-4C94-B877-7C156CB081F7}" showPageBreaks="1" hiddenRows="1" hiddenColumns="1" state="hidden" view="pageBreakPreview" topLeftCell="A120">
      <selection activeCell="Y127" sqref="Y127"/>
      <pageMargins left="0" right="0" top="0" bottom="0" header="0" footer="0"/>
      <pageSetup orientation="portrait" r:id="rId3"/>
      <headerFooter alignWithMargins="0"/>
    </customSheetView>
    <customSheetView guid="{6B2C1320-5106-401D-86E8-03FFC7419150}" showPageBreaks="1" hiddenRows="1" hiddenColumns="1" state="hidden" view="pageBreakPreview" showRuler="0" topLeftCell="A120">
      <selection activeCell="Y127" sqref="Y127"/>
      <pageMargins left="0" right="0" top="0" bottom="0" header="0" footer="0"/>
      <pageSetup orientation="portrait" r:id="rId4"/>
      <headerFooter alignWithMargins="0"/>
    </customSheetView>
    <customSheetView guid="{3545AE1A-D3DD-4FC8-880A-180A3F66AD42}" showPageBreaks="1" hiddenRows="1" hiddenColumns="1" state="hidden" view="pageBreakPreview" topLeftCell="A120">
      <selection activeCell="Y127" sqref="Y127"/>
      <pageMargins left="0" right="0" top="0" bottom="0" header="0" footer="0"/>
      <pageSetup orientation="portrait" r:id="rId5"/>
      <headerFooter alignWithMargins="0"/>
    </customSheetView>
    <customSheetView guid="{C0D2F720-9CF1-451B-A21B-46E9EE29F95A}" showPageBreaks="1" hiddenRows="1" hiddenColumns="1" state="hidden" view="pageBreakPreview" topLeftCell="A120">
      <selection activeCell="Y127" sqref="Y127"/>
      <pageMargins left="0" right="0" top="0" bottom="0" header="0" footer="0"/>
      <pageSetup orientation="portrait" r:id="rId6"/>
      <headerFooter alignWithMargins="0"/>
    </customSheetView>
    <customSheetView guid="{629BDD3E-4046-451D-8D01-11325237A091}" showPageBreaks="1" hiddenRows="1" hiddenColumns="1" state="hidden" view="pageBreakPreview" topLeftCell="A120">
      <selection activeCell="Y127" sqref="Y127"/>
      <pageMargins left="0" right="0" top="0" bottom="0" header="0" footer="0"/>
      <pageSetup orientation="portrait" r:id="rId7"/>
      <headerFooter alignWithMargins="0"/>
    </customSheetView>
    <customSheetView guid="{61A8E90E-9DEC-4083-98B2-482D9678BA93}" showPageBreaks="1" hiddenRows="1" hiddenColumns="1" state="hidden" view="pageBreakPreview" topLeftCell="A120">
      <selection activeCell="Y127" sqref="Y127"/>
      <pageMargins left="0" right="0" top="0" bottom="0" header="0" footer="0"/>
      <pageSetup orientation="portrait" r:id="rId8"/>
      <headerFooter alignWithMargins="0"/>
    </customSheetView>
    <customSheetView guid="{9CE94B9F-4902-4B08-AE4E-74E93D8E789E}" showPageBreaks="1" hiddenRows="1" hiddenColumns="1" state="hidden" view="pageBreakPreview" topLeftCell="A120">
      <selection activeCell="Y127" sqref="Y127"/>
      <pageMargins left="0" right="0" top="0" bottom="0" header="0" footer="0"/>
      <pageSetup orientation="portrait" r:id="rId9"/>
      <headerFooter alignWithMargins="0"/>
    </customSheetView>
    <customSheetView guid="{A60C0BDD-7FB1-4EBA-A0E1-529280DA1A28}" showPageBreaks="1" hiddenRows="1" hiddenColumns="1" state="hidden" view="pageBreakPreview" topLeftCell="A120">
      <selection activeCell="Y127" sqref="Y127"/>
      <pageMargins left="0" right="0" top="0" bottom="0" header="0" footer="0"/>
      <pageSetup orientation="portrait" r:id="rId10"/>
      <headerFooter alignWithMargins="0"/>
    </customSheetView>
    <customSheetView guid="{27F75044-6024-4403-9A39-D72B9CCD332B}" showPageBreaks="1" hiddenRows="1" hiddenColumns="1" state="hidden" view="pageBreakPreview" topLeftCell="A120">
      <selection activeCell="Y127" sqref="Y127"/>
      <pageMargins left="0" right="0" top="0" bottom="0" header="0" footer="0"/>
      <pageSetup orientation="portrait" r:id="rId11"/>
      <headerFooter alignWithMargins="0"/>
    </customSheetView>
  </customSheetViews>
  <mergeCells count="14">
    <mergeCell ref="A124:B124"/>
    <mergeCell ref="A125:B125"/>
    <mergeCell ref="A127:D127"/>
    <mergeCell ref="A3:B3"/>
    <mergeCell ref="A6:D6"/>
    <mergeCell ref="A4:B4"/>
    <mergeCell ref="U6:AA6"/>
    <mergeCell ref="U7:AA7"/>
    <mergeCell ref="F3:G3"/>
    <mergeCell ref="K3:L3"/>
    <mergeCell ref="F6:I6"/>
    <mergeCell ref="K6:N6"/>
    <mergeCell ref="P6:S6"/>
    <mergeCell ref="P3:Q3"/>
  </mergeCells>
  <phoneticPr fontId="23" type="noConversion"/>
  <pageMargins left="0.75" right="0.75" top="1" bottom="1" header="0.5" footer="0.5"/>
  <pageSetup orientation="portrait" r:id="rId1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2"/>
  <sheetViews>
    <sheetView view="pageBreakPreview" zoomScale="90" zoomScaleNormal="90" zoomScaleSheetLayoutView="90" workbookViewId="0">
      <pane ySplit="11" topLeftCell="A12" activePane="bottomLeft" state="frozen"/>
      <selection pane="bottomLeft" activeCell="B1" sqref="B1:K1"/>
    </sheetView>
  </sheetViews>
  <sheetFormatPr defaultColWidth="9.140625" defaultRowHeight="15.75"/>
  <cols>
    <col min="1" max="1" width="2.42578125" style="202" customWidth="1"/>
    <col min="2" max="2" width="5" style="209" customWidth="1"/>
    <col min="3" max="3" width="15.42578125" style="209" customWidth="1"/>
    <col min="4" max="4" width="12" style="210" customWidth="1"/>
    <col min="5" max="5" width="14.42578125" style="202" customWidth="1"/>
    <col min="6" max="6" width="17" style="210" customWidth="1"/>
    <col min="7" max="7" width="12" style="210" customWidth="1"/>
    <col min="8" max="8" width="17.85546875" style="202" customWidth="1"/>
    <col min="9" max="9" width="82.140625" style="202" customWidth="1"/>
    <col min="10" max="10" width="10.5703125" style="202" customWidth="1"/>
    <col min="11" max="11" width="16.7109375" style="202" customWidth="1"/>
    <col min="12" max="12" width="15.7109375" style="202" customWidth="1"/>
    <col min="13" max="13" width="13.5703125" style="202" bestFit="1" customWidth="1"/>
    <col min="14" max="14" width="16.5703125" style="202" customWidth="1"/>
    <col min="15" max="15" width="18.5703125" style="202" customWidth="1"/>
    <col min="16" max="16" width="17.140625" style="202" customWidth="1"/>
    <col min="17" max="17" width="12.5703125" style="202" customWidth="1"/>
    <col min="18" max="16384" width="9.140625" style="202"/>
  </cols>
  <sheetData>
    <row r="1" spans="1:16" ht="16.5">
      <c r="B1" s="319" t="str">
        <f>'Name of Bidder'!B1:D1</f>
        <v>Catching of monkeys in substation and residential colony premises at 400kV Nagarjunasagar Substation and leaving in forest area ” against Spec. no. SR-I/C&amp;M/WC-4857/RFx: 5005013747 (SR1/NT/S-MISC/DOM/B00/26/14405)</v>
      </c>
      <c r="C1" s="319"/>
      <c r="D1" s="319"/>
      <c r="E1" s="319"/>
      <c r="F1" s="319"/>
      <c r="G1" s="319"/>
      <c r="H1" s="319"/>
      <c r="I1" s="319"/>
      <c r="J1" s="319"/>
      <c r="K1" s="319"/>
    </row>
    <row r="2" spans="1:16" ht="16.5">
      <c r="B2" s="319" t="str">
        <f>'Name of Bidder'!B2:D2</f>
        <v>Spec. no. SR-I/C&amp;M/WC-4857/RFx: 5005013747 (SR1/NT/S-MISC/DOM/B00/26/14405)</v>
      </c>
      <c r="C2" s="319"/>
      <c r="D2" s="319"/>
      <c r="E2" s="319"/>
      <c r="F2" s="319"/>
      <c r="G2" s="319"/>
      <c r="H2" s="319"/>
      <c r="I2" s="319"/>
      <c r="J2" s="319"/>
      <c r="K2" s="319"/>
    </row>
    <row r="3" spans="1:16" ht="16.5">
      <c r="B3" s="319" t="s">
        <v>241</v>
      </c>
      <c r="C3" s="319"/>
      <c r="D3" s="319"/>
      <c r="E3" s="319"/>
      <c r="F3" s="319"/>
      <c r="G3" s="319"/>
      <c r="H3" s="319"/>
      <c r="I3" s="319"/>
      <c r="J3" s="319"/>
      <c r="K3" s="319"/>
    </row>
    <row r="4" spans="1:16" s="203" customFormat="1" ht="27" customHeight="1">
      <c r="A4" s="323" t="s">
        <v>242</v>
      </c>
      <c r="B4" s="324"/>
      <c r="C4" s="325"/>
      <c r="D4" s="320">
        <f>'Name of Bidder'!D9</f>
        <v>0</v>
      </c>
      <c r="E4" s="320"/>
      <c r="F4" s="320"/>
      <c r="G4" s="320"/>
      <c r="H4" s="320"/>
      <c r="I4" s="320"/>
      <c r="J4" s="320"/>
      <c r="K4" s="320"/>
      <c r="L4" s="328" t="s">
        <v>243</v>
      </c>
      <c r="M4" s="328"/>
      <c r="N4" s="328"/>
    </row>
    <row r="5" spans="1:16" s="203" customFormat="1" ht="16.5">
      <c r="A5" s="321" t="s">
        <v>14</v>
      </c>
      <c r="B5" s="321"/>
      <c r="C5" s="321"/>
      <c r="D5" s="320">
        <f>'Name of Bidder'!D9</f>
        <v>0</v>
      </c>
      <c r="E5" s="320"/>
      <c r="F5" s="320"/>
      <c r="G5" s="320"/>
      <c r="H5" s="320"/>
      <c r="I5" s="320"/>
      <c r="J5" s="320"/>
      <c r="K5" s="320"/>
      <c r="L5" s="328" t="s">
        <v>244</v>
      </c>
      <c r="M5" s="328"/>
      <c r="N5" s="328"/>
    </row>
    <row r="6" spans="1:16" s="203" customFormat="1" ht="16.5">
      <c r="A6" s="321" t="s">
        <v>15</v>
      </c>
      <c r="B6" s="322"/>
      <c r="C6" s="322"/>
      <c r="D6" s="320">
        <f>'Name of Bidder'!D10</f>
        <v>0</v>
      </c>
      <c r="E6" s="320"/>
      <c r="F6" s="320"/>
      <c r="G6" s="320"/>
      <c r="H6" s="320"/>
      <c r="I6" s="320"/>
      <c r="J6" s="320"/>
      <c r="K6" s="320"/>
      <c r="L6" s="328" t="s">
        <v>245</v>
      </c>
      <c r="M6" s="328"/>
      <c r="N6" s="328"/>
    </row>
    <row r="7" spans="1:16" s="203" customFormat="1" ht="16.5" hidden="1">
      <c r="A7" s="204"/>
      <c r="B7" s="204"/>
      <c r="C7" s="204"/>
      <c r="D7" s="320">
        <f>'Name of Bidder'!D11</f>
        <v>0</v>
      </c>
      <c r="E7" s="320"/>
      <c r="F7" s="320"/>
      <c r="G7" s="320"/>
      <c r="H7" s="320"/>
      <c r="I7" s="320"/>
      <c r="J7" s="320"/>
      <c r="K7" s="320"/>
      <c r="L7" s="205" t="s">
        <v>246</v>
      </c>
      <c r="M7" s="205"/>
      <c r="N7" s="205"/>
    </row>
    <row r="8" spans="1:16" s="203" customFormat="1" ht="16.5" hidden="1">
      <c r="A8" s="204"/>
      <c r="B8" s="204"/>
      <c r="C8" s="204"/>
      <c r="D8" s="320">
        <f>'Name of Bidder'!D12</f>
        <v>0</v>
      </c>
      <c r="E8" s="320"/>
      <c r="F8" s="320"/>
      <c r="G8" s="320"/>
      <c r="H8" s="320"/>
      <c r="I8" s="320"/>
      <c r="J8" s="320"/>
      <c r="K8" s="320"/>
      <c r="L8" s="205" t="s">
        <v>247</v>
      </c>
      <c r="M8" s="205"/>
      <c r="N8" s="205"/>
    </row>
    <row r="9" spans="1:16" hidden="1"/>
    <row r="10" spans="1:16" ht="115.5">
      <c r="B10" s="187" t="s">
        <v>248</v>
      </c>
      <c r="C10" s="187" t="s">
        <v>249</v>
      </c>
      <c r="D10" s="187" t="s">
        <v>250</v>
      </c>
      <c r="E10" s="188" t="s">
        <v>251</v>
      </c>
      <c r="F10" s="188" t="s">
        <v>252</v>
      </c>
      <c r="G10" s="188" t="s">
        <v>253</v>
      </c>
      <c r="H10" s="188" t="s">
        <v>254</v>
      </c>
      <c r="I10" s="187" t="s">
        <v>255</v>
      </c>
      <c r="J10" s="187" t="s">
        <v>256</v>
      </c>
      <c r="K10" s="187" t="s">
        <v>257</v>
      </c>
      <c r="L10" s="187" t="s">
        <v>258</v>
      </c>
      <c r="M10" s="187" t="s">
        <v>259</v>
      </c>
      <c r="N10" s="187" t="s">
        <v>260</v>
      </c>
      <c r="O10" s="187" t="s">
        <v>261</v>
      </c>
      <c r="P10" s="187" t="s">
        <v>262</v>
      </c>
    </row>
    <row r="11" spans="1:16" ht="16.5">
      <c r="B11" s="199">
        <v>1</v>
      </c>
      <c r="C11" s="199">
        <v>2</v>
      </c>
      <c r="D11" s="199">
        <v>3</v>
      </c>
      <c r="E11" s="199">
        <v>4</v>
      </c>
      <c r="F11" s="188">
        <v>5</v>
      </c>
      <c r="G11" s="188">
        <v>6</v>
      </c>
      <c r="H11" s="188">
        <v>7</v>
      </c>
      <c r="I11" s="188">
        <v>8</v>
      </c>
      <c r="J11" s="206">
        <v>9</v>
      </c>
      <c r="K11" s="206">
        <v>10</v>
      </c>
      <c r="L11" s="206">
        <v>11</v>
      </c>
      <c r="M11" s="206">
        <v>12</v>
      </c>
      <c r="N11" s="206" t="s">
        <v>263</v>
      </c>
      <c r="O11" s="206" t="s">
        <v>264</v>
      </c>
      <c r="P11" s="207" t="s">
        <v>265</v>
      </c>
    </row>
    <row r="12" spans="1:16">
      <c r="B12" s="228">
        <v>50</v>
      </c>
      <c r="C12" s="225" t="s">
        <v>336</v>
      </c>
      <c r="D12" s="228"/>
      <c r="E12" s="229"/>
      <c r="F12" s="200"/>
      <c r="G12" s="228"/>
      <c r="H12" s="201"/>
      <c r="I12" s="226" t="s">
        <v>340</v>
      </c>
      <c r="J12" s="231"/>
      <c r="K12" s="232">
        <v>0</v>
      </c>
      <c r="L12" s="227">
        <v>0</v>
      </c>
      <c r="M12" s="222">
        <f t="shared" ref="M12" si="0">ROUND((L12/1.18),2)</f>
        <v>0</v>
      </c>
      <c r="N12" s="208">
        <f t="shared" ref="N12" si="1">ROUND(L12/1.18,2)</f>
        <v>0</v>
      </c>
      <c r="O12" s="208">
        <f t="shared" ref="O12" si="2">ROUND(N12*K12,2)</f>
        <v>0</v>
      </c>
      <c r="P12" s="223">
        <f t="shared" ref="P12" si="3">ROUND(O12*18%,2)</f>
        <v>0</v>
      </c>
    </row>
    <row r="13" spans="1:16" ht="16.5">
      <c r="B13" s="228"/>
      <c r="C13" s="228"/>
      <c r="D13" s="228"/>
      <c r="E13" s="229"/>
      <c r="F13" s="228"/>
      <c r="G13" s="228"/>
      <c r="H13" s="229"/>
      <c r="I13" s="331" t="s">
        <v>337</v>
      </c>
      <c r="J13" s="331"/>
      <c r="K13" s="331"/>
      <c r="L13" s="331"/>
      <c r="M13" s="331"/>
      <c r="N13" s="331"/>
      <c r="O13" s="214">
        <f>SUM(O12:O12)</f>
        <v>0</v>
      </c>
      <c r="P13" s="214">
        <f>SUM(P12:P12)</f>
        <v>0</v>
      </c>
    </row>
    <row r="14" spans="1:16" ht="16.5">
      <c r="B14" s="228"/>
      <c r="C14" s="228"/>
      <c r="D14" s="228"/>
      <c r="E14" s="229"/>
      <c r="F14" s="228"/>
      <c r="G14" s="228"/>
      <c r="H14" s="229"/>
      <c r="I14" s="332" t="s">
        <v>338</v>
      </c>
      <c r="J14" s="333"/>
      <c r="K14" s="333"/>
      <c r="L14" s="333"/>
      <c r="M14" s="333"/>
      <c r="N14" s="334"/>
      <c r="O14" s="214">
        <f>+O13</f>
        <v>0</v>
      </c>
      <c r="P14" s="214">
        <f>+P13</f>
        <v>0</v>
      </c>
    </row>
    <row r="15" spans="1:16" ht="45" customHeight="1">
      <c r="B15" s="228"/>
      <c r="C15" s="228"/>
      <c r="D15" s="228"/>
      <c r="E15" s="229"/>
      <c r="F15" s="228"/>
      <c r="G15" s="228"/>
      <c r="H15" s="230"/>
      <c r="I15" s="330" t="s">
        <v>266</v>
      </c>
      <c r="J15" s="330"/>
      <c r="K15" s="330"/>
      <c r="L15" s="330"/>
      <c r="M15" s="330"/>
      <c r="N15" s="330"/>
      <c r="O15" s="213">
        <v>0</v>
      </c>
      <c r="P15" s="213"/>
    </row>
    <row r="16" spans="1:16" ht="16.5">
      <c r="B16" s="228"/>
      <c r="C16" s="228"/>
      <c r="D16" s="228"/>
      <c r="E16" s="229"/>
      <c r="F16" s="228"/>
      <c r="G16" s="228"/>
      <c r="H16" s="229"/>
      <c r="I16" s="329" t="s">
        <v>267</v>
      </c>
      <c r="J16" s="329"/>
      <c r="K16" s="329"/>
      <c r="L16" s="329"/>
      <c r="M16" s="329"/>
      <c r="N16" s="329"/>
      <c r="O16" s="212">
        <f>O15*O14</f>
        <v>0</v>
      </c>
      <c r="P16" s="212">
        <f>+P14*O15</f>
        <v>0</v>
      </c>
    </row>
    <row r="17" spans="1:16" ht="16.5">
      <c r="B17" s="228"/>
      <c r="C17" s="228"/>
      <c r="D17" s="228"/>
      <c r="E17" s="229"/>
      <c r="F17" s="228"/>
      <c r="G17" s="228"/>
      <c r="H17" s="229"/>
      <c r="I17" s="329" t="s">
        <v>268</v>
      </c>
      <c r="J17" s="329"/>
      <c r="K17" s="329"/>
      <c r="L17" s="329"/>
      <c r="M17" s="329"/>
      <c r="N17" s="329"/>
      <c r="O17" s="214">
        <f>+O16+O14</f>
        <v>0</v>
      </c>
      <c r="P17" s="214">
        <f>+P16+P14</f>
        <v>0</v>
      </c>
    </row>
    <row r="18" spans="1:16" ht="16.5">
      <c r="B18" s="228"/>
      <c r="C18" s="228"/>
      <c r="D18" s="228"/>
      <c r="E18" s="229"/>
      <c r="F18" s="228"/>
      <c r="G18" s="228"/>
      <c r="H18" s="229"/>
      <c r="I18" s="327" t="s">
        <v>269</v>
      </c>
      <c r="J18" s="327"/>
      <c r="K18" s="327"/>
      <c r="L18" s="327"/>
      <c r="M18" s="327"/>
      <c r="N18" s="327"/>
      <c r="O18" s="215"/>
      <c r="P18" s="214">
        <f>+O17+P17</f>
        <v>0</v>
      </c>
    </row>
    <row r="19" spans="1:16" ht="35.25" customHeight="1">
      <c r="A19" s="326" t="str">
        <f>IF(O15="","As the %variation w.r.t total DSR Amount cell left Blank the bid is considered as Non-responsive","Sheet OK")</f>
        <v>Sheet OK</v>
      </c>
      <c r="B19" s="326"/>
      <c r="C19" s="326"/>
      <c r="D19" s="326"/>
      <c r="E19" s="326"/>
      <c r="F19" s="326"/>
      <c r="G19" s="326"/>
      <c r="H19" s="326"/>
      <c r="I19" s="326"/>
      <c r="J19" s="326"/>
      <c r="K19" s="326"/>
      <c r="L19" s="326"/>
      <c r="M19" s="326"/>
      <c r="N19" s="326"/>
      <c r="O19" s="326"/>
      <c r="P19" s="326"/>
    </row>
    <row r="20" spans="1:16">
      <c r="B20" s="202"/>
      <c r="C20" s="202"/>
      <c r="D20" s="209"/>
      <c r="E20" s="211"/>
      <c r="F20" s="209"/>
      <c r="G20" s="209"/>
      <c r="H20" s="211"/>
      <c r="I20" s="211"/>
      <c r="J20" s="211"/>
      <c r="K20" s="211"/>
      <c r="L20" s="211"/>
      <c r="N20" s="211"/>
    </row>
    <row r="21" spans="1:16">
      <c r="B21" s="202"/>
      <c r="C21" s="202"/>
      <c r="D21" s="209"/>
      <c r="E21" s="211"/>
      <c r="F21" s="209"/>
      <c r="G21" s="209"/>
      <c r="H21" s="211"/>
      <c r="I21" s="211"/>
      <c r="J21" s="211"/>
      <c r="K21" s="211"/>
      <c r="L21" s="211"/>
      <c r="N21" s="211"/>
    </row>
    <row r="22" spans="1:16" ht="27.75" customHeight="1">
      <c r="B22" s="202"/>
      <c r="C22" s="202"/>
      <c r="D22" s="209"/>
      <c r="E22" s="211"/>
      <c r="F22" s="209"/>
      <c r="G22" s="209"/>
      <c r="H22" s="211"/>
      <c r="I22" s="211"/>
      <c r="J22" s="211"/>
      <c r="K22" s="211"/>
      <c r="L22" s="211"/>
      <c r="N22" s="211"/>
      <c r="P22" s="216"/>
    </row>
    <row r="23" spans="1:16" ht="16.5">
      <c r="B23" s="202"/>
      <c r="C23" s="202"/>
      <c r="D23" s="209"/>
      <c r="E23" s="211"/>
      <c r="F23" s="209"/>
      <c r="G23" s="209"/>
      <c r="H23" s="211"/>
      <c r="I23" s="211"/>
      <c r="J23" s="211"/>
      <c r="K23" s="211"/>
      <c r="L23" s="211"/>
      <c r="N23" s="211"/>
      <c r="P23" s="217"/>
    </row>
    <row r="24" spans="1:16">
      <c r="B24" s="202"/>
      <c r="C24" s="202"/>
      <c r="D24" s="209"/>
      <c r="E24" s="211"/>
      <c r="F24" s="209"/>
      <c r="G24" s="209"/>
      <c r="H24" s="211"/>
      <c r="I24" s="211"/>
      <c r="J24" s="211"/>
      <c r="K24" s="211"/>
      <c r="L24" s="211"/>
      <c r="N24" s="211"/>
    </row>
    <row r="25" spans="1:16">
      <c r="B25" s="202"/>
      <c r="C25" s="202"/>
      <c r="D25" s="209"/>
      <c r="E25" s="211"/>
      <c r="F25" s="209"/>
      <c r="G25" s="209"/>
      <c r="H25" s="211"/>
      <c r="I25" s="211"/>
      <c r="J25" s="211"/>
      <c r="K25" s="211"/>
      <c r="L25" s="211"/>
      <c r="N25" s="211"/>
    </row>
    <row r="26" spans="1:16">
      <c r="B26" s="202"/>
      <c r="C26" s="202"/>
      <c r="D26" s="209"/>
      <c r="E26" s="211"/>
      <c r="F26" s="209"/>
      <c r="G26" s="209"/>
      <c r="H26" s="211"/>
      <c r="I26" s="211"/>
      <c r="J26" s="211"/>
      <c r="K26" s="211"/>
      <c r="L26" s="211"/>
      <c r="N26" s="211"/>
    </row>
    <row r="27" spans="1:16">
      <c r="B27" s="202"/>
      <c r="C27" s="202"/>
      <c r="D27" s="209"/>
      <c r="E27" s="211"/>
      <c r="F27" s="209"/>
      <c r="G27" s="209"/>
      <c r="H27" s="211"/>
      <c r="I27" s="211"/>
      <c r="J27" s="211"/>
      <c r="K27" s="211"/>
      <c r="L27" s="211"/>
      <c r="N27" s="211"/>
      <c r="O27" s="216"/>
    </row>
    <row r="28" spans="1:16">
      <c r="B28" s="202"/>
      <c r="C28" s="202"/>
      <c r="D28" s="209"/>
      <c r="E28" s="211"/>
      <c r="F28" s="209"/>
      <c r="G28" s="209"/>
      <c r="H28" s="211"/>
      <c r="I28" s="211"/>
      <c r="J28" s="211"/>
      <c r="K28" s="211"/>
      <c r="L28" s="211"/>
      <c r="N28" s="211"/>
    </row>
    <row r="29" spans="1:16">
      <c r="B29" s="202"/>
      <c r="C29" s="202"/>
      <c r="D29" s="209"/>
      <c r="E29" s="211"/>
      <c r="F29" s="209"/>
      <c r="G29" s="209"/>
      <c r="H29" s="211"/>
      <c r="I29" s="211"/>
      <c r="J29" s="211"/>
      <c r="K29" s="211"/>
      <c r="L29" s="211"/>
      <c r="N29" s="211"/>
    </row>
    <row r="30" spans="1:16">
      <c r="B30" s="202"/>
      <c r="C30" s="202"/>
      <c r="D30" s="209"/>
      <c r="E30" s="211"/>
      <c r="F30" s="209"/>
      <c r="G30" s="209"/>
      <c r="H30" s="211"/>
      <c r="I30" s="211"/>
      <c r="J30" s="211"/>
      <c r="K30" s="211"/>
      <c r="L30" s="211"/>
      <c r="N30" s="211"/>
    </row>
    <row r="31" spans="1:16">
      <c r="B31" s="202"/>
      <c r="C31" s="202"/>
      <c r="D31" s="209"/>
      <c r="E31" s="211"/>
      <c r="F31" s="209"/>
      <c r="G31" s="209"/>
      <c r="H31" s="211"/>
      <c r="I31" s="211"/>
      <c r="J31" s="211"/>
      <c r="K31" s="211"/>
      <c r="L31" s="211"/>
      <c r="N31" s="211"/>
    </row>
    <row r="32" spans="1:16">
      <c r="B32" s="202"/>
      <c r="C32" s="202"/>
      <c r="D32" s="209"/>
      <c r="E32" s="211"/>
      <c r="F32" s="209"/>
      <c r="G32" s="209"/>
      <c r="H32" s="211"/>
      <c r="I32" s="211"/>
      <c r="J32" s="211"/>
      <c r="K32" s="211"/>
      <c r="L32" s="211"/>
      <c r="N32" s="211"/>
    </row>
    <row r="33" spans="2:14">
      <c r="B33" s="202"/>
      <c r="C33" s="202"/>
      <c r="D33" s="209"/>
      <c r="E33" s="211"/>
      <c r="F33" s="209"/>
      <c r="G33" s="209"/>
      <c r="H33" s="211"/>
      <c r="I33" s="211"/>
      <c r="J33" s="211"/>
      <c r="K33" s="211"/>
      <c r="L33" s="211"/>
      <c r="N33" s="211"/>
    </row>
    <row r="34" spans="2:14">
      <c r="B34" s="202"/>
      <c r="C34" s="202"/>
      <c r="D34" s="209"/>
      <c r="E34" s="211"/>
      <c r="F34" s="209"/>
      <c r="G34" s="209"/>
      <c r="H34" s="211"/>
      <c r="I34" s="211"/>
      <c r="J34" s="211"/>
      <c r="K34" s="211"/>
      <c r="L34" s="211"/>
      <c r="N34" s="211"/>
    </row>
    <row r="35" spans="2:14">
      <c r="B35" s="202"/>
      <c r="C35" s="202"/>
      <c r="D35" s="209"/>
      <c r="E35" s="211"/>
      <c r="F35" s="209"/>
      <c r="G35" s="209"/>
      <c r="H35" s="211"/>
      <c r="I35" s="211"/>
      <c r="J35" s="211"/>
      <c r="K35" s="211"/>
      <c r="L35" s="211"/>
      <c r="N35" s="211"/>
    </row>
    <row r="36" spans="2:14">
      <c r="B36" s="202"/>
      <c r="C36" s="202"/>
      <c r="D36" s="209"/>
      <c r="E36" s="211"/>
      <c r="F36" s="209"/>
      <c r="G36" s="209"/>
      <c r="H36" s="211"/>
      <c r="I36" s="211"/>
      <c r="J36" s="211"/>
      <c r="K36" s="211"/>
      <c r="L36" s="211"/>
      <c r="N36" s="211"/>
    </row>
    <row r="37" spans="2:14">
      <c r="B37" s="202"/>
      <c r="C37" s="202"/>
      <c r="D37" s="209"/>
      <c r="E37" s="211"/>
      <c r="F37" s="209"/>
      <c r="G37" s="209"/>
      <c r="H37" s="211"/>
      <c r="I37" s="211"/>
      <c r="J37" s="211"/>
      <c r="K37" s="211"/>
      <c r="L37" s="211"/>
      <c r="N37" s="211"/>
    </row>
    <row r="38" spans="2:14">
      <c r="B38" s="202"/>
      <c r="C38" s="202"/>
      <c r="D38" s="209"/>
      <c r="E38" s="211"/>
      <c r="F38" s="209"/>
      <c r="G38" s="209"/>
      <c r="H38" s="211"/>
      <c r="I38" s="211"/>
      <c r="J38" s="211"/>
      <c r="K38" s="211"/>
      <c r="L38" s="211"/>
      <c r="N38" s="211"/>
    </row>
    <row r="39" spans="2:14">
      <c r="B39" s="202"/>
      <c r="C39" s="202"/>
      <c r="D39" s="209"/>
      <c r="E39" s="211"/>
      <c r="F39" s="209"/>
      <c r="G39" s="209"/>
      <c r="H39" s="211"/>
      <c r="I39" s="211"/>
      <c r="J39" s="211"/>
      <c r="K39" s="211"/>
      <c r="L39" s="211"/>
      <c r="N39" s="211"/>
    </row>
    <row r="40" spans="2:14">
      <c r="B40" s="202"/>
      <c r="C40" s="202"/>
      <c r="D40" s="209"/>
      <c r="E40" s="211"/>
      <c r="F40" s="209"/>
      <c r="G40" s="209"/>
      <c r="H40" s="211"/>
      <c r="I40" s="211"/>
      <c r="J40" s="211"/>
      <c r="K40" s="211"/>
      <c r="L40" s="211"/>
      <c r="N40" s="211"/>
    </row>
    <row r="41" spans="2:14">
      <c r="B41" s="202"/>
      <c r="C41" s="202"/>
      <c r="D41" s="209"/>
      <c r="E41" s="211"/>
      <c r="F41" s="209"/>
      <c r="G41" s="209"/>
      <c r="H41" s="211"/>
      <c r="I41" s="211"/>
      <c r="J41" s="211"/>
      <c r="K41" s="211"/>
      <c r="L41" s="211"/>
      <c r="N41" s="211"/>
    </row>
    <row r="42" spans="2:14">
      <c r="B42" s="202"/>
      <c r="C42" s="202"/>
      <c r="D42" s="209"/>
      <c r="E42" s="211"/>
      <c r="F42" s="209"/>
      <c r="G42" s="209"/>
      <c r="H42" s="211"/>
      <c r="I42" s="211"/>
      <c r="J42" s="211"/>
      <c r="K42" s="211"/>
      <c r="L42" s="211"/>
      <c r="N42" s="211"/>
    </row>
    <row r="43" spans="2:14">
      <c r="B43" s="202"/>
      <c r="C43" s="202"/>
      <c r="D43" s="209"/>
      <c r="E43" s="211"/>
      <c r="F43" s="209"/>
      <c r="G43" s="209"/>
      <c r="H43" s="211"/>
      <c r="I43" s="211"/>
      <c r="J43" s="211"/>
      <c r="K43" s="211"/>
      <c r="L43" s="211"/>
      <c r="N43" s="211"/>
    </row>
    <row r="44" spans="2:14">
      <c r="B44" s="202"/>
      <c r="C44" s="202"/>
      <c r="D44" s="209"/>
      <c r="E44" s="211"/>
      <c r="F44" s="209"/>
      <c r="G44" s="209"/>
      <c r="H44" s="211"/>
      <c r="I44" s="211"/>
      <c r="J44" s="211"/>
      <c r="K44" s="211"/>
      <c r="L44" s="211"/>
      <c r="N44" s="211"/>
    </row>
    <row r="45" spans="2:14">
      <c r="B45" s="202"/>
      <c r="C45" s="202"/>
      <c r="D45" s="209"/>
      <c r="E45" s="211"/>
      <c r="F45" s="209"/>
      <c r="G45" s="209"/>
      <c r="H45" s="211"/>
      <c r="I45" s="211"/>
      <c r="J45" s="211"/>
      <c r="K45" s="211"/>
      <c r="L45" s="211"/>
      <c r="N45" s="211"/>
    </row>
    <row r="46" spans="2:14">
      <c r="B46" s="202"/>
      <c r="C46" s="202"/>
      <c r="D46" s="209"/>
      <c r="E46" s="211"/>
      <c r="F46" s="209"/>
      <c r="G46" s="209"/>
      <c r="H46" s="211"/>
      <c r="I46" s="211"/>
      <c r="J46" s="211"/>
      <c r="K46" s="211"/>
      <c r="L46" s="211"/>
      <c r="N46" s="211"/>
    </row>
    <row r="47" spans="2:14">
      <c r="B47" s="202"/>
      <c r="C47" s="202"/>
      <c r="D47" s="209"/>
      <c r="E47" s="211"/>
      <c r="F47" s="209"/>
      <c r="G47" s="209"/>
      <c r="H47" s="211"/>
      <c r="I47" s="211"/>
      <c r="J47" s="211"/>
      <c r="K47" s="211"/>
      <c r="L47" s="211"/>
      <c r="N47" s="211"/>
    </row>
    <row r="48" spans="2:14">
      <c r="B48" s="202"/>
      <c r="C48" s="202"/>
      <c r="D48" s="209"/>
      <c r="E48" s="211"/>
      <c r="F48" s="209"/>
      <c r="G48" s="209"/>
      <c r="H48" s="211"/>
      <c r="I48" s="211"/>
      <c r="J48" s="211"/>
      <c r="K48" s="211"/>
      <c r="L48" s="211"/>
      <c r="N48" s="211"/>
    </row>
    <row r="49" spans="2:14">
      <c r="B49" s="202"/>
      <c r="C49" s="202"/>
      <c r="D49" s="209"/>
      <c r="E49" s="211"/>
      <c r="F49" s="209"/>
      <c r="G49" s="209"/>
      <c r="H49" s="211"/>
      <c r="I49" s="211"/>
      <c r="J49" s="211"/>
      <c r="K49" s="211"/>
      <c r="L49" s="211"/>
      <c r="N49" s="211"/>
    </row>
    <row r="50" spans="2:14">
      <c r="B50" s="202"/>
      <c r="C50" s="202"/>
      <c r="D50" s="209"/>
      <c r="E50" s="211"/>
      <c r="F50" s="209"/>
      <c r="G50" s="209"/>
      <c r="H50" s="211"/>
      <c r="I50" s="211"/>
      <c r="J50" s="211"/>
      <c r="K50" s="211"/>
      <c r="L50" s="211"/>
      <c r="N50" s="211"/>
    </row>
    <row r="51" spans="2:14">
      <c r="B51" s="202"/>
      <c r="C51" s="202"/>
      <c r="D51" s="209"/>
      <c r="E51" s="211"/>
      <c r="F51" s="209"/>
      <c r="G51" s="209"/>
      <c r="H51" s="211"/>
      <c r="I51" s="211"/>
      <c r="J51" s="211"/>
      <c r="K51" s="211"/>
      <c r="L51" s="211"/>
      <c r="N51" s="211"/>
    </row>
    <row r="52" spans="2:14">
      <c r="B52" s="202"/>
      <c r="C52" s="202"/>
      <c r="D52" s="209"/>
      <c r="E52" s="211"/>
      <c r="F52" s="209"/>
      <c r="G52" s="209"/>
      <c r="H52" s="211"/>
      <c r="I52" s="211"/>
      <c r="J52" s="211"/>
      <c r="K52" s="211"/>
      <c r="L52" s="211"/>
      <c r="N52" s="211"/>
    </row>
  </sheetData>
  <sheetProtection algorithmName="SHA-512" hashValue="nnY1w5f6LlNR7GP329o5u0dAK4pccxHLWyA7xdUNl7rDwUBXwri9vHrEHnY8BB7d0Xj2n7mXCqssgbugQM391Q==" saltValue="DEk6Gtad1MuoyyNlJkDNHw==" spinCount="100000" sheet="1" objects="1" scenarios="1"/>
  <customSheetViews>
    <customSheetView guid="{27F75044-6024-4403-9A39-D72B9CCD332B}" showPageBreaks="1" fitToPage="1" printArea="1" view="pageBreakPreview">
      <pane ySplit="11" topLeftCell="A16" activePane="bottomLeft" state="frozen"/>
      <selection pane="bottomLeft" activeCell="I19" sqref="I19:N19"/>
      <pageMargins left="0" right="0" top="0" bottom="0" header="0" footer="0"/>
      <pageSetup paperSize="9" scale="65" fitToHeight="4" orientation="landscape" r:id="rId1"/>
      <headerFooter>
        <oddFooter>Page &amp;P of &amp;N</oddFooter>
      </headerFooter>
    </customSheetView>
  </customSheetViews>
  <mergeCells count="21">
    <mergeCell ref="A19:P19"/>
    <mergeCell ref="I18:N18"/>
    <mergeCell ref="D4:K4"/>
    <mergeCell ref="L4:N4"/>
    <mergeCell ref="D7:K7"/>
    <mergeCell ref="L5:N5"/>
    <mergeCell ref="I16:N16"/>
    <mergeCell ref="I17:N17"/>
    <mergeCell ref="I15:N15"/>
    <mergeCell ref="L6:N6"/>
    <mergeCell ref="I13:N13"/>
    <mergeCell ref="I14:N14"/>
    <mergeCell ref="B3:K3"/>
    <mergeCell ref="B1:K1"/>
    <mergeCell ref="D8:K8"/>
    <mergeCell ref="B2:K2"/>
    <mergeCell ref="A5:C5"/>
    <mergeCell ref="D5:K5"/>
    <mergeCell ref="A6:C6"/>
    <mergeCell ref="D6:K6"/>
    <mergeCell ref="A4:C4"/>
  </mergeCells>
  <dataValidations count="1">
    <dataValidation type="decimal" operator="lessThan" allowBlank="1" showInputMessage="1" showErrorMessage="1" prompt="Please Enter Percentage. If left Balnk, the bid shall be considered as Non-responsive." sqref="O15" xr:uid="{00000000-0002-0000-0400-000000000000}">
      <formula1>1</formula1>
    </dataValidation>
  </dataValidations>
  <pageMargins left="0.2" right="0.2" top="0.5" bottom="0.5" header="0.3" footer="0.3"/>
  <pageSetup paperSize="9" scale="48" fitToHeight="4" orientation="landscape" r:id="rId2"/>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Q19"/>
  <sheetViews>
    <sheetView view="pageBreakPreview" zoomScale="55" zoomScaleNormal="80" zoomScaleSheetLayoutView="80" workbookViewId="0">
      <pane ySplit="9" topLeftCell="A10" activePane="bottomLeft" state="frozen"/>
      <selection pane="bottomLeft" activeCell="D11" sqref="D11"/>
    </sheetView>
  </sheetViews>
  <sheetFormatPr defaultColWidth="9.140625" defaultRowHeight="15.75"/>
  <cols>
    <col min="1" max="1" width="5.85546875" style="75" customWidth="1"/>
    <col min="2" max="2" width="11.28515625" style="75" customWidth="1"/>
    <col min="3" max="3" width="12.7109375" style="75" customWidth="1"/>
    <col min="4" max="4" width="16.5703125" style="75" customWidth="1"/>
    <col min="5" max="5" width="10.85546875" style="75" customWidth="1"/>
    <col min="6" max="6" width="18.42578125" style="75" customWidth="1"/>
    <col min="7" max="7" width="74.140625" style="75" customWidth="1"/>
    <col min="8" max="8" width="13.85546875" style="75" customWidth="1"/>
    <col min="9" max="9" width="14" style="75" customWidth="1"/>
    <col min="10" max="10" width="21.42578125" style="75" customWidth="1"/>
    <col min="11" max="11" width="24.42578125" style="75" customWidth="1"/>
    <col min="12" max="12" width="24.85546875" style="75" customWidth="1"/>
    <col min="13" max="13" width="25.28515625" style="75" customWidth="1"/>
    <col min="14" max="14" width="9.28515625" style="75" hidden="1" customWidth="1"/>
    <col min="15" max="15" width="7.42578125" style="75" hidden="1" customWidth="1"/>
    <col min="16" max="16" width="9.42578125" style="75" customWidth="1"/>
    <col min="17" max="17" width="16.5703125" style="75" customWidth="1"/>
    <col min="18" max="31" width="9.140625" style="75" customWidth="1"/>
    <col min="32" max="16384" width="9.140625" style="75"/>
  </cols>
  <sheetData>
    <row r="1" spans="1:17" s="218" customFormat="1" ht="16.5" customHeight="1">
      <c r="A1" s="335" t="str">
        <f>'Name of Bidder'!B1</f>
        <v>Catching of monkeys in substation and residential colony premises at 400kV Nagarjunasagar Substation and leaving in forest area ” against Spec. no. SR-I/C&amp;M/WC-4857/RFx: 5005013747 (SR1/NT/S-MISC/DOM/B00/26/14405)</v>
      </c>
      <c r="B1" s="335"/>
      <c r="C1" s="335"/>
      <c r="D1" s="335"/>
      <c r="E1" s="335"/>
      <c r="F1" s="335"/>
      <c r="G1" s="335"/>
      <c r="H1" s="335"/>
      <c r="I1" s="335"/>
      <c r="J1" s="335"/>
      <c r="K1" s="335"/>
      <c r="L1" s="335"/>
      <c r="M1" s="234"/>
    </row>
    <row r="2" spans="1:17" s="218" customFormat="1" ht="16.5" customHeight="1">
      <c r="A2" s="335" t="s">
        <v>270</v>
      </c>
      <c r="B2" s="335"/>
      <c r="C2" s="335"/>
      <c r="D2" s="335"/>
      <c r="E2" s="335"/>
      <c r="F2" s="335"/>
      <c r="G2" s="335"/>
      <c r="H2" s="335"/>
      <c r="I2" s="335"/>
      <c r="J2" s="335"/>
      <c r="K2" s="335"/>
      <c r="L2" s="335"/>
      <c r="M2" s="234"/>
    </row>
    <row r="3" spans="1:17" ht="18.75">
      <c r="A3" s="235" t="s">
        <v>271</v>
      </c>
      <c r="B3" s="235"/>
      <c r="C3" s="235"/>
      <c r="D3" s="336">
        <f>'Name of Bidder'!D9</f>
        <v>0</v>
      </c>
      <c r="E3" s="336"/>
      <c r="F3" s="336"/>
      <c r="G3" s="336"/>
      <c r="H3" s="336"/>
      <c r="I3" s="336"/>
      <c r="J3" s="337" t="s">
        <v>243</v>
      </c>
      <c r="K3" s="337"/>
      <c r="L3" s="337"/>
      <c r="M3" s="235"/>
    </row>
    <row r="4" spans="1:17" ht="18.75">
      <c r="A4" s="336" t="s">
        <v>15</v>
      </c>
      <c r="B4" s="336"/>
      <c r="C4" s="336"/>
      <c r="D4" s="336">
        <f>'Name of Bidder'!D10</f>
        <v>0</v>
      </c>
      <c r="E4" s="336"/>
      <c r="F4" s="336"/>
      <c r="G4" s="336"/>
      <c r="H4" s="336"/>
      <c r="I4" s="336"/>
      <c r="J4" s="337" t="s">
        <v>244</v>
      </c>
      <c r="K4" s="337"/>
      <c r="L4" s="337"/>
      <c r="M4" s="235"/>
    </row>
    <row r="5" spans="1:17" ht="18.75" hidden="1">
      <c r="A5" s="235"/>
      <c r="B5" s="235"/>
      <c r="C5" s="235"/>
      <c r="D5" s="336">
        <f>'Name of Bidder'!D11</f>
        <v>0</v>
      </c>
      <c r="E5" s="336"/>
      <c r="F5" s="336"/>
      <c r="G5" s="336"/>
      <c r="H5" s="336"/>
      <c r="I5" s="336"/>
      <c r="J5" s="337" t="s">
        <v>245</v>
      </c>
      <c r="K5" s="337"/>
      <c r="L5" s="337"/>
      <c r="M5" s="235"/>
    </row>
    <row r="6" spans="1:17" ht="18.75" hidden="1">
      <c r="A6" s="235"/>
      <c r="B6" s="235"/>
      <c r="C6" s="235"/>
      <c r="D6" s="336">
        <f>'Name of Bidder'!D12</f>
        <v>0</v>
      </c>
      <c r="E6" s="336"/>
      <c r="F6" s="336"/>
      <c r="G6" s="336"/>
      <c r="H6" s="336"/>
      <c r="I6" s="336"/>
      <c r="J6" s="235" t="s">
        <v>246</v>
      </c>
      <c r="K6" s="235"/>
      <c r="L6" s="235"/>
      <c r="M6" s="235"/>
    </row>
    <row r="7" spans="1:17" ht="18.75" hidden="1">
      <c r="A7" s="235"/>
      <c r="B7" s="235"/>
      <c r="C7" s="235"/>
      <c r="D7" s="235"/>
      <c r="E7" s="336"/>
      <c r="F7" s="336"/>
      <c r="G7" s="336"/>
      <c r="H7" s="336"/>
      <c r="I7" s="336"/>
      <c r="J7" s="235" t="s">
        <v>247</v>
      </c>
      <c r="K7" s="235"/>
      <c r="L7" s="235"/>
      <c r="M7" s="235"/>
    </row>
    <row r="8" spans="1:17" ht="120" customHeight="1">
      <c r="A8" s="236" t="s">
        <v>248</v>
      </c>
      <c r="B8" s="236" t="s">
        <v>272</v>
      </c>
      <c r="C8" s="236" t="s">
        <v>273</v>
      </c>
      <c r="D8" s="237" t="s">
        <v>274</v>
      </c>
      <c r="E8" s="237" t="s">
        <v>253</v>
      </c>
      <c r="F8" s="237" t="s">
        <v>275</v>
      </c>
      <c r="G8" s="236" t="s">
        <v>276</v>
      </c>
      <c r="H8" s="236" t="s">
        <v>256</v>
      </c>
      <c r="I8" s="236" t="s">
        <v>257</v>
      </c>
      <c r="J8" s="236" t="s">
        <v>277</v>
      </c>
      <c r="K8" s="236" t="s">
        <v>278</v>
      </c>
      <c r="L8" s="236" t="s">
        <v>279</v>
      </c>
      <c r="M8" s="236" t="s">
        <v>280</v>
      </c>
      <c r="P8" s="219">
        <f>COUNTIF(J11:J14,"")</f>
        <v>4</v>
      </c>
    </row>
    <row r="9" spans="1:17" ht="18.75">
      <c r="A9" s="238">
        <v>1</v>
      </c>
      <c r="B9" s="238"/>
      <c r="C9" s="238">
        <v>2</v>
      </c>
      <c r="D9" s="238">
        <v>3</v>
      </c>
      <c r="E9" s="239">
        <v>4</v>
      </c>
      <c r="F9" s="240">
        <v>5</v>
      </c>
      <c r="G9" s="241">
        <v>6</v>
      </c>
      <c r="H9" s="241">
        <v>7</v>
      </c>
      <c r="I9" s="241">
        <v>8</v>
      </c>
      <c r="J9" s="241">
        <v>9</v>
      </c>
      <c r="K9" s="241" t="s">
        <v>281</v>
      </c>
      <c r="L9" s="241" t="s">
        <v>282</v>
      </c>
      <c r="M9" s="241"/>
      <c r="P9" s="219">
        <f>COUNTIF(I11:I14,"&gt;0")</f>
        <v>4</v>
      </c>
    </row>
    <row r="10" spans="1:17" ht="18.75">
      <c r="A10" s="238"/>
      <c r="B10" s="242"/>
      <c r="C10" s="238"/>
      <c r="D10" s="238"/>
      <c r="E10" s="240"/>
      <c r="F10" s="240"/>
      <c r="G10" s="243" t="s">
        <v>283</v>
      </c>
      <c r="H10" s="241"/>
      <c r="I10" s="241"/>
      <c r="J10" s="241"/>
      <c r="K10" s="241"/>
      <c r="L10" s="241"/>
      <c r="M10" s="241"/>
      <c r="P10" s="219"/>
    </row>
    <row r="11" spans="1:17" ht="18.95" customHeight="1">
      <c r="A11" s="244">
        <v>1</v>
      </c>
      <c r="B11" s="242"/>
      <c r="C11" s="244"/>
      <c r="D11" s="245"/>
      <c r="E11" s="246">
        <v>0.18</v>
      </c>
      <c r="F11" s="247"/>
      <c r="G11" s="233" t="s">
        <v>342</v>
      </c>
      <c r="H11" s="233" t="s">
        <v>347</v>
      </c>
      <c r="I11" s="248">
        <v>150</v>
      </c>
      <c r="J11" s="249"/>
      <c r="K11" s="250">
        <f>J11*I11</f>
        <v>0</v>
      </c>
      <c r="L11" s="251">
        <f t="shared" ref="L11:L14" si="0">K11*E11</f>
        <v>0</v>
      </c>
      <c r="M11" s="252" t="str">
        <f>IF($P$9&lt;&gt;$P$8,IF(OR(J11="",J11=0),"Included in other item",""),"")</f>
        <v/>
      </c>
      <c r="Q11" s="224">
        <v>3.49</v>
      </c>
    </row>
    <row r="12" spans="1:17" ht="27.95" customHeight="1">
      <c r="A12" s="244">
        <v>2</v>
      </c>
      <c r="B12" s="242"/>
      <c r="C12" s="244"/>
      <c r="D12" s="245"/>
      <c r="E12" s="246">
        <v>0.18</v>
      </c>
      <c r="F12" s="247"/>
      <c r="G12" s="233" t="s">
        <v>343</v>
      </c>
      <c r="H12" s="233" t="s">
        <v>347</v>
      </c>
      <c r="I12" s="248">
        <v>600</v>
      </c>
      <c r="J12" s="249"/>
      <c r="K12" s="250">
        <f t="shared" ref="K12:K13" si="1">J12*I12</f>
        <v>0</v>
      </c>
      <c r="L12" s="251">
        <f t="shared" si="0"/>
        <v>0</v>
      </c>
      <c r="M12" s="252" t="str">
        <f t="shared" ref="M12:M14" si="2">IF($P$9&lt;&gt;$P$8,IF(OR(J12="",J12=0),"Included in other item",""),"")</f>
        <v/>
      </c>
      <c r="Q12" s="224">
        <v>3.99</v>
      </c>
    </row>
    <row r="13" spans="1:17" ht="72.599999999999994" customHeight="1">
      <c r="A13" s="244">
        <v>3</v>
      </c>
      <c r="B13" s="242"/>
      <c r="C13" s="244"/>
      <c r="D13" s="245"/>
      <c r="E13" s="246">
        <v>0.18</v>
      </c>
      <c r="F13" s="247"/>
      <c r="G13" s="233" t="s">
        <v>344</v>
      </c>
      <c r="H13" s="233" t="s">
        <v>346</v>
      </c>
      <c r="I13" s="248">
        <v>1000</v>
      </c>
      <c r="J13" s="249"/>
      <c r="K13" s="250">
        <f t="shared" si="1"/>
        <v>0</v>
      </c>
      <c r="L13" s="251">
        <f t="shared" si="0"/>
        <v>0</v>
      </c>
      <c r="M13" s="252"/>
      <c r="Q13" s="224"/>
    </row>
    <row r="14" spans="1:17" ht="24.6" customHeight="1">
      <c r="A14" s="244">
        <v>4</v>
      </c>
      <c r="B14" s="242"/>
      <c r="C14" s="244"/>
      <c r="D14" s="245"/>
      <c r="E14" s="246">
        <v>0.18</v>
      </c>
      <c r="F14" s="247"/>
      <c r="G14" s="233" t="s">
        <v>345</v>
      </c>
      <c r="H14" s="233" t="s">
        <v>347</v>
      </c>
      <c r="I14" s="248">
        <v>150</v>
      </c>
      <c r="J14" s="249"/>
      <c r="K14" s="250">
        <f>J14*I14</f>
        <v>0</v>
      </c>
      <c r="L14" s="251">
        <f t="shared" si="0"/>
        <v>0</v>
      </c>
      <c r="M14" s="252" t="str">
        <f t="shared" si="2"/>
        <v/>
      </c>
      <c r="Q14" s="224">
        <v>3.39</v>
      </c>
    </row>
    <row r="15" spans="1:17" ht="48" customHeight="1">
      <c r="A15" s="253"/>
      <c r="B15" s="253"/>
      <c r="C15" s="253"/>
      <c r="D15" s="253"/>
      <c r="E15" s="246"/>
      <c r="F15" s="253"/>
      <c r="G15" s="339" t="s">
        <v>284</v>
      </c>
      <c r="H15" s="339"/>
      <c r="I15" s="339"/>
      <c r="J15" s="339"/>
      <c r="K15" s="254" t="str">
        <f>IF(P9=P8,"", SUM(K11:K14))</f>
        <v/>
      </c>
      <c r="L15" s="254" t="str">
        <f>IF(P9=P8,"", SUM(L11:L14))</f>
        <v/>
      </c>
      <c r="M15" s="255"/>
      <c r="N15" s="220" t="str">
        <f>IF(COUNTIF(N6:N9,"TRUE"),"False","Sheet OK")</f>
        <v>Sheet OK</v>
      </c>
      <c r="Q15" s="75" t="e">
        <f>K15*1.18</f>
        <v>#VALUE!</v>
      </c>
    </row>
    <row r="16" spans="1:17" ht="39" customHeight="1">
      <c r="A16" s="338" t="str">
        <f>IF(K15="","As all the line items are Left Blank the bid is considered as Non-responsive","Sheet OK")</f>
        <v>As all the line items are Left Blank the bid is considered as Non-responsive</v>
      </c>
      <c r="B16" s="338"/>
      <c r="C16" s="338"/>
      <c r="D16" s="338"/>
      <c r="E16" s="338"/>
      <c r="F16" s="338"/>
      <c r="G16" s="338"/>
      <c r="H16" s="338"/>
      <c r="I16" s="338"/>
      <c r="J16" s="338"/>
      <c r="K16" s="338"/>
      <c r="L16" s="338"/>
      <c r="M16" s="338"/>
      <c r="Q16" s="221" t="e">
        <f>K15+L15</f>
        <v>#VALUE!</v>
      </c>
    </row>
    <row r="18" spans="11:15">
      <c r="N18" s="220" t="str">
        <f>IF(COUNTIF(N11:N17,"TRUE"),"False","Sheet OK")</f>
        <v>Sheet OK</v>
      </c>
      <c r="O18" s="220"/>
    </row>
    <row r="19" spans="11:15">
      <c r="K19" s="221"/>
    </row>
  </sheetData>
  <sheetProtection algorithmName="SHA-512" hashValue="f/CYLJLGwuLlimVKlNQLszrUtsuoAos4nxtWBDaHETtGeJQYHJNgpEZCIUCjR3WhaEMrV8QRDVUm0RKIvw2kqw==" saltValue="a72siOUOeaNqBsjhIWIpDA==" spinCount="100000" sheet="1" selectLockedCells="1"/>
  <customSheetViews>
    <customSheetView guid="{27F75044-6024-4403-9A39-D72B9CCD332B}" scale="115" showPageBreaks="1" fitToPage="1" printArea="1" hiddenColumns="1" view="pageBreakPreview">
      <pane ySplit="9" topLeftCell="A10" activePane="bottomLeft" state="frozen"/>
      <selection pane="bottomLeft" activeCell="D10" sqref="D10"/>
      <pageMargins left="0" right="0" top="0" bottom="0" header="0" footer="0"/>
      <pageSetup paperSize="9" scale="57" fitToHeight="2" orientation="landscape" r:id="rId1"/>
      <headerFooter>
        <oddFooter>Page &amp;P of &amp;N</oddFooter>
      </headerFooter>
    </customSheetView>
  </customSheetViews>
  <mergeCells count="13">
    <mergeCell ref="A16:M16"/>
    <mergeCell ref="D5:I5"/>
    <mergeCell ref="J5:L5"/>
    <mergeCell ref="D6:I6"/>
    <mergeCell ref="E7:I7"/>
    <mergeCell ref="G15:J15"/>
    <mergeCell ref="A1:L1"/>
    <mergeCell ref="A2:L2"/>
    <mergeCell ref="D3:I3"/>
    <mergeCell ref="J3:L3"/>
    <mergeCell ref="A4:C4"/>
    <mergeCell ref="D4:I4"/>
    <mergeCell ref="J4:L4"/>
  </mergeCells>
  <conditionalFormatting sqref="A16:M16">
    <cfRule type="containsText" dxfId="2" priority="3" stopIfTrue="1" operator="containsText" text="sheet">
      <formula>NOT(ISERROR(SEARCH("sheet",A16)))</formula>
    </cfRule>
    <cfRule type="containsText" dxfId="1" priority="4" stopIfTrue="1" operator="containsText" text="Non-responsive">
      <formula>NOT(ISERROR(SEARCH("Non-responsive",A16)))</formula>
    </cfRule>
  </conditionalFormatting>
  <conditionalFormatting sqref="M11:M14">
    <cfRule type="containsText" dxfId="0" priority="2" operator="containsText" text="included">
      <formula>NOT(ISERROR(SEARCH("included",M11)))</formula>
    </cfRule>
  </conditionalFormatting>
  <dataValidations count="1">
    <dataValidation type="decimal" operator="greaterThanOrEqual" allowBlank="1" showInputMessage="1" showErrorMessage="1" errorTitle="ERROR" error="Enter any positive value including zero._x000a_Items against which price entered as zero shall be deemed to be covered in other BOQ item/s." prompt="Enter any positive value including zero._x000a_Items against which price entered as zero shall be deemed to be covered in other BOQ item/s." sqref="J11:J14" xr:uid="{00000000-0002-0000-0500-000000000000}">
      <formula1>0</formula1>
    </dataValidation>
  </dataValidations>
  <pageMargins left="0.7" right="0.7" top="0.75" bottom="0.75" header="0.3" footer="0.3"/>
  <pageSetup paperSize="9" scale="29" fitToHeight="2" orientation="landscape" r:id="rId2"/>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27"/>
  <sheetViews>
    <sheetView view="pageBreakPreview" zoomScaleNormal="100" zoomScaleSheetLayoutView="100" workbookViewId="0">
      <selection sqref="A1:D1"/>
    </sheetView>
  </sheetViews>
  <sheetFormatPr defaultRowHeight="13.5"/>
  <cols>
    <col min="2" max="2" width="66.140625" customWidth="1"/>
    <col min="3" max="3" width="16.42578125" customWidth="1"/>
    <col min="4" max="4" width="19" style="145" customWidth="1"/>
    <col min="6" max="6" width="17.140625" customWidth="1"/>
    <col min="8" max="8" width="12.42578125" bestFit="1" customWidth="1"/>
  </cols>
  <sheetData>
    <row r="1" spans="1:5" ht="27.75" customHeight="1">
      <c r="A1" s="356" t="str">
        <f>'Name of Bidder'!B1</f>
        <v>Catching of monkeys in substation and residential colony premises at 400kV Nagarjunasagar Substation and leaving in forest area ” against Spec. no. SR-I/C&amp;M/WC-4857/RFx: 5005013747 (SR1/NT/S-MISC/DOM/B00/26/14405)</v>
      </c>
      <c r="B1" s="356"/>
      <c r="C1" s="356"/>
      <c r="D1" s="356"/>
    </row>
    <row r="2" spans="1:5" ht="15">
      <c r="A2" s="356" t="str">
        <f>'Name of Bidder'!B2</f>
        <v>Spec. no. SR-I/C&amp;M/WC-4857/RFx: 5005013747 (SR1/NT/S-MISC/DOM/B00/26/14405)</v>
      </c>
      <c r="B2" s="356"/>
      <c r="C2" s="356"/>
      <c r="D2" s="356"/>
    </row>
    <row r="3" spans="1:5" ht="15.75">
      <c r="A3" s="357" t="s">
        <v>285</v>
      </c>
      <c r="B3" s="357"/>
      <c r="C3" s="357"/>
      <c r="D3" s="357"/>
    </row>
    <row r="4" spans="1:5">
      <c r="A4" s="358" t="s">
        <v>242</v>
      </c>
      <c r="B4" s="358"/>
      <c r="C4" s="359" t="s">
        <v>243</v>
      </c>
      <c r="D4" s="359"/>
    </row>
    <row r="5" spans="1:5">
      <c r="A5" s="125" t="s">
        <v>14</v>
      </c>
      <c r="B5" s="190">
        <f>'Schedule-I'!D4</f>
        <v>0</v>
      </c>
      <c r="C5" s="193" t="s">
        <v>244</v>
      </c>
      <c r="D5" s="194"/>
    </row>
    <row r="6" spans="1:5" ht="15">
      <c r="A6" s="125" t="s">
        <v>15</v>
      </c>
      <c r="B6" s="190">
        <f>'Schedule-I'!D6</f>
        <v>0</v>
      </c>
      <c r="C6" s="195" t="s">
        <v>245</v>
      </c>
      <c r="D6" s="195"/>
      <c r="E6" s="192"/>
    </row>
    <row r="7" spans="1:5" ht="15">
      <c r="A7" s="126"/>
      <c r="B7" s="190">
        <f>'Schedule-I'!D7</f>
        <v>0</v>
      </c>
      <c r="C7" s="196" t="s">
        <v>246</v>
      </c>
      <c r="D7" s="197"/>
      <c r="E7" s="189"/>
    </row>
    <row r="8" spans="1:5" ht="15">
      <c r="A8" s="126"/>
      <c r="B8" s="190">
        <f>'Schedule-I'!D8</f>
        <v>0</v>
      </c>
      <c r="C8" s="198" t="s">
        <v>247</v>
      </c>
      <c r="D8" s="197"/>
      <c r="E8" s="189"/>
    </row>
    <row r="9" spans="1:5">
      <c r="A9" s="127" t="s">
        <v>248</v>
      </c>
      <c r="B9" s="360" t="s">
        <v>286</v>
      </c>
      <c r="C9" s="361"/>
      <c r="D9" s="191" t="s">
        <v>287</v>
      </c>
    </row>
    <row r="10" spans="1:5">
      <c r="A10" s="128">
        <v>1.1000000000000001</v>
      </c>
      <c r="B10" s="352" t="s">
        <v>288</v>
      </c>
      <c r="C10" s="352"/>
      <c r="D10" s="138"/>
    </row>
    <row r="11" spans="1:5" ht="28.5" customHeight="1">
      <c r="A11" s="128"/>
      <c r="B11" s="353" t="s">
        <v>339</v>
      </c>
      <c r="C11" s="354"/>
      <c r="D11" s="136">
        <f>IF('Schedule-I'!O15="","Not Quoted",'Schedule-I'!O17)</f>
        <v>0</v>
      </c>
    </row>
    <row r="12" spans="1:5">
      <c r="A12" s="128">
        <v>1.2</v>
      </c>
      <c r="B12" s="352" t="s">
        <v>289</v>
      </c>
      <c r="C12" s="352"/>
      <c r="D12" s="136"/>
    </row>
    <row r="13" spans="1:5" ht="26.25" customHeight="1">
      <c r="A13" s="128"/>
      <c r="B13" s="355" t="s">
        <v>341</v>
      </c>
      <c r="C13" s="354"/>
      <c r="D13" s="136" t="str">
        <f>'Schedule-II'!K15</f>
        <v/>
      </c>
    </row>
    <row r="14" spans="1:5">
      <c r="A14" s="128">
        <v>1.3</v>
      </c>
      <c r="B14" s="352" t="s">
        <v>290</v>
      </c>
      <c r="C14" s="352"/>
      <c r="D14" s="136"/>
    </row>
    <row r="15" spans="1:5">
      <c r="A15" s="128"/>
      <c r="B15" s="346" t="s">
        <v>291</v>
      </c>
      <c r="C15" s="347"/>
      <c r="D15" s="136">
        <f>IF('Schedule-I'!O15="","Not quoted",'Schedule-I'!P17)</f>
        <v>0</v>
      </c>
    </row>
    <row r="16" spans="1:5">
      <c r="A16" s="128"/>
      <c r="B16" s="346" t="s">
        <v>292</v>
      </c>
      <c r="C16" s="347"/>
      <c r="D16" s="136" t="str">
        <f>IF('Schedule-II'!K15="","Not Quoted",'Schedule-II'!L15)</f>
        <v>Not Quoted</v>
      </c>
    </row>
    <row r="17" spans="1:8">
      <c r="A17" s="128"/>
      <c r="B17" s="348"/>
      <c r="C17" s="349"/>
      <c r="D17" s="136"/>
    </row>
    <row r="18" spans="1:8" ht="15.75">
      <c r="A18" s="128">
        <v>1</v>
      </c>
      <c r="B18" s="350" t="s">
        <v>293</v>
      </c>
      <c r="C18" s="351"/>
      <c r="D18" s="139" t="e">
        <f>IF(OR(D11="Not Quoted",D13="Not Quoted"),"Non Responsive",D11+D13)</f>
        <v>#VALUE!</v>
      </c>
    </row>
    <row r="19" spans="1:8">
      <c r="A19" s="128"/>
      <c r="B19" s="340"/>
      <c r="C19" s="341"/>
      <c r="D19" s="140"/>
    </row>
    <row r="20" spans="1:8">
      <c r="A20" s="128"/>
      <c r="B20" s="342"/>
      <c r="C20" s="342"/>
      <c r="D20" s="140"/>
    </row>
    <row r="21" spans="1:8" ht="15.75">
      <c r="A21" s="128">
        <v>2</v>
      </c>
      <c r="B21" s="343" t="s">
        <v>294</v>
      </c>
      <c r="C21" s="343"/>
      <c r="D21" s="141" t="e">
        <f>IF(D18="Non Responsive","Non Responsive", SUM(D15:D16))</f>
        <v>#VALUE!</v>
      </c>
      <c r="F21" s="182"/>
    </row>
    <row r="22" spans="1:8" ht="15">
      <c r="A22" s="128"/>
      <c r="B22" s="344"/>
      <c r="C22" s="345"/>
      <c r="D22" s="137"/>
    </row>
    <row r="23" spans="1:8" ht="15.75">
      <c r="A23" s="128">
        <v>3</v>
      </c>
      <c r="B23" s="343" t="s">
        <v>295</v>
      </c>
      <c r="C23" s="343"/>
      <c r="D23" s="141" t="e">
        <f>IF(D18="Non Responsive","Non Responsive", SUM(D18:D21))</f>
        <v>#VALUE!</v>
      </c>
      <c r="H23" s="182"/>
    </row>
    <row r="24" spans="1:8">
      <c r="A24" s="129"/>
      <c r="B24" s="130"/>
      <c r="C24" s="130"/>
      <c r="D24" s="142"/>
    </row>
    <row r="25" spans="1:8">
      <c r="A25" s="131"/>
      <c r="D25" s="143"/>
    </row>
    <row r="26" spans="1:8">
      <c r="A26" s="132" t="s">
        <v>296</v>
      </c>
      <c r="B26" s="184">
        <f>'Name of Bidder'!D19</f>
        <v>0</v>
      </c>
      <c r="C26" s="133" t="s">
        <v>297</v>
      </c>
      <c r="D26" s="143">
        <f>'Name of Bidder'!D16</f>
        <v>0</v>
      </c>
    </row>
    <row r="27" spans="1:8">
      <c r="A27" s="134" t="s">
        <v>298</v>
      </c>
      <c r="B27" s="183">
        <f>'Name of Bidder'!D20</f>
        <v>0</v>
      </c>
      <c r="C27" s="135" t="s">
        <v>299</v>
      </c>
      <c r="D27" s="144">
        <f>'Name of Bidder'!D17</f>
        <v>0</v>
      </c>
    </row>
  </sheetData>
  <sheetProtection algorithmName="SHA-512" hashValue="cSNjtRfeFJSKblAGOGAlcWhD2ZzhdmrHNs6N79nkZoQJ3SRLmyQWDKJd3rNzA4mjcfsf9cZACjbsiMujKZ//Nw==" saltValue="lrN5yg7IRUaJG2mvVT3H9Q==" spinCount="100000" sheet="1" objects="1" scenarios="1"/>
  <customSheetViews>
    <customSheetView guid="{27F75044-6024-4403-9A39-D72B9CCD332B}" showPageBreaks="1" fitToPage="1" printArea="1" view="pageBreakPreview">
      <selection activeCell="B41" sqref="B41"/>
      <pageMargins left="0" right="0" top="0" bottom="0" header="0" footer="0"/>
      <pageSetup paperSize="9" scale="88" orientation="portrait" r:id="rId1"/>
    </customSheetView>
  </customSheetViews>
  <mergeCells count="20">
    <mergeCell ref="A1:D1"/>
    <mergeCell ref="A3:D3"/>
    <mergeCell ref="A4:B4"/>
    <mergeCell ref="C4:D4"/>
    <mergeCell ref="B9:C9"/>
    <mergeCell ref="A2:D2"/>
    <mergeCell ref="B16:C16"/>
    <mergeCell ref="B17:C17"/>
    <mergeCell ref="B18:C18"/>
    <mergeCell ref="B10:C10"/>
    <mergeCell ref="B11:C11"/>
    <mergeCell ref="B12:C12"/>
    <mergeCell ref="B13:C13"/>
    <mergeCell ref="B14:C14"/>
    <mergeCell ref="B15:C15"/>
    <mergeCell ref="B19:C19"/>
    <mergeCell ref="B20:C20"/>
    <mergeCell ref="B21:C21"/>
    <mergeCell ref="B22:C22"/>
    <mergeCell ref="B23:C23"/>
  </mergeCells>
  <pageMargins left="0.7" right="0.7" top="0.75" bottom="0.75" header="0.3" footer="0.3"/>
  <pageSetup paperSize="9" scale="88"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53"/>
  <sheetViews>
    <sheetView tabSelected="1" view="pageBreakPreview" zoomScale="115" zoomScaleNormal="100" zoomScaleSheetLayoutView="115" workbookViewId="0">
      <selection activeCell="C1" sqref="C1"/>
    </sheetView>
  </sheetViews>
  <sheetFormatPr defaultColWidth="9.140625" defaultRowHeight="12.75"/>
  <cols>
    <col min="1" max="2" width="10.7109375" style="149" customWidth="1"/>
    <col min="3" max="3" width="14.7109375" style="149" customWidth="1"/>
    <col min="4" max="4" width="20.7109375" style="149" customWidth="1"/>
    <col min="5" max="5" width="12.7109375" style="149" customWidth="1"/>
    <col min="6" max="6" width="34.140625" style="149" customWidth="1"/>
    <col min="7" max="25" width="9.140625" style="149"/>
    <col min="26" max="26" width="12.5703125" style="149" customWidth="1"/>
    <col min="27" max="27" width="9.140625" style="149"/>
    <col min="28" max="28" width="16.140625" style="149" bestFit="1" customWidth="1"/>
    <col min="29" max="16384" width="9.140625" style="149"/>
  </cols>
  <sheetData>
    <row r="1" spans="1:6" ht="17.25">
      <c r="A1" s="146" t="str">
        <f>'Schedule-III-Summary'!A2:D2</f>
        <v>Spec. no. SR-I/C&amp;M/WC-4857/RFx: 5005013747 (SR1/NT/S-MISC/DOM/B00/26/14405)</v>
      </c>
      <c r="B1" s="146"/>
      <c r="C1" s="147"/>
      <c r="D1" s="147"/>
      <c r="E1" s="147"/>
      <c r="F1" s="148" t="s">
        <v>300</v>
      </c>
    </row>
    <row r="2" spans="1:6" ht="16.5">
      <c r="A2" s="150"/>
      <c r="B2" s="150"/>
      <c r="C2" s="150"/>
      <c r="D2" s="150"/>
      <c r="E2" s="150"/>
      <c r="F2" s="150"/>
    </row>
    <row r="3" spans="1:6" ht="15">
      <c r="A3" s="269" t="s">
        <v>301</v>
      </c>
      <c r="B3" s="269"/>
      <c r="C3" s="269"/>
      <c r="D3" s="269"/>
      <c r="E3" s="269"/>
      <c r="F3" s="269"/>
    </row>
    <row r="4" spans="1:6" ht="15">
      <c r="A4" s="151"/>
      <c r="B4" s="151"/>
      <c r="C4" s="151"/>
      <c r="D4" s="151"/>
      <c r="E4" s="151"/>
      <c r="F4" s="151"/>
    </row>
    <row r="5" spans="1:6" ht="16.5">
      <c r="A5" s="152" t="s">
        <v>302</v>
      </c>
      <c r="B5" s="152"/>
      <c r="C5" s="270"/>
      <c r="D5" s="270"/>
      <c r="E5" s="270"/>
      <c r="F5" s="270"/>
    </row>
    <row r="6" spans="1:6" ht="16.5">
      <c r="A6" s="152" t="s">
        <v>18</v>
      </c>
      <c r="B6" s="271">
        <f>'Name of Bidder'!D19</f>
        <v>0</v>
      </c>
      <c r="C6" s="271"/>
      <c r="D6" s="150"/>
      <c r="E6" s="150"/>
      <c r="F6" s="150"/>
    </row>
    <row r="7" spans="1:6" ht="16.5">
      <c r="A7" s="152"/>
      <c r="B7" s="153"/>
      <c r="C7" s="153"/>
      <c r="D7" s="150"/>
      <c r="E7" s="150"/>
      <c r="F7" s="150"/>
    </row>
    <row r="8" spans="1:6" ht="16.5">
      <c r="A8" s="154" t="s">
        <v>243</v>
      </c>
      <c r="B8" s="155"/>
      <c r="C8" s="150"/>
      <c r="D8" s="150"/>
      <c r="E8" s="150"/>
      <c r="F8" s="156"/>
    </row>
    <row r="9" spans="1:6" ht="16.5">
      <c r="A9" s="157" t="s">
        <v>244</v>
      </c>
      <c r="B9" s="157"/>
      <c r="C9" s="150"/>
      <c r="D9" s="150"/>
      <c r="E9" s="150"/>
      <c r="F9" s="156"/>
    </row>
    <row r="10" spans="1:6" ht="16.5">
      <c r="A10" s="157" t="s">
        <v>245</v>
      </c>
      <c r="B10" s="157"/>
      <c r="C10" s="150"/>
      <c r="D10" s="150"/>
      <c r="E10" s="150"/>
      <c r="F10" s="156"/>
    </row>
    <row r="11" spans="1:6" ht="16.5">
      <c r="A11" s="157" t="s">
        <v>303</v>
      </c>
      <c r="B11" s="157"/>
      <c r="C11" s="150"/>
      <c r="D11" s="150"/>
      <c r="E11" s="150"/>
      <c r="F11" s="156"/>
    </row>
    <row r="12" spans="1:6" ht="16.5">
      <c r="A12" s="157"/>
      <c r="B12" s="157"/>
      <c r="C12" s="150"/>
      <c r="D12" s="150"/>
      <c r="E12" s="150"/>
      <c r="F12" s="156"/>
    </row>
    <row r="13" spans="1:6" ht="16.5">
      <c r="A13" s="157"/>
      <c r="B13" s="157"/>
      <c r="C13" s="150"/>
      <c r="D13" s="150"/>
      <c r="E13" s="150"/>
      <c r="F13" s="156"/>
    </row>
    <row r="14" spans="1:6" ht="16.5">
      <c r="A14" s="152"/>
      <c r="B14" s="152"/>
      <c r="C14" s="150"/>
      <c r="D14" s="150"/>
      <c r="E14" s="150"/>
      <c r="F14" s="156"/>
    </row>
    <row r="15" spans="1:6" ht="33.75" customHeight="1">
      <c r="A15" s="158" t="s">
        <v>304</v>
      </c>
      <c r="B15" s="159"/>
      <c r="C15" s="272" t="str">
        <f>'Name of Bidder'!B1</f>
        <v>Catching of monkeys in substation and residential colony premises at 400kV Nagarjunasagar Substation and leaving in forest area ” against Spec. no. SR-I/C&amp;M/WC-4857/RFx: 5005013747 (SR1/NT/S-MISC/DOM/B00/26/14405)</v>
      </c>
      <c r="D15" s="272"/>
      <c r="E15" s="272"/>
      <c r="F15" s="272"/>
    </row>
    <row r="16" spans="1:6" ht="45.75" customHeight="1">
      <c r="A16" s="150" t="s">
        <v>305</v>
      </c>
      <c r="B16" s="150"/>
      <c r="C16" s="156"/>
      <c r="D16" s="156"/>
      <c r="E16" s="156"/>
      <c r="F16" s="156"/>
    </row>
    <row r="17" spans="1:28" ht="113.25" customHeight="1">
      <c r="A17" s="159">
        <v>1</v>
      </c>
      <c r="B17" s="263" t="e">
        <f>Z17 &amp;AB17 &amp; AC17 &amp; AA17</f>
        <v>#VALUE!</v>
      </c>
      <c r="C17" s="263"/>
      <c r="D17" s="263"/>
      <c r="E17" s="263"/>
      <c r="F17" s="263"/>
      <c r="Z17" s="161" t="s">
        <v>306</v>
      </c>
      <c r="AA17" s="162" t="s">
        <v>307</v>
      </c>
      <c r="AB17" s="163" t="e">
        <f>'Schedule-III-Summary'!D23</f>
        <v>#VALUE!</v>
      </c>
    </row>
    <row r="18" spans="1:28" ht="42" customHeight="1">
      <c r="A18" s="150"/>
      <c r="B18" s="268" t="s">
        <v>308</v>
      </c>
      <c r="C18" s="268"/>
      <c r="D18" s="268"/>
      <c r="E18" s="268"/>
      <c r="F18" s="268"/>
    </row>
    <row r="19" spans="1:28" ht="16.5">
      <c r="A19" s="164">
        <v>2</v>
      </c>
      <c r="B19" s="267" t="s">
        <v>309</v>
      </c>
      <c r="C19" s="267"/>
      <c r="D19" s="267"/>
      <c r="E19" s="267"/>
      <c r="F19" s="267"/>
    </row>
    <row r="20" spans="1:28" ht="33.75" customHeight="1">
      <c r="A20" s="159">
        <v>2.1</v>
      </c>
      <c r="B20" s="263" t="s">
        <v>310</v>
      </c>
      <c r="C20" s="263"/>
      <c r="D20" s="263"/>
      <c r="E20" s="263"/>
      <c r="F20" s="263"/>
    </row>
    <row r="21" spans="1:28" ht="16.5">
      <c r="A21" s="159"/>
      <c r="B21" s="160" t="s">
        <v>311</v>
      </c>
      <c r="C21" s="265" t="s">
        <v>335</v>
      </c>
      <c r="D21" s="265"/>
      <c r="E21" s="265"/>
      <c r="F21" s="265"/>
    </row>
    <row r="22" spans="1:28" ht="16.5">
      <c r="A22" s="159"/>
      <c r="B22" s="160" t="s">
        <v>312</v>
      </c>
      <c r="C22" s="265" t="s">
        <v>313</v>
      </c>
      <c r="D22" s="265"/>
      <c r="E22" s="265"/>
      <c r="F22" s="265"/>
    </row>
    <row r="23" spans="1:28" ht="16.5" customHeight="1">
      <c r="A23" s="159"/>
      <c r="B23" s="160" t="s">
        <v>314</v>
      </c>
      <c r="C23" s="265" t="s">
        <v>315</v>
      </c>
      <c r="D23" s="265"/>
      <c r="E23" s="265"/>
      <c r="F23" s="265"/>
    </row>
    <row r="24" spans="1:28" ht="16.5">
      <c r="A24" s="150"/>
      <c r="B24" s="266"/>
      <c r="C24" s="266"/>
      <c r="D24" s="158"/>
      <c r="E24" s="158"/>
      <c r="F24" s="158"/>
    </row>
    <row r="25" spans="1:28" ht="87.75" customHeight="1">
      <c r="A25" s="165">
        <v>2.2000000000000002</v>
      </c>
      <c r="B25" s="263" t="s">
        <v>316</v>
      </c>
      <c r="C25" s="263"/>
      <c r="D25" s="263"/>
      <c r="E25" s="263"/>
      <c r="F25" s="263"/>
    </row>
    <row r="26" spans="1:28" ht="51" customHeight="1">
      <c r="A26" s="165">
        <v>2.2999999999999998</v>
      </c>
      <c r="B26" s="263" t="s">
        <v>317</v>
      </c>
      <c r="C26" s="263"/>
      <c r="D26" s="263"/>
      <c r="E26" s="263"/>
      <c r="F26" s="263"/>
    </row>
    <row r="27" spans="1:28" ht="148.5" customHeight="1">
      <c r="A27" s="165">
        <v>2.4</v>
      </c>
      <c r="B27" s="263" t="s">
        <v>318</v>
      </c>
      <c r="C27" s="263"/>
      <c r="D27" s="263"/>
      <c r="E27" s="263"/>
      <c r="F27" s="263"/>
    </row>
    <row r="28" spans="1:28" ht="97.5" customHeight="1">
      <c r="A28" s="159">
        <v>3</v>
      </c>
      <c r="B28" s="263" t="s">
        <v>319</v>
      </c>
      <c r="C28" s="263"/>
      <c r="D28" s="263"/>
      <c r="E28" s="263"/>
      <c r="F28" s="263"/>
    </row>
    <row r="29" spans="1:28" ht="62.25" customHeight="1">
      <c r="A29" s="165">
        <v>3.1</v>
      </c>
      <c r="B29" s="265" t="s">
        <v>320</v>
      </c>
      <c r="C29" s="265"/>
      <c r="D29" s="265"/>
      <c r="E29" s="265"/>
      <c r="F29" s="265"/>
    </row>
    <row r="30" spans="1:28" ht="57" customHeight="1">
      <c r="A30" s="165">
        <v>3.2</v>
      </c>
      <c r="B30" s="263" t="s">
        <v>321</v>
      </c>
      <c r="C30" s="263"/>
      <c r="D30" s="263"/>
      <c r="E30" s="263"/>
      <c r="F30" s="263"/>
    </row>
    <row r="31" spans="1:28" ht="62.25" customHeight="1">
      <c r="A31" s="165">
        <v>3.3</v>
      </c>
      <c r="B31" s="263" t="s">
        <v>322</v>
      </c>
      <c r="C31" s="263"/>
      <c r="D31" s="263"/>
      <c r="E31" s="263"/>
      <c r="F31" s="263"/>
    </row>
    <row r="32" spans="1:28" ht="79.5" customHeight="1">
      <c r="A32" s="159">
        <v>4</v>
      </c>
      <c r="B32" s="263" t="s">
        <v>323</v>
      </c>
      <c r="C32" s="263"/>
      <c r="D32" s="263"/>
      <c r="E32" s="263"/>
      <c r="F32" s="263"/>
    </row>
    <row r="33" spans="1:6" ht="89.25" customHeight="1">
      <c r="A33" s="159">
        <v>5</v>
      </c>
      <c r="B33" s="263" t="s">
        <v>324</v>
      </c>
      <c r="C33" s="263"/>
      <c r="D33" s="263"/>
      <c r="E33" s="263"/>
      <c r="F33" s="263"/>
    </row>
    <row r="34" spans="1:6" ht="16.5">
      <c r="A34" s="150"/>
      <c r="B34" s="166" t="str">
        <f>IF(ISERROR("Dated this " &amp; AG6 &amp; LOOKUP(AG6,AE1:AE27,AF1:AF27) &amp; " day of " &amp; AG8 &amp; " " &amp;AG9), "", "Dated this " &amp; AG6 &amp; LOOKUP(AG6,AE1:AE27,AF1:AF27) &amp; " day of " &amp; AG8 &amp; " " &amp;AG9)</f>
        <v/>
      </c>
      <c r="C34" s="166"/>
      <c r="D34" s="166"/>
      <c r="E34" s="167"/>
      <c r="F34" s="167"/>
    </row>
    <row r="35" spans="1:6" ht="16.5">
      <c r="A35" s="150"/>
      <c r="B35" s="166" t="s">
        <v>325</v>
      </c>
      <c r="C35" s="168"/>
      <c r="D35" s="169"/>
      <c r="E35" s="169"/>
      <c r="F35" s="169"/>
    </row>
    <row r="36" spans="1:6" ht="16.5">
      <c r="A36" s="150"/>
      <c r="B36" s="170"/>
      <c r="C36" s="169"/>
      <c r="D36" s="169"/>
      <c r="E36" s="166"/>
      <c r="F36" s="171" t="s">
        <v>326</v>
      </c>
    </row>
    <row r="37" spans="1:6" ht="16.5">
      <c r="A37" s="150"/>
      <c r="B37" s="170"/>
      <c r="C37" s="169"/>
      <c r="D37" s="166"/>
      <c r="E37" s="166"/>
      <c r="F37" s="171" t="str">
        <f>"For and on behalf of " &amp; 'Schedule-I'!D4</f>
        <v>For and on behalf of 0</v>
      </c>
    </row>
    <row r="38" spans="1:6" ht="16.5">
      <c r="A38" s="172"/>
      <c r="B38" s="172"/>
      <c r="C38" s="173"/>
      <c r="D38" s="172"/>
      <c r="E38" s="174"/>
      <c r="F38" s="152"/>
    </row>
    <row r="39" spans="1:6" ht="16.5">
      <c r="A39" s="175" t="s">
        <v>327</v>
      </c>
      <c r="B39" s="264">
        <f>'Name of Bidder'!D19</f>
        <v>0</v>
      </c>
      <c r="C39" s="264"/>
      <c r="D39" s="172"/>
      <c r="E39" s="174" t="s">
        <v>19</v>
      </c>
      <c r="F39" s="176">
        <f>'Name of Bidder'!D16</f>
        <v>0</v>
      </c>
    </row>
    <row r="40" spans="1:6" ht="16.5">
      <c r="A40" s="175" t="s">
        <v>298</v>
      </c>
      <c r="B40" s="176">
        <f>'Name of Bidder'!D20</f>
        <v>0</v>
      </c>
      <c r="C40" s="177"/>
      <c r="D40" s="172"/>
      <c r="E40" s="174" t="s">
        <v>21</v>
      </c>
      <c r="F40" s="176">
        <f>'Name of Bidder'!D17</f>
        <v>0</v>
      </c>
    </row>
    <row r="41" spans="1:6" ht="16.5">
      <c r="A41" s="150"/>
      <c r="B41" s="150"/>
      <c r="C41" s="150"/>
      <c r="D41" s="172"/>
      <c r="E41" s="174"/>
      <c r="F41" s="150"/>
    </row>
    <row r="42" spans="1:6" ht="16.5">
      <c r="A42" s="178" t="s">
        <v>328</v>
      </c>
      <c r="B42" s="179"/>
      <c r="C42" s="180"/>
      <c r="D42" s="166"/>
      <c r="E42" s="171"/>
      <c r="F42" s="166"/>
    </row>
    <row r="43" spans="1:6" ht="16.5">
      <c r="A43" s="260" t="s">
        <v>329</v>
      </c>
      <c r="B43" s="260"/>
      <c r="C43" s="260"/>
      <c r="D43" s="259"/>
      <c r="E43" s="259"/>
      <c r="F43" s="259"/>
    </row>
    <row r="44" spans="1:6" ht="16.5">
      <c r="A44" s="261"/>
      <c r="B44" s="261"/>
      <c r="C44" s="261"/>
      <c r="D44" s="181"/>
      <c r="E44" s="181"/>
      <c r="F44" s="181"/>
    </row>
    <row r="45" spans="1:6" ht="16.5">
      <c r="A45" s="257"/>
      <c r="B45" s="257"/>
      <c r="C45" s="257"/>
      <c r="D45" s="181"/>
      <c r="E45" s="181"/>
      <c r="F45" s="181"/>
    </row>
    <row r="46" spans="1:6" ht="16.5">
      <c r="A46" s="258" t="s">
        <v>330</v>
      </c>
      <c r="B46" s="258"/>
      <c r="C46" s="258"/>
      <c r="D46" s="259"/>
      <c r="E46" s="259"/>
      <c r="F46" s="259"/>
    </row>
    <row r="47" spans="1:6" ht="16.5">
      <c r="A47" s="258" t="s">
        <v>331</v>
      </c>
      <c r="B47" s="258"/>
      <c r="C47" s="258"/>
      <c r="D47" s="259"/>
      <c r="E47" s="259"/>
      <c r="F47" s="259"/>
    </row>
    <row r="48" spans="1:6" ht="16.5">
      <c r="A48" s="258" t="s">
        <v>332</v>
      </c>
      <c r="B48" s="258"/>
      <c r="C48" s="258"/>
      <c r="D48" s="259"/>
      <c r="E48" s="259"/>
      <c r="F48" s="259"/>
    </row>
    <row r="49" spans="1:6" ht="16.5">
      <c r="A49" s="260" t="s">
        <v>333</v>
      </c>
      <c r="B49" s="260"/>
      <c r="C49" s="260"/>
      <c r="D49" s="259"/>
      <c r="E49" s="259"/>
      <c r="F49" s="259"/>
    </row>
    <row r="50" spans="1:6" ht="16.5">
      <c r="A50" s="261"/>
      <c r="B50" s="261"/>
      <c r="C50" s="261"/>
      <c r="D50" s="181"/>
      <c r="E50" s="181"/>
      <c r="F50" s="181"/>
    </row>
    <row r="51" spans="1:6" ht="16.5">
      <c r="A51" s="257"/>
      <c r="B51" s="257"/>
      <c r="C51" s="257"/>
      <c r="D51" s="181"/>
      <c r="E51" s="181"/>
      <c r="F51" s="181"/>
    </row>
    <row r="52" spans="1:6" ht="37.5" customHeight="1">
      <c r="A52" s="262" t="str">
        <f>"Note: Bidders may note that no prescribed proforma has been enclosed for Attachment 2 : Power of Attorney. Bidders may use their own proforma for furnishing the required information with the bid."</f>
        <v>Note: Bidders may note that no prescribed proforma has been enclosed for Attachment 2 : Power of Attorney. Bidders may use their own proforma for furnishing the required information with the bid.</v>
      </c>
      <c r="B52" s="262"/>
      <c r="C52" s="262"/>
      <c r="D52" s="262"/>
      <c r="E52" s="262"/>
      <c r="F52" s="262"/>
    </row>
    <row r="53" spans="1:6" ht="18.75">
      <c r="A53" s="256" t="s">
        <v>334</v>
      </c>
      <c r="B53" s="256"/>
      <c r="C53" s="256"/>
      <c r="D53" s="256"/>
      <c r="E53" s="256"/>
      <c r="F53" s="256"/>
    </row>
  </sheetData>
  <sheetProtection algorithmName="SHA-512" hashValue="82FG357qhjv7Jqa9+VLgllD3iTJtpZ0XYRJnrLVmeakHStrnbP/f9IC0b9wAlP+/J3GQZf2QnV3bLtNcrO+hJg==" saltValue="zg/otf1/zZxThx/HJEr9/g==" spinCount="100000" sheet="1" objects="1" scenarios="1"/>
  <customSheetViews>
    <customSheetView guid="{27F75044-6024-4403-9A39-D72B9CCD332B}">
      <selection activeCell="H11" sqref="H11"/>
      <pageMargins left="0" right="0" top="0" bottom="0" header="0" footer="0"/>
      <pageSetup paperSize="9" scale="94" orientation="portrait" r:id="rId1"/>
      <headerFooter>
        <oddFooter>Page &amp;P of &amp;N</oddFooter>
      </headerFooter>
    </customSheetView>
  </customSheetViews>
  <mergeCells count="38">
    <mergeCell ref="B18:F18"/>
    <mergeCell ref="A3:F3"/>
    <mergeCell ref="C5:F5"/>
    <mergeCell ref="B6:C6"/>
    <mergeCell ref="C15:F15"/>
    <mergeCell ref="B17:F17"/>
    <mergeCell ref="B24:C24"/>
    <mergeCell ref="B25:F25"/>
    <mergeCell ref="B26:F26"/>
    <mergeCell ref="B27:F27"/>
    <mergeCell ref="B19:F19"/>
    <mergeCell ref="B20:F20"/>
    <mergeCell ref="C21:F21"/>
    <mergeCell ref="C22:F22"/>
    <mergeCell ref="C23:F23"/>
    <mergeCell ref="B28:F28"/>
    <mergeCell ref="B29:F29"/>
    <mergeCell ref="B30:F30"/>
    <mergeCell ref="B31:F31"/>
    <mergeCell ref="B32:F32"/>
    <mergeCell ref="B33:F33"/>
    <mergeCell ref="B39:C39"/>
    <mergeCell ref="A43:C43"/>
    <mergeCell ref="D43:F43"/>
    <mergeCell ref="A44:C44"/>
    <mergeCell ref="A53:F53"/>
    <mergeCell ref="A45:C45"/>
    <mergeCell ref="A46:C46"/>
    <mergeCell ref="D46:F46"/>
    <mergeCell ref="A47:C47"/>
    <mergeCell ref="D47:F47"/>
    <mergeCell ref="A48:C48"/>
    <mergeCell ref="D48:F48"/>
    <mergeCell ref="A49:C49"/>
    <mergeCell ref="D49:F49"/>
    <mergeCell ref="A50:C50"/>
    <mergeCell ref="A51:C51"/>
    <mergeCell ref="A52:F52"/>
  </mergeCells>
  <pageMargins left="0.7" right="0.7" top="0.75" bottom="0.75" header="0.3" footer="0.3"/>
  <pageSetup paperSize="9" scale="94" orientation="portrait" r:id="rId2"/>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FD0AE0786BE84BB6A8C22B19BB2AF1" ma:contentTypeVersion="15" ma:contentTypeDescription="Create a new document." ma:contentTypeScope="" ma:versionID="fddf3196396e55e47652b3b517c21ab3">
  <xsd:schema xmlns:xsd="http://www.w3.org/2001/XMLSchema" xmlns:xs="http://www.w3.org/2001/XMLSchema" xmlns:p="http://schemas.microsoft.com/office/2006/metadata/properties" xmlns:ns1="http://schemas.microsoft.com/sharepoint/v3" xmlns:ns2="5b1e22a1-7343-4772-b68a-36de49ad4a02" xmlns:ns3="a1a56b39-2d07-46dc-813a-584bd88ff0c3" targetNamespace="http://schemas.microsoft.com/office/2006/metadata/properties" ma:root="true" ma:fieldsID="a94ccac9b0ebb37cc80f5604cd8aae23" ns1:_="" ns2:_="" ns3:_="">
    <xsd:import namespace="http://schemas.microsoft.com/sharepoint/v3"/>
    <xsd:import namespace="5b1e22a1-7343-4772-b68a-36de49ad4a02"/>
    <xsd:import namespace="a1a56b39-2d07-46dc-813a-584bd88ff0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DateandTime"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1e22a1-7343-4772-b68a-36de49ad4a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DateandTime" ma:index="15" nillable="true" ma:displayName="Date and Time" ma:format="DateTime" ma:internalName="DateandTime">
      <xsd:simpleType>
        <xsd:restriction base="dms:DateTim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e3743e6-77a2-454a-a17c-8c8d56f9f3a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a56b39-2d07-46dc-813a-584bd88ff0c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da0702b-8c77-47f9-96fd-fb55da0237be}" ma:internalName="TaxCatchAll" ma:showField="CatchAllData" ma:web="a1a56b39-2d07-46dc-813a-584bd88ff0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eandTime xmlns="5b1e22a1-7343-4772-b68a-36de49ad4a02" xsi:nil="true"/>
    <lcf76f155ced4ddcb4097134ff3c332f xmlns="5b1e22a1-7343-4772-b68a-36de49ad4a02">
      <Terms xmlns="http://schemas.microsoft.com/office/infopath/2007/PartnerControls"/>
    </lcf76f155ced4ddcb4097134ff3c332f>
    <TaxCatchAll xmlns="a1a56b39-2d07-46dc-813a-584bd88ff0c3"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987DE7F-9CA0-4374-B430-D0F7DAE890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b1e22a1-7343-4772-b68a-36de49ad4a02"/>
    <ds:schemaRef ds:uri="a1a56b39-2d07-46dc-813a-584bd88ff0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3BE058-4A64-4F3C-9B07-536B27EC3E2E}">
  <ds:schemaRefs>
    <ds:schemaRef ds:uri="http://schemas.microsoft.com/sharepoint/v3/contenttype/forms"/>
  </ds:schemaRefs>
</ds:datastoreItem>
</file>

<file path=customXml/itemProps3.xml><?xml version="1.0" encoding="utf-8"?>
<ds:datastoreItem xmlns:ds="http://schemas.openxmlformats.org/officeDocument/2006/customXml" ds:itemID="{C4CB3736-54B0-4ACC-B41C-9DDEE43A6094}">
  <ds:schemaRefs>
    <ds:schemaRef ds:uri="http://schemas.microsoft.com/office/2006/metadata/properties"/>
    <ds:schemaRef ds:uri="http://schemas.microsoft.com/office/infopath/2007/PartnerControls"/>
    <ds:schemaRef ds:uri="5b1e22a1-7343-4772-b68a-36de49ad4a02"/>
    <ds:schemaRef ds:uri="a1a56b39-2d07-46dc-813a-584bd88ff0c3"/>
    <ds:schemaRef ds:uri="http://schemas.microsoft.com/sharepoint/v3"/>
  </ds:schemaRefs>
</ds:datastoreItem>
</file>

<file path=docMetadata/LabelInfo.xml><?xml version="1.0" encoding="utf-8"?>
<clbl:labelList xmlns:clbl="http://schemas.microsoft.com/office/2020/mipLabelMetadata">
  <clbl:label id="{67de828d-f69d-40d4-9531-ce724429a5c7}" enabled="1" method="Privileged" siteId="{7048075c-52c2-4a40-8e7c-5c5a5573c87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Name of Bidder</vt:lpstr>
      <vt:lpstr>Attach 10</vt:lpstr>
      <vt:lpstr>Attach 10 IP</vt:lpstr>
      <vt:lpstr>N-W (Cr.)</vt:lpstr>
      <vt:lpstr>Schedule-I</vt:lpstr>
      <vt:lpstr>Schedule-II</vt:lpstr>
      <vt:lpstr>Schedule-III-Summary</vt:lpstr>
      <vt:lpstr>Bid Form</vt:lpstr>
      <vt:lpstr>'Attach 10'!Print_Area</vt:lpstr>
      <vt:lpstr>'Attach 10 IP'!Print_Area</vt:lpstr>
      <vt:lpstr>'Bid Form'!Print_Area</vt:lpstr>
      <vt:lpstr>'Name of Bidder'!Print_Area</vt:lpstr>
      <vt:lpstr>'Schedule-I'!Print_Area</vt:lpstr>
      <vt:lpstr>'Schedule-II'!Print_Area</vt:lpstr>
      <vt:lpstr>'Schedule-III-Summary'!Print_Area</vt:lpstr>
      <vt:lpstr>'Schedule-I'!Print_Titles</vt:lpstr>
      <vt:lpstr>'Schedule-II'!Print_Titles</vt:lpstr>
    </vt:vector>
  </TitlesOfParts>
  <Manager/>
  <Company>pgcil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20074</dc:creator>
  <cp:keywords/>
  <dc:description/>
  <cp:lastModifiedBy>Thota Badaraiah {थोटा बदरैया}</cp:lastModifiedBy>
  <cp:revision/>
  <dcterms:created xsi:type="dcterms:W3CDTF">2010-09-27T08:09:01Z</dcterms:created>
  <dcterms:modified xsi:type="dcterms:W3CDTF">2026-11-05T11:52:42Z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0x0101001EFD0AE0786BE84BB6A8C22B19BB2AF1</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y fmtid="{D5CDD505-2E9C-101B-9397-08002B2CF9AE}" pid="7" name="MSIP_Label_67de828d-f69d-40d4-9531-ce724429a5c7_Enabled">
    <vt:lpwstr>true</vt:lpwstr>
  </property>
  <property fmtid="{D5CDD505-2E9C-101B-9397-08002B2CF9AE}" pid="8" name="MSIP_Label_67de828d-f69d-40d4-9531-ce724429a5c7_SetDate">
    <vt:lpwstr>2025-09-13T10:58:10Z</vt:lpwstr>
  </property>
  <property fmtid="{D5CDD505-2E9C-101B-9397-08002B2CF9AE}" pid="9" name="MSIP_Label_67de828d-f69d-40d4-9531-ce724429a5c7_Method">
    <vt:lpwstr>Privileged</vt:lpwstr>
  </property>
  <property fmtid="{D5CDD505-2E9C-101B-9397-08002B2CF9AE}" pid="10" name="MSIP_Label_67de828d-f69d-40d4-9531-ce724429a5c7_Name">
    <vt:lpwstr>Unrestricted-IT</vt:lpwstr>
  </property>
  <property fmtid="{D5CDD505-2E9C-101B-9397-08002B2CF9AE}" pid="11" name="MSIP_Label_67de828d-f69d-40d4-9531-ce724429a5c7_SiteId">
    <vt:lpwstr>7048075c-52c2-4a40-8e7c-5c5a5573c87f</vt:lpwstr>
  </property>
  <property fmtid="{D5CDD505-2E9C-101B-9397-08002B2CF9AE}" pid="12" name="MSIP_Label_67de828d-f69d-40d4-9531-ce724429a5c7_ActionId">
    <vt:lpwstr>6d9785c0-c4ce-42d4-b1cb-9a49ea9d5ffb</vt:lpwstr>
  </property>
  <property fmtid="{D5CDD505-2E9C-101B-9397-08002B2CF9AE}" pid="13" name="MSIP_Label_67de828d-f69d-40d4-9531-ce724429a5c7_ContentBits">
    <vt:lpwstr>0</vt:lpwstr>
  </property>
  <property fmtid="{D5CDD505-2E9C-101B-9397-08002B2CF9AE}" pid="14" name="MSIP_Label_67de828d-f69d-40d4-9531-ce724429a5c7_Tag">
    <vt:lpwstr>10, 0, 1, 1</vt:lpwstr>
  </property>
</Properties>
</file>