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hidePivotFieldList="1" defaultThemeVersion="124226"/>
  <mc:AlternateContent xmlns:mc="http://schemas.openxmlformats.org/markup-compatibility/2006">
    <mc:Choice Requires="x15">
      <x15ac:absPath xmlns:x15ac="http://schemas.microsoft.com/office/spreadsheetml/2010/11/ac" url="C:\Users\60003407\Downloads\"/>
    </mc:Choice>
  </mc:AlternateContent>
  <xr:revisionPtr revIDLastSave="0" documentId="13_ncr:1_{BF2E1CAC-90FA-4DC7-9FB9-6CE48EA11B60}" xr6:coauthVersionLast="47" xr6:coauthVersionMax="47" xr10:uidLastSave="{00000000-0000-0000-0000-000000000000}"/>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3"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'Sch-2'!$G$21:$J$93</definedName>
    <definedName name="_xlnm._FilterDatabase" localSheetId="7" hidden="1">'Sch-2 Dis'!$A$15:$F$56</definedName>
    <definedName name="_xlnm._FilterDatabase" localSheetId="8" hidden="1">'Sch-3 '!$A$20:$BB$76</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'Sch-1'!$A$1:$N$64</definedName>
    <definedName name="_xlnm.Print_Area" localSheetId="5">'Sch-1 dis'!$A$1:$G$84</definedName>
    <definedName name="_xlnm.Print_Area" localSheetId="6">'Sch-2'!$A$1:$J$102</definedName>
    <definedName name="_xlnm.Print_Area" localSheetId="7">'Sch-2 Dis'!$A$1:$F$62</definedName>
    <definedName name="_xlnm.Print_Area" localSheetId="8">'Sch-3 '!$A$1:$Q$84</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'Sch-1'!$A$1:$O$65</definedName>
    <definedName name="Z_01ACF2E1_8E61_4459_ABC1_B6C183DEED61_.wvu.PrintArea" localSheetId="5" hidden="1">'Sch-1 dis'!$A$1:$G$84</definedName>
    <definedName name="Z_01ACF2E1_8E61_4459_ABC1_B6C183DEED61_.wvu.PrintArea" localSheetId="6" hidden="1">'Sch-2'!$A$1:$J$92</definedName>
    <definedName name="Z_01ACF2E1_8E61_4459_ABC1_B6C183DEED61_.wvu.PrintArea" localSheetId="7" hidden="1">'Sch-2 Dis'!$A$1:$F$55</definedName>
    <definedName name="Z_01ACF2E1_8E61_4459_ABC1_B6C183DEED61_.wvu.PrintArea" localSheetId="8" hidden="1">'Sch-3 '!$A$1:$P$77</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'Sch-1'!$A$22:$AZ$22</definedName>
    <definedName name="Z_023E95C7_CD0A_46A1_945E_64751E02EBFE_.wvu.FilterData" localSheetId="5" hidden="1">'Sch-1 dis'!$A$16:$B$21</definedName>
    <definedName name="Z_023E95C7_CD0A_46A1_945E_64751E02EBFE_.wvu.FilterData" localSheetId="6" hidden="1">'Sch-2'!$G$21:$J$93</definedName>
    <definedName name="Z_023E95C7_CD0A_46A1_945E_64751E02EBFE_.wvu.FilterData" localSheetId="7" hidden="1">'Sch-2 Dis'!$A$15:$F$56</definedName>
    <definedName name="Z_023E95C7_CD0A_46A1_945E_64751E02EBFE_.wvu.FilterData" localSheetId="8" hidden="1">'Sch-3 '!$A$20:$BB$76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'Sch-1'!$A$1:$O$64</definedName>
    <definedName name="Z_023E95C7_CD0A_46A1_945E_64751E02EBFE_.wvu.PrintArea" localSheetId="5" hidden="1">'Sch-1 dis'!$A$1:$G$84</definedName>
    <definedName name="Z_023E95C7_CD0A_46A1_945E_64751E02EBFE_.wvu.PrintArea" localSheetId="6" hidden="1">'Sch-2'!$A$1:$J$102</definedName>
    <definedName name="Z_023E95C7_CD0A_46A1_945E_64751E02EBFE_.wvu.PrintArea" localSheetId="7" hidden="1">'Sch-2 Dis'!$A$1:$F$62</definedName>
    <definedName name="Z_023E95C7_CD0A_46A1_945E_64751E02EBFE_.wvu.PrintArea" localSheetId="8" hidden="1">'Sch-3 '!$A$1:$Q$84</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'Sch-1'!$18:$20,'Sch-1'!$57:$57</definedName>
    <definedName name="Z_023E95C7_CD0A_46A1_945E_64751E02EBFE_.wvu.Rows" localSheetId="6" hidden="1">'Sch-2'!$18:$20</definedName>
    <definedName name="Z_023E95C7_CD0A_46A1_945E_64751E02EBFE_.wvu.Rows" localSheetId="8" hidden="1">'Sch-3 '!$18:$18,'Sch-3 '!$79:$79</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'Sch-1'!$A$18:$O$59</definedName>
    <definedName name="Z_14D7F02E_BCCA_4517_ABC7_537FF4AEB67A_.wvu.FilterData" localSheetId="5" hidden="1">'Sch-1 dis'!$A$17:$G$79</definedName>
    <definedName name="Z_14D7F02E_BCCA_4517_ABC7_537FF4AEB67A_.wvu.FilterData" localSheetId="8" hidden="1">'Sch-3 '!$A$16:$P$78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'Sch-1'!$A$1:$O$65</definedName>
    <definedName name="Z_14D7F02E_BCCA_4517_ABC7_537FF4AEB67A_.wvu.PrintArea" localSheetId="5" hidden="1">'Sch-1 dis'!$A$1:$G$84</definedName>
    <definedName name="Z_14D7F02E_BCCA_4517_ABC7_537FF4AEB67A_.wvu.PrintArea" localSheetId="6" hidden="1">'Sch-2'!$A$1:$J$101</definedName>
    <definedName name="Z_14D7F02E_BCCA_4517_ABC7_537FF4AEB67A_.wvu.PrintArea" localSheetId="7" hidden="1">'Sch-2 Dis'!$A$1:$F$62</definedName>
    <definedName name="Z_14D7F02E_BCCA_4517_ABC7_537FF4AEB67A_.wvu.PrintArea" localSheetId="8" hidden="1">'Sch-3 '!$A$1:$P$85</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'Sch-1'!$A$22:$AY$53</definedName>
    <definedName name="Z_1E0C44A1_9358_4FBD_8C2C_4DB661DA1476_.wvu.FilterData" localSheetId="5" hidden="1">'Sch-1 dis'!$A$16:$B$21</definedName>
    <definedName name="Z_1E0C44A1_9358_4FBD_8C2C_4DB661DA1476_.wvu.FilterData" localSheetId="6" hidden="1">'Sch-2'!$G$21:$J$93</definedName>
    <definedName name="Z_1E0C44A1_9358_4FBD_8C2C_4DB661DA1476_.wvu.FilterData" localSheetId="7" hidden="1">'Sch-2 Dis'!$A$15:$F$56</definedName>
    <definedName name="Z_1E0C44A1_9358_4FBD_8C2C_4DB661DA1476_.wvu.FilterData" localSheetId="8" hidden="1">'Sch-3 '!$A$20:$BB$76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'Sch-1'!$A$1:$O$64</definedName>
    <definedName name="Z_1E0C44A1_9358_4FBD_8C2C_4DB661DA1476_.wvu.PrintArea" localSheetId="5" hidden="1">'Sch-1 dis'!$A$1:$G$84</definedName>
    <definedName name="Z_1E0C44A1_9358_4FBD_8C2C_4DB661DA1476_.wvu.PrintArea" localSheetId="6" hidden="1">'Sch-2'!$A$1:$J$102</definedName>
    <definedName name="Z_1E0C44A1_9358_4FBD_8C2C_4DB661DA1476_.wvu.PrintArea" localSheetId="7" hidden="1">'Sch-2 Dis'!$A$1:$F$62</definedName>
    <definedName name="Z_1E0C44A1_9358_4FBD_8C2C_4DB661DA1476_.wvu.PrintArea" localSheetId="8" hidden="1">'Sch-3 '!$A$1:$Q$84</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'Sch-1'!$A$18:$O$53</definedName>
    <definedName name="Z_223BC0FC_814D_40F0_9795_CE82A16FF3A5_.wvu.FilterData" localSheetId="5" hidden="1">'Sch-1 dis'!$A$16:$B$21</definedName>
    <definedName name="Z_223BC0FC_814D_40F0_9795_CE82A16FF3A5_.wvu.FilterData" localSheetId="6" hidden="1">'Sch-2'!$G$21:$J$93</definedName>
    <definedName name="Z_223BC0FC_814D_40F0_9795_CE82A16FF3A5_.wvu.FilterData" localSheetId="7" hidden="1">'Sch-2 Dis'!$A$15:$F$56</definedName>
    <definedName name="Z_223BC0FC_814D_40F0_9795_CE82A16FF3A5_.wvu.FilterData" localSheetId="8" hidden="1">'Sch-3 '!$A$19:$P$78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'Sch-1'!$A$1:$O$64</definedName>
    <definedName name="Z_223BC0FC_814D_40F0_9795_CE82A16FF3A5_.wvu.PrintArea" localSheetId="5" hidden="1">'Sch-1 dis'!$A$1:$G$84</definedName>
    <definedName name="Z_223BC0FC_814D_40F0_9795_CE82A16FF3A5_.wvu.PrintArea" localSheetId="6" hidden="1">'Sch-2'!$A$1:$J$100</definedName>
    <definedName name="Z_223BC0FC_814D_40F0_9795_CE82A16FF3A5_.wvu.PrintArea" localSheetId="7" hidden="1">'Sch-2 Dis'!$A$1:$F$62</definedName>
    <definedName name="Z_223BC0FC_814D_40F0_9795_CE82A16FF3A5_.wvu.PrintArea" localSheetId="8" hidden="1">'Sch-3 '!$A$1:$P$84</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'Sch-1'!$A$18:$O$53</definedName>
    <definedName name="Z_27A45B7A_04F2_4516_B80B_5ED0825D4ED3_.wvu.FilterData" localSheetId="5" hidden="1">'Sch-1 dis'!$A$16:$B$21</definedName>
    <definedName name="Z_27A45B7A_04F2_4516_B80B_5ED0825D4ED3_.wvu.FilterData" localSheetId="6" hidden="1">'Sch-2'!$G$21:$J$93</definedName>
    <definedName name="Z_27A45B7A_04F2_4516_B80B_5ED0825D4ED3_.wvu.FilterData" localSheetId="7" hidden="1">'Sch-2 Dis'!$A$15:$F$56</definedName>
    <definedName name="Z_27A45B7A_04F2_4516_B80B_5ED0825D4ED3_.wvu.FilterData" localSheetId="8" hidden="1">'Sch-3 '!$A$19:$P$78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'Sch-1'!$A$1:$O$65</definedName>
    <definedName name="Z_27A45B7A_04F2_4516_B80B_5ED0825D4ED3_.wvu.PrintArea" localSheetId="5" hidden="1">'Sch-1 dis'!$A$1:$G$84</definedName>
    <definedName name="Z_27A45B7A_04F2_4516_B80B_5ED0825D4ED3_.wvu.PrintArea" localSheetId="6" hidden="1">'Sch-2'!$A$1:$J$101</definedName>
    <definedName name="Z_27A45B7A_04F2_4516_B80B_5ED0825D4ED3_.wvu.PrintArea" localSheetId="7" hidden="1">'Sch-2 Dis'!$A$1:$F$62</definedName>
    <definedName name="Z_27A45B7A_04F2_4516_B80B_5ED0825D4ED3_.wvu.PrintArea" localSheetId="8" hidden="1">'Sch-3 '!$A$1:$P$85</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'Sch-1'!$A$22:$AY$53</definedName>
    <definedName name="Z_498493C3_769C_4143_9114_C68CD1D40B11_.wvu.FilterData" localSheetId="5" hidden="1">'Sch-1 dis'!$A$16:$B$21</definedName>
    <definedName name="Z_498493C3_769C_4143_9114_C68CD1D40B11_.wvu.FilterData" localSheetId="6" hidden="1">'Sch-2'!$G$21:$J$93</definedName>
    <definedName name="Z_498493C3_769C_4143_9114_C68CD1D40B11_.wvu.FilterData" localSheetId="7" hidden="1">'Sch-2 Dis'!$A$15:$F$56</definedName>
    <definedName name="Z_498493C3_769C_4143_9114_C68CD1D40B11_.wvu.FilterData" localSheetId="8" hidden="1">'Sch-3 '!$A$20:$BB$76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'Sch-1'!$A$1:$O$64</definedName>
    <definedName name="Z_498493C3_769C_4143_9114_C68CD1D40B11_.wvu.PrintArea" localSheetId="5" hidden="1">'Sch-1 dis'!$A$1:$G$84</definedName>
    <definedName name="Z_498493C3_769C_4143_9114_C68CD1D40B11_.wvu.PrintArea" localSheetId="6" hidden="1">'Sch-2'!$A$1:$J$102</definedName>
    <definedName name="Z_498493C3_769C_4143_9114_C68CD1D40B11_.wvu.PrintArea" localSheetId="7" hidden="1">'Sch-2 Dis'!$A$1:$F$62</definedName>
    <definedName name="Z_498493C3_769C_4143_9114_C68CD1D40B11_.wvu.PrintArea" localSheetId="8" hidden="1">'Sch-3 '!$A$1:$Q$84</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'Sch-1'!$A$18:$O$53</definedName>
    <definedName name="Z_4AA1107B_A795_4744_B566_827168772C7A_.wvu.FilterData" localSheetId="5" hidden="1">'Sch-1 dis'!$A$16:$B$21</definedName>
    <definedName name="Z_4AA1107B_A795_4744_B566_827168772C7A_.wvu.FilterData" localSheetId="6" hidden="1">'Sch-2'!$G$21:$J$93</definedName>
    <definedName name="Z_4AA1107B_A795_4744_B566_827168772C7A_.wvu.FilterData" localSheetId="7" hidden="1">'Sch-2 Dis'!$A$15:$F$56</definedName>
    <definedName name="Z_4AA1107B_A795_4744_B566_827168772C7A_.wvu.FilterData" localSheetId="8" hidden="1">'Sch-3 '!$A$19:$P$78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'Sch-1'!$A$1:$O$64</definedName>
    <definedName name="Z_4AA1107B_A795_4744_B566_827168772C7A_.wvu.PrintArea" localSheetId="5" hidden="1">'Sch-1 dis'!$A$1:$G$84</definedName>
    <definedName name="Z_4AA1107B_A795_4744_B566_827168772C7A_.wvu.PrintArea" localSheetId="6" hidden="1">'Sch-2'!$A$1:$J$100</definedName>
    <definedName name="Z_4AA1107B_A795_4744_B566_827168772C7A_.wvu.PrintArea" localSheetId="7" hidden="1">'Sch-2 Dis'!$A$1:$F$62</definedName>
    <definedName name="Z_4AA1107B_A795_4744_B566_827168772C7A_.wvu.PrintArea" localSheetId="8" hidden="1">'Sch-3 '!$A$1:$P$84</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'Sch-1'!$A$1:$O$65</definedName>
    <definedName name="Z_4F65FF32_EC61_4022_A399_2986D7B6B8B3_.wvu.PrintArea" localSheetId="5" hidden="1">'Sch-1 dis'!$A$1:$G$84</definedName>
    <definedName name="Z_4F65FF32_EC61_4022_A399_2986D7B6B8B3_.wvu.PrintArea" localSheetId="6" hidden="1">'Sch-2'!$A$1:$J$92</definedName>
    <definedName name="Z_4F65FF32_EC61_4022_A399_2986D7B6B8B3_.wvu.PrintArea" localSheetId="7" hidden="1">'Sch-2 Dis'!$A$1:$F$55</definedName>
    <definedName name="Z_4F65FF32_EC61_4022_A399_2986D7B6B8B3_.wvu.PrintArea" localSheetId="8" hidden="1">'Sch-3 '!$A$1:$P$77</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'Sch-1'!$90:$156</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'Sch-1'!$A$18:$O$53</definedName>
    <definedName name="Z_7487ED9F_BBED_4B2A_9631_22F1A430946B_.wvu.FilterData" localSheetId="5" hidden="1">'Sch-1 dis'!$A$16:$B$21</definedName>
    <definedName name="Z_7487ED9F_BBED_4B2A_9631_22F1A430946B_.wvu.FilterData" localSheetId="6" hidden="1">'Sch-2'!$G$21:$J$93</definedName>
    <definedName name="Z_7487ED9F_BBED_4B2A_9631_22F1A430946B_.wvu.FilterData" localSheetId="7" hidden="1">'Sch-2 Dis'!$A$15:$F$56</definedName>
    <definedName name="Z_7487ED9F_BBED_4B2A_9631_22F1A430946B_.wvu.FilterData" localSheetId="8" hidden="1">'Sch-3 '!$A$19:$P$78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'Sch-1'!$A$1:$O$64</definedName>
    <definedName name="Z_7487ED9F_BBED_4B2A_9631_22F1A430946B_.wvu.PrintArea" localSheetId="5" hidden="1">'Sch-1 dis'!$A$1:$G$84</definedName>
    <definedName name="Z_7487ED9F_BBED_4B2A_9631_22F1A430946B_.wvu.PrintArea" localSheetId="6" hidden="1">'Sch-2'!$A$1:$J$100</definedName>
    <definedName name="Z_7487ED9F_BBED_4B2A_9631_22F1A430946B_.wvu.PrintArea" localSheetId="7" hidden="1">'Sch-2 Dis'!$A$1:$F$62</definedName>
    <definedName name="Z_7487ED9F_BBED_4B2A_9631_22F1A430946B_.wvu.PrintArea" localSheetId="8" hidden="1">'Sch-3 '!$A$1:$P$84</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'Sch-2'!$G$21:$J$93</definedName>
    <definedName name="Z_8909CFDD_4F29_4C72_886E_908773EE94A2_.wvu.FilterData" localSheetId="7" hidden="1">'Sch-2 Dis'!$A$15:$F$56</definedName>
    <definedName name="Z_8909CFDD_4F29_4C72_886E_908773EE94A2_.wvu.FilterData" localSheetId="8" hidden="1">'Sch-3 '!$A$20:$BB$76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'Sch-1'!$A$1:$O$64</definedName>
    <definedName name="Z_8909CFDD_4F29_4C72_886E_908773EE94A2_.wvu.PrintArea" localSheetId="5" hidden="1">'Sch-1 dis'!$A$1:$G$84</definedName>
    <definedName name="Z_8909CFDD_4F29_4C72_886E_908773EE94A2_.wvu.PrintArea" localSheetId="6" hidden="1">'Sch-2'!$A$1:$J$102</definedName>
    <definedName name="Z_8909CFDD_4F29_4C72_886E_908773EE94A2_.wvu.PrintArea" localSheetId="7" hidden="1">'Sch-2 Dis'!$A$1:$F$62</definedName>
    <definedName name="Z_8909CFDD_4F29_4C72_886E_908773EE94A2_.wvu.PrintArea" localSheetId="8" hidden="1">'Sch-3 '!$A$1:$Q$84</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'Sch-2'!$G$21:$J$93</definedName>
    <definedName name="Z_987A3FAC_920D_4C0C_8129_D8F4AFD7E477_.wvu.FilterData" localSheetId="7" hidden="1">'Sch-2 Dis'!$A$15:$F$56</definedName>
    <definedName name="Z_987A3FAC_920D_4C0C_8129_D8F4AFD7E477_.wvu.FilterData" localSheetId="8" hidden="1">'Sch-3 '!$A$20:$BB$76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'Sch-1'!$A$1:$N$64</definedName>
    <definedName name="Z_987A3FAC_920D_4C0C_8129_D8F4AFD7E477_.wvu.PrintArea" localSheetId="5" hidden="1">'Sch-1 dis'!$A$1:$G$84</definedName>
    <definedName name="Z_987A3FAC_920D_4C0C_8129_D8F4AFD7E477_.wvu.PrintArea" localSheetId="6" hidden="1">'Sch-2'!$A$1:$J$102</definedName>
    <definedName name="Z_987A3FAC_920D_4C0C_8129_D8F4AFD7E477_.wvu.PrintArea" localSheetId="7" hidden="1">'Sch-2 Dis'!$A$1:$F$62</definedName>
    <definedName name="Z_987A3FAC_920D_4C0C_8129_D8F4AFD7E477_.wvu.PrintArea" localSheetId="8" hidden="1">'Sch-3 '!$A$1:$Q$84</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'!$79:$79</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'Sch-1'!$A$22:$AY$53</definedName>
    <definedName name="Z_A34CC49F_E309_4C23_B4F6_1E3B307C10D1_.wvu.FilterData" localSheetId="5" hidden="1">'Sch-1 dis'!$A$16:$B$21</definedName>
    <definedName name="Z_A34CC49F_E309_4C23_B4F6_1E3B307C10D1_.wvu.FilterData" localSheetId="6" hidden="1">'Sch-2'!$G$21:$J$93</definedName>
    <definedName name="Z_A34CC49F_E309_4C23_B4F6_1E3B307C10D1_.wvu.FilterData" localSheetId="7" hidden="1">'Sch-2 Dis'!$A$15:$F$56</definedName>
    <definedName name="Z_A34CC49F_E309_4C23_B4F6_1E3B307C10D1_.wvu.FilterData" localSheetId="8" hidden="1">'Sch-3 '!$A$20:$BB$76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'Sch-1'!$A$1:$O$64</definedName>
    <definedName name="Z_A34CC49F_E309_4C23_B4F6_1E3B307C10D1_.wvu.PrintArea" localSheetId="5" hidden="1">'Sch-1 dis'!$A$1:$G$84</definedName>
    <definedName name="Z_A34CC49F_E309_4C23_B4F6_1E3B307C10D1_.wvu.PrintArea" localSheetId="6" hidden="1">'Sch-2'!$A$1:$J$102</definedName>
    <definedName name="Z_A34CC49F_E309_4C23_B4F6_1E3B307C10D1_.wvu.PrintArea" localSheetId="7" hidden="1">'Sch-2 Dis'!$A$1:$F$62</definedName>
    <definedName name="Z_A34CC49F_E309_4C23_B4F6_1E3B307C10D1_.wvu.PrintArea" localSheetId="8" hidden="1">'Sch-3 '!$A$1:$Q$84</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'Sch-1'!$A$22:$AY$53</definedName>
    <definedName name="Z_A41EE4DE_0D82_4A56_8210_F78316511D11_.wvu.FilterData" localSheetId="5" hidden="1">'Sch-1 dis'!$A$16:$B$21</definedName>
    <definedName name="Z_A41EE4DE_0D82_4A56_8210_F78316511D11_.wvu.FilterData" localSheetId="6" hidden="1">'Sch-2'!$G$21:$J$93</definedName>
    <definedName name="Z_A41EE4DE_0D82_4A56_8210_F78316511D11_.wvu.FilterData" localSheetId="7" hidden="1">'Sch-2 Dis'!$A$15:$F$56</definedName>
    <definedName name="Z_A41EE4DE_0D82_4A56_8210_F78316511D11_.wvu.FilterData" localSheetId="8" hidden="1">'Sch-3 '!$A$20:$BB$76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'Sch-1'!$A$1:$O$64</definedName>
    <definedName name="Z_A41EE4DE_0D82_4A56_8210_F78316511D11_.wvu.PrintArea" localSheetId="5" hidden="1">'Sch-1 dis'!$A$1:$G$84</definedName>
    <definedName name="Z_A41EE4DE_0D82_4A56_8210_F78316511D11_.wvu.PrintArea" localSheetId="6" hidden="1">'Sch-2'!$A$1:$J$102</definedName>
    <definedName name="Z_A41EE4DE_0D82_4A56_8210_F78316511D11_.wvu.PrintArea" localSheetId="7" hidden="1">'Sch-2 Dis'!$A$1:$F$62</definedName>
    <definedName name="Z_A41EE4DE_0D82_4A56_8210_F78316511D11_.wvu.PrintArea" localSheetId="8" hidden="1">'Sch-3 '!$A$1:$Q$84</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'Sch-1'!$A$18:$O$53</definedName>
    <definedName name="Z_A7DBDDEF_9245_44C6_9EBF_032DB6E1C0A2_.wvu.FilterData" localSheetId="5" hidden="1">'Sch-1 dis'!$A$16:$B$21</definedName>
    <definedName name="Z_A7DBDDEF_9245_44C6_9EBF_032DB6E1C0A2_.wvu.FilterData" localSheetId="6" hidden="1">'Sch-2'!$G$21:$J$93</definedName>
    <definedName name="Z_A7DBDDEF_9245_44C6_9EBF_032DB6E1C0A2_.wvu.FilterData" localSheetId="7" hidden="1">'Sch-2 Dis'!$A$15:$F$56</definedName>
    <definedName name="Z_A7DBDDEF_9245_44C6_9EBF_032DB6E1C0A2_.wvu.FilterData" localSheetId="8" hidden="1">'Sch-3 '!$A$19:$P$78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'Sch-1'!$A$1:$O$64</definedName>
    <definedName name="Z_A7DBDDEF_9245_44C6_9EBF_032DB6E1C0A2_.wvu.PrintArea" localSheetId="5" hidden="1">'Sch-1 dis'!$A$1:$G$84</definedName>
    <definedName name="Z_A7DBDDEF_9245_44C6_9EBF_032DB6E1C0A2_.wvu.PrintArea" localSheetId="6" hidden="1">'Sch-2'!$A$1:$J$100</definedName>
    <definedName name="Z_A7DBDDEF_9245_44C6_9EBF_032DB6E1C0A2_.wvu.PrintArea" localSheetId="7" hidden="1">'Sch-2 Dis'!$A$1:$F$62</definedName>
    <definedName name="Z_A7DBDDEF_9245_44C6_9EBF_032DB6E1C0A2_.wvu.PrintArea" localSheetId="8" hidden="1">'Sch-3 '!$A$1:$P$84</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'Sch-1'!$A$18:$O$53</definedName>
    <definedName name="Z_B23AD343_29DA_4CE0_BD10_47BF44F3782F_.wvu.FilterData" localSheetId="5" hidden="1">'Sch-1 dis'!$A$16:$B$21</definedName>
    <definedName name="Z_B23AD343_29DA_4CE0_BD10_47BF44F3782F_.wvu.FilterData" localSheetId="6" hidden="1">'Sch-2'!$G$21:$J$93</definedName>
    <definedName name="Z_B23AD343_29DA_4CE0_BD10_47BF44F3782F_.wvu.FilterData" localSheetId="7" hidden="1">'Sch-2 Dis'!$A$15:$F$56</definedName>
    <definedName name="Z_B23AD343_29DA_4CE0_BD10_47BF44F3782F_.wvu.FilterData" localSheetId="8" hidden="1">'Sch-3 '!$A$19:$P$78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'Sch-1'!$A$1:$O$64</definedName>
    <definedName name="Z_B23AD343_29DA_4CE0_BD10_47BF44F3782F_.wvu.PrintArea" localSheetId="5" hidden="1">'Sch-1 dis'!$A$1:$G$84</definedName>
    <definedName name="Z_B23AD343_29DA_4CE0_BD10_47BF44F3782F_.wvu.PrintArea" localSheetId="6" hidden="1">'Sch-2'!$A$1:$J$100</definedName>
    <definedName name="Z_B23AD343_29DA_4CE0_BD10_47BF44F3782F_.wvu.PrintArea" localSheetId="7" hidden="1">'Sch-2 Dis'!$A$1:$F$62</definedName>
    <definedName name="Z_B23AD343_29DA_4CE0_BD10_47BF44F3782F_.wvu.PrintArea" localSheetId="8" hidden="1">'Sch-3 '!$A$1:$P$84</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'Sch-1'!$A$18:$O$53</definedName>
    <definedName name="Z_B3CE7B10_A914_4559_A6DA_AED8C22AFD6D_.wvu.FilterData" localSheetId="5" hidden="1">'Sch-1 dis'!$A$16:$B$21</definedName>
    <definedName name="Z_B3CE7B10_A914_4559_A6DA_AED8C22AFD6D_.wvu.FilterData" localSheetId="6" hidden="1">'Sch-2'!$G$21:$J$93</definedName>
    <definedName name="Z_B3CE7B10_A914_4559_A6DA_AED8C22AFD6D_.wvu.FilterData" localSheetId="7" hidden="1">'Sch-2 Dis'!$A$15:$F$56</definedName>
    <definedName name="Z_B3CE7B10_A914_4559_A6DA_AED8C22AFD6D_.wvu.FilterData" localSheetId="8" hidden="1">'Sch-3 '!$A$19:$P$78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'Sch-1'!$A$1:$O$64</definedName>
    <definedName name="Z_B3CE7B10_A914_4559_A6DA_AED8C22AFD6D_.wvu.PrintArea" localSheetId="5" hidden="1">'Sch-1 dis'!$A$1:$G$84</definedName>
    <definedName name="Z_B3CE7B10_A914_4559_A6DA_AED8C22AFD6D_.wvu.PrintArea" localSheetId="6" hidden="1">'Sch-2'!$A$1:$J$100</definedName>
    <definedName name="Z_B3CE7B10_A914_4559_A6DA_AED8C22AFD6D_.wvu.PrintArea" localSheetId="7" hidden="1">'Sch-2 Dis'!$A$1:$F$62</definedName>
    <definedName name="Z_B3CE7B10_A914_4559_A6DA_AED8C22AFD6D_.wvu.PrintArea" localSheetId="8" hidden="1">'Sch-3 '!$A$1:$P$84</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'Sch-1'!$A$22:$AZ$56</definedName>
    <definedName name="Z_B835C05C_B615_4DCB_982D_4519616B3CD8_.wvu.FilterData" localSheetId="5" hidden="1">'Sch-1 dis'!$A$16:$B$21</definedName>
    <definedName name="Z_B835C05C_B615_4DCB_982D_4519616B3CD8_.wvu.FilterData" localSheetId="6" hidden="1">'Sch-2'!$G$21:$J$93</definedName>
    <definedName name="Z_B835C05C_B615_4DCB_982D_4519616B3CD8_.wvu.FilterData" localSheetId="7" hidden="1">'Sch-2 Dis'!$A$15:$F$56</definedName>
    <definedName name="Z_B835C05C_B615_4DCB_982D_4519616B3CD8_.wvu.FilterData" localSheetId="8" hidden="1">'Sch-3 '!$A$20:$BB$78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'Sch-1'!$A$1:$O$64</definedName>
    <definedName name="Z_B835C05C_B615_4DCB_982D_4519616B3CD8_.wvu.PrintArea" localSheetId="5" hidden="1">'Sch-1 dis'!$A$1:$G$84</definedName>
    <definedName name="Z_B835C05C_B615_4DCB_982D_4519616B3CD8_.wvu.PrintArea" localSheetId="6" hidden="1">'Sch-2'!$A$1:$J$100</definedName>
    <definedName name="Z_B835C05C_B615_4DCB_982D_4519616B3CD8_.wvu.PrintArea" localSheetId="7" hidden="1">'Sch-2 Dis'!$A$1:$F$62</definedName>
    <definedName name="Z_B835C05C_B615_4DCB_982D_4519616B3CD8_.wvu.PrintArea" localSheetId="8" hidden="1">'Sch-3 '!$A$1:$P$84</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'Sch-1'!$A$22:$AZ$22</definedName>
    <definedName name="Z_BB6473B7_092C_417E_97E7_ED0705AE17A0_.wvu.FilterData" localSheetId="5" hidden="1">'Sch-1 dis'!$A$16:$B$21</definedName>
    <definedName name="Z_BB6473B7_092C_417E_97E7_ED0705AE17A0_.wvu.FilterData" localSheetId="6" hidden="1">'Sch-2'!$G$21:$J$93</definedName>
    <definedName name="Z_BB6473B7_092C_417E_97E7_ED0705AE17A0_.wvu.FilterData" localSheetId="7" hidden="1">'Sch-2 Dis'!$A$15:$F$56</definedName>
    <definedName name="Z_BB6473B7_092C_417E_97E7_ED0705AE17A0_.wvu.FilterData" localSheetId="8" hidden="1">'Sch-3 '!$A$20:$BB$76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'Sch-1'!$A$1:$O$64</definedName>
    <definedName name="Z_BB6473B7_092C_417E_97E7_ED0705AE17A0_.wvu.PrintArea" localSheetId="5" hidden="1">'Sch-1 dis'!$A$1:$G$84</definedName>
    <definedName name="Z_BB6473B7_092C_417E_97E7_ED0705AE17A0_.wvu.PrintArea" localSheetId="6" hidden="1">'Sch-2'!$A$1:$J$102</definedName>
    <definedName name="Z_BB6473B7_092C_417E_97E7_ED0705AE17A0_.wvu.PrintArea" localSheetId="7" hidden="1">'Sch-2 Dis'!$A$1:$F$62</definedName>
    <definedName name="Z_BB6473B7_092C_417E_97E7_ED0705AE17A0_.wvu.PrintArea" localSheetId="8" hidden="1">'Sch-3 '!$A$1:$Q$84</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'Sch-1'!$18:$20,'Sch-1'!$57:$57</definedName>
    <definedName name="Z_BB6473B7_092C_417E_97E7_ED0705AE17A0_.wvu.Rows" localSheetId="6" hidden="1">'Sch-2'!$18:$20</definedName>
    <definedName name="Z_BB6473B7_092C_417E_97E7_ED0705AE17A0_.wvu.Rows" localSheetId="8" hidden="1">'Sch-3 '!$18:$18,'Sch-3 '!$79:$79</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'Sch-1'!$A$22:$AZ$56</definedName>
    <definedName name="Z_C431BC99_7569_44AB_83F6_AB73BDED3783_.wvu.FilterData" localSheetId="5" hidden="1">'Sch-1 dis'!$A$16:$B$21</definedName>
    <definedName name="Z_C431BC99_7569_44AB_83F6_AB73BDED3783_.wvu.FilterData" localSheetId="6" hidden="1">'Sch-2'!$G$21:$J$93</definedName>
    <definedName name="Z_C431BC99_7569_44AB_83F6_AB73BDED3783_.wvu.FilterData" localSheetId="7" hidden="1">'Sch-2 Dis'!$A$15:$F$56</definedName>
    <definedName name="Z_C431BC99_7569_44AB_83F6_AB73BDED3783_.wvu.FilterData" localSheetId="8" hidden="1">'Sch-3 '!$A$20:$BB$78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'Sch-1'!$A$1:$O$64</definedName>
    <definedName name="Z_C431BC99_7569_44AB_83F6_AB73BDED3783_.wvu.PrintArea" localSheetId="5" hidden="1">'Sch-1 dis'!$A$1:$G$84</definedName>
    <definedName name="Z_C431BC99_7569_44AB_83F6_AB73BDED3783_.wvu.PrintArea" localSheetId="6" hidden="1">'Sch-2'!$A$1:$J$100</definedName>
    <definedName name="Z_C431BC99_7569_44AB_83F6_AB73BDED3783_.wvu.PrintArea" localSheetId="7" hidden="1">'Sch-2 Dis'!$A$1:$F$62</definedName>
    <definedName name="Z_C431BC99_7569_44AB_83F6_AB73BDED3783_.wvu.PrintArea" localSheetId="8" hidden="1">'Sch-3 '!$A$1:$P$84</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'Sch-1'!$A$22:$AY$57</definedName>
    <definedName name="Z_CB55CDDD_15EC_4265_9148_3411BBB26D54_.wvu.FilterData" localSheetId="5" hidden="1">'Sch-1 dis'!$A$16:$B$21</definedName>
    <definedName name="Z_CB55CDDD_15EC_4265_9148_3411BBB26D54_.wvu.FilterData" localSheetId="6" hidden="1">'Sch-2'!$G$21:$J$93</definedName>
    <definedName name="Z_CB55CDDD_15EC_4265_9148_3411BBB26D54_.wvu.FilterData" localSheetId="7" hidden="1">'Sch-2 Dis'!$A$15:$F$56</definedName>
    <definedName name="Z_CB55CDDD_15EC_4265_9148_3411BBB26D54_.wvu.FilterData" localSheetId="8" hidden="1">'Sch-3 '!$A$20:$BB$76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'Sch-1'!$A$1:$N$64</definedName>
    <definedName name="Z_CB55CDDD_15EC_4265_9148_3411BBB26D54_.wvu.PrintArea" localSheetId="5" hidden="1">'Sch-1 dis'!$A$1:$G$84</definedName>
    <definedName name="Z_CB55CDDD_15EC_4265_9148_3411BBB26D54_.wvu.PrintArea" localSheetId="6" hidden="1">'Sch-2'!$A$1:$J$102</definedName>
    <definedName name="Z_CB55CDDD_15EC_4265_9148_3411BBB26D54_.wvu.PrintArea" localSheetId="7" hidden="1">'Sch-2 Dis'!$A$1:$F$62</definedName>
    <definedName name="Z_CB55CDDD_15EC_4265_9148_3411BBB26D54_.wvu.PrintArea" localSheetId="8" hidden="1">'Sch-3 '!$A$1:$Q$84</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'!$79:$79</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'Sch-1'!$A$18:$O$53</definedName>
    <definedName name="Z_D0757F9E_DF41_4B40_A5E5_F4F8FDD8D61D_.wvu.FilterData" localSheetId="5" hidden="1">'Sch-1 dis'!$A$16:$B$21</definedName>
    <definedName name="Z_D0757F9E_DF41_4B40_A5E5_F4F8FDD8D61D_.wvu.FilterData" localSheetId="6" hidden="1">'Sch-2'!$G$21:$J$93</definedName>
    <definedName name="Z_D0757F9E_DF41_4B40_A5E5_F4F8FDD8D61D_.wvu.FilterData" localSheetId="7" hidden="1">'Sch-2 Dis'!$A$15:$F$56</definedName>
    <definedName name="Z_D0757F9E_DF41_4B40_A5E5_F4F8FDD8D61D_.wvu.FilterData" localSheetId="8" hidden="1">'Sch-3 '!$A$19:$P$78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'Sch-1'!$A$1:$O$64</definedName>
    <definedName name="Z_D0757F9E_DF41_4B40_A5E5_F4F8FDD8D61D_.wvu.PrintArea" localSheetId="5" hidden="1">'Sch-1 dis'!$A$1:$G$84</definedName>
    <definedName name="Z_D0757F9E_DF41_4B40_A5E5_F4F8FDD8D61D_.wvu.PrintArea" localSheetId="6" hidden="1">'Sch-2'!$A$1:$J$100</definedName>
    <definedName name="Z_D0757F9E_DF41_4B40_A5E5_F4F8FDD8D61D_.wvu.PrintArea" localSheetId="7" hidden="1">'Sch-2 Dis'!$A$1:$F$62</definedName>
    <definedName name="Z_D0757F9E_DF41_4B40_A5E5_F4F8FDD8D61D_.wvu.PrintArea" localSheetId="8" hidden="1">'Sch-3 '!$A$1:$P$84</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'Sch-1'!$A$18:$O$53</definedName>
    <definedName name="Z_D53177B2_31EC_4222_B97A_A37DCFD9E45B_.wvu.FilterData" localSheetId="5" hidden="1">'Sch-1 dis'!$A$16:$B$21</definedName>
    <definedName name="Z_D53177B2_31EC_4222_B97A_A37DCFD9E45B_.wvu.FilterData" localSheetId="6" hidden="1">'Sch-2'!$G$21:$J$93</definedName>
    <definedName name="Z_D53177B2_31EC_4222_B97A_A37DCFD9E45B_.wvu.FilterData" localSheetId="7" hidden="1">'Sch-2 Dis'!$A$15:$F$56</definedName>
    <definedName name="Z_D53177B2_31EC_4222_B97A_A37DCFD9E45B_.wvu.FilterData" localSheetId="8" hidden="1">'Sch-3 '!$A$19:$P$78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'Sch-1'!$A$1:$O$64</definedName>
    <definedName name="Z_D53177B2_31EC_4222_B97A_A37DCFD9E45B_.wvu.PrintArea" localSheetId="5" hidden="1">'Sch-1 dis'!$A$1:$G$84</definedName>
    <definedName name="Z_D53177B2_31EC_4222_B97A_A37DCFD9E45B_.wvu.PrintArea" localSheetId="6" hidden="1">'Sch-2'!$A$1:$J$100</definedName>
    <definedName name="Z_D53177B2_31EC_4222_B97A_A37DCFD9E45B_.wvu.PrintArea" localSheetId="7" hidden="1">'Sch-2 Dis'!$A$1:$F$62</definedName>
    <definedName name="Z_D53177B2_31EC_4222_B97A_A37DCFD9E45B_.wvu.PrintArea" localSheetId="8" hidden="1">'Sch-3 '!$A$1:$P$84</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'Sch-2'!$G$21:$J$93</definedName>
    <definedName name="Z_D5F8AD2D_F014_4A7B_9CE7_589273BD9F11_.wvu.FilterData" localSheetId="7" hidden="1">'Sch-2 Dis'!$A$15:$F$56</definedName>
    <definedName name="Z_D5F8AD2D_F014_4A7B_9CE7_589273BD9F11_.wvu.FilterData" localSheetId="8" hidden="1">'Sch-3 '!$A$20:$BB$76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'Sch-1'!$A$1:$N$64</definedName>
    <definedName name="Z_D5F8AD2D_F014_4A7B_9CE7_589273BD9F11_.wvu.PrintArea" localSheetId="5" hidden="1">'Sch-1 dis'!$A$1:$G$84</definedName>
    <definedName name="Z_D5F8AD2D_F014_4A7B_9CE7_589273BD9F11_.wvu.PrintArea" localSheetId="6" hidden="1">'Sch-2'!$A$1:$J$102</definedName>
    <definedName name="Z_D5F8AD2D_F014_4A7B_9CE7_589273BD9F11_.wvu.PrintArea" localSheetId="7" hidden="1">'Sch-2 Dis'!$A$1:$F$62</definedName>
    <definedName name="Z_D5F8AD2D_F014_4A7B_9CE7_589273BD9F11_.wvu.PrintArea" localSheetId="8" hidden="1">'Sch-3 '!$A$1:$Q$84</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'!$79:$79</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'Sch-1'!$A$18:$O$53</definedName>
    <definedName name="Z_E97134B6_5E8D_4951_8DA0_73D065532361_.wvu.FilterData" localSheetId="5" hidden="1">'Sch-1 dis'!$A$16:$B$21</definedName>
    <definedName name="Z_E97134B6_5E8D_4951_8DA0_73D065532361_.wvu.FilterData" localSheetId="6" hidden="1">'Sch-2'!$G$21:$J$93</definedName>
    <definedName name="Z_E97134B6_5E8D_4951_8DA0_73D065532361_.wvu.FilterData" localSheetId="7" hidden="1">'Sch-2 Dis'!$A$15:$F$56</definedName>
    <definedName name="Z_E97134B6_5E8D_4951_8DA0_73D065532361_.wvu.FilterData" localSheetId="8" hidden="1">'Sch-3 '!$A$19:$P$78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'Sch-1'!$A$1:$O$64</definedName>
    <definedName name="Z_E97134B6_5E8D_4951_8DA0_73D065532361_.wvu.PrintArea" localSheetId="5" hidden="1">'Sch-1 dis'!$A$1:$G$84</definedName>
    <definedName name="Z_E97134B6_5E8D_4951_8DA0_73D065532361_.wvu.PrintArea" localSheetId="6" hidden="1">'Sch-2'!$A$1:$J$100</definedName>
    <definedName name="Z_E97134B6_5E8D_4951_8DA0_73D065532361_.wvu.PrintArea" localSheetId="7" hidden="1">'Sch-2 Dis'!$A$1:$F$62</definedName>
    <definedName name="Z_E97134B6_5E8D_4951_8DA0_73D065532361_.wvu.PrintArea" localSheetId="8" hidden="1">'Sch-3 '!$A$1:$P$84</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'Sch-1'!$A$18:$O$53</definedName>
    <definedName name="Z_E9F4E142_7D26_464D_BECA_4F3806DB1FE1_.wvu.FilterData" localSheetId="5" hidden="1">'Sch-1 dis'!$A$16:$B$21</definedName>
    <definedName name="Z_E9F4E142_7D26_464D_BECA_4F3806DB1FE1_.wvu.FilterData" localSheetId="6" hidden="1">'Sch-2'!$G$21:$J$93</definedName>
    <definedName name="Z_E9F4E142_7D26_464D_BECA_4F3806DB1FE1_.wvu.FilterData" localSheetId="7" hidden="1">'Sch-2 Dis'!$A$15:$F$56</definedName>
    <definedName name="Z_E9F4E142_7D26_464D_BECA_4F3806DB1FE1_.wvu.FilterData" localSheetId="8" hidden="1">'Sch-3 '!$A$19:$P$78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'Sch-1'!$A$1:$O$64</definedName>
    <definedName name="Z_E9F4E142_7D26_464D_BECA_4F3806DB1FE1_.wvu.PrintArea" localSheetId="5" hidden="1">'Sch-1 dis'!$A$1:$G$84</definedName>
    <definedName name="Z_E9F4E142_7D26_464D_BECA_4F3806DB1FE1_.wvu.PrintArea" localSheetId="6" hidden="1">'Sch-2'!$A$1:$J$100</definedName>
    <definedName name="Z_E9F4E142_7D26_464D_BECA_4F3806DB1FE1_.wvu.PrintArea" localSheetId="7" hidden="1">'Sch-2 Dis'!$A$1:$F$62</definedName>
    <definedName name="Z_E9F4E142_7D26_464D_BECA_4F3806DB1FE1_.wvu.PrintArea" localSheetId="8" hidden="1">'Sch-3 '!$A$1:$P$84</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'Sch-1'!$A$18:$O$53</definedName>
    <definedName name="Z_ECE9294F_C910_4036_88BC_B1F2176FB06B_.wvu.FilterData" localSheetId="5" hidden="1">'Sch-1 dis'!$A$16:$B$21</definedName>
    <definedName name="Z_ECE9294F_C910_4036_88BC_B1F2176FB06B_.wvu.FilterData" localSheetId="6" hidden="1">'Sch-2'!$G$21:$J$93</definedName>
    <definedName name="Z_ECE9294F_C910_4036_88BC_B1F2176FB06B_.wvu.FilterData" localSheetId="7" hidden="1">'Sch-2 Dis'!$A$15:$F$56</definedName>
    <definedName name="Z_ECE9294F_C910_4036_88BC_B1F2176FB06B_.wvu.FilterData" localSheetId="8" hidden="1">'Sch-3 '!$A$19:$P$78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'Sch-1'!$A$1:$O$64</definedName>
    <definedName name="Z_ECE9294F_C910_4036_88BC_B1F2176FB06B_.wvu.PrintArea" localSheetId="5" hidden="1">'Sch-1 dis'!$A$1:$G$84</definedName>
    <definedName name="Z_ECE9294F_C910_4036_88BC_B1F2176FB06B_.wvu.PrintArea" localSheetId="6" hidden="1">'Sch-2'!$A$1:$J$100</definedName>
    <definedName name="Z_ECE9294F_C910_4036_88BC_B1F2176FB06B_.wvu.PrintArea" localSheetId="7" hidden="1">'Sch-2 Dis'!$A$1:$F$62</definedName>
    <definedName name="Z_ECE9294F_C910_4036_88BC_B1F2176FB06B_.wvu.PrintArea" localSheetId="8" hidden="1">'Sch-3 '!$A$1:$P$84</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'Sch-1'!$A$18:$O$53</definedName>
    <definedName name="Z_EE46BCD1_F715_4FA9_A5FC_1B125AD601E0_.wvu.FilterData" localSheetId="5" hidden="1">'Sch-1 dis'!$A$16:$B$21</definedName>
    <definedName name="Z_EE46BCD1_F715_4FA9_A5FC_1B125AD601E0_.wvu.FilterData" localSheetId="6" hidden="1">'Sch-2'!$G$21:$J$93</definedName>
    <definedName name="Z_EE46BCD1_F715_4FA9_A5FC_1B125AD601E0_.wvu.FilterData" localSheetId="7" hidden="1">'Sch-2 Dis'!$A$15:$F$56</definedName>
    <definedName name="Z_EE46BCD1_F715_4FA9_A5FC_1B125AD601E0_.wvu.FilterData" localSheetId="8" hidden="1">'Sch-3 '!$A$19:$P$78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'Sch-1'!$A$1:$O$64</definedName>
    <definedName name="Z_EE46BCD1_F715_4FA9_A5FC_1B125AD601E0_.wvu.PrintArea" localSheetId="5" hidden="1">'Sch-1 dis'!$A$1:$G$84</definedName>
    <definedName name="Z_EE46BCD1_F715_4FA9_A5FC_1B125AD601E0_.wvu.PrintArea" localSheetId="6" hidden="1">'Sch-2'!$A$1:$J$100</definedName>
    <definedName name="Z_EE46BCD1_F715_4FA9_A5FC_1B125AD601E0_.wvu.PrintArea" localSheetId="7" hidden="1">'Sch-2 Dis'!$A$1:$F$62</definedName>
    <definedName name="Z_EE46BCD1_F715_4FA9_A5FC_1B125AD601E0_.wvu.PrintArea" localSheetId="8" hidden="1">'Sch-3 '!$A$1:$P$84</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 i="7" l="1"/>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R51" i="9"/>
  <c r="S51" i="9" s="1"/>
  <c r="Q51" i="9" s="1"/>
  <c r="P21" i="9"/>
  <c r="R21" i="9" s="1"/>
  <c r="S21" i="9" s="1"/>
  <c r="Q21" i="9" s="1"/>
  <c r="P22" i="9"/>
  <c r="R22" i="9" s="1"/>
  <c r="S22" i="9" s="1"/>
  <c r="Q22" i="9" s="1"/>
  <c r="P23" i="9"/>
  <c r="R23" i="9" s="1"/>
  <c r="S23" i="9" s="1"/>
  <c r="Q23" i="9" s="1"/>
  <c r="P24" i="9"/>
  <c r="R24" i="9" s="1"/>
  <c r="S24" i="9" s="1"/>
  <c r="Q24" i="9" s="1"/>
  <c r="P25" i="9"/>
  <c r="R25" i="9" s="1"/>
  <c r="S25" i="9" s="1"/>
  <c r="P26" i="9"/>
  <c r="R26" i="9" s="1"/>
  <c r="S26" i="9" s="1"/>
  <c r="P27" i="9"/>
  <c r="R27" i="9" s="1"/>
  <c r="S27" i="9" s="1"/>
  <c r="P28" i="9"/>
  <c r="R28" i="9" s="1"/>
  <c r="S28" i="9" s="1"/>
  <c r="P29" i="9"/>
  <c r="R29" i="9" s="1"/>
  <c r="S29" i="9" s="1"/>
  <c r="P30" i="9"/>
  <c r="R30" i="9" s="1"/>
  <c r="S30" i="9" s="1"/>
  <c r="P31" i="9"/>
  <c r="R31" i="9" s="1"/>
  <c r="S31" i="9" s="1"/>
  <c r="Q31" i="9" s="1"/>
  <c r="P32" i="9"/>
  <c r="R32" i="9" s="1"/>
  <c r="S32" i="9" s="1"/>
  <c r="Q32" i="9" s="1"/>
  <c r="P33" i="9"/>
  <c r="R33" i="9" s="1"/>
  <c r="S33" i="9" s="1"/>
  <c r="Q33" i="9" s="1"/>
  <c r="P34" i="9"/>
  <c r="R34" i="9" s="1"/>
  <c r="S34" i="9" s="1"/>
  <c r="Q34" i="9" s="1"/>
  <c r="P35" i="9"/>
  <c r="R35" i="9" s="1"/>
  <c r="S35" i="9" s="1"/>
  <c r="P36" i="9"/>
  <c r="P37" i="9"/>
  <c r="R37" i="9" s="1"/>
  <c r="S37" i="9" s="1"/>
  <c r="P38" i="9"/>
  <c r="R38" i="9" s="1"/>
  <c r="S38" i="9" s="1"/>
  <c r="P39" i="9"/>
  <c r="R39" i="9" s="1"/>
  <c r="S39" i="9" s="1"/>
  <c r="P40" i="9"/>
  <c r="R40" i="9" s="1"/>
  <c r="S40" i="9" s="1"/>
  <c r="P41" i="9"/>
  <c r="R41" i="9" s="1"/>
  <c r="S41" i="9" s="1"/>
  <c r="Q41" i="9" s="1"/>
  <c r="P42" i="9"/>
  <c r="R42" i="9" s="1"/>
  <c r="S42" i="9" s="1"/>
  <c r="Q42" i="9" s="1"/>
  <c r="P43" i="9"/>
  <c r="R43" i="9" s="1"/>
  <c r="S43" i="9" s="1"/>
  <c r="Q43" i="9" s="1"/>
  <c r="P44" i="9"/>
  <c r="R44" i="9" s="1"/>
  <c r="S44" i="9" s="1"/>
  <c r="Q44" i="9" s="1"/>
  <c r="P45" i="9"/>
  <c r="R45" i="9" s="1"/>
  <c r="S45" i="9" s="1"/>
  <c r="Q45" i="9" s="1"/>
  <c r="P46" i="9"/>
  <c r="R46" i="9" s="1"/>
  <c r="S46" i="9" s="1"/>
  <c r="Q46" i="9" s="1"/>
  <c r="P47" i="9"/>
  <c r="R47" i="9" s="1"/>
  <c r="S47" i="9" s="1"/>
  <c r="Q47" i="9" s="1"/>
  <c r="P48" i="9"/>
  <c r="R48" i="9" s="1"/>
  <c r="S48" i="9" s="1"/>
  <c r="Q48" i="9" s="1"/>
  <c r="P49" i="9"/>
  <c r="R49" i="9" s="1"/>
  <c r="S49" i="9" s="1"/>
  <c r="Q49" i="9" s="1"/>
  <c r="P50" i="9"/>
  <c r="R50" i="9" s="1"/>
  <c r="S50" i="9" s="1"/>
  <c r="P51" i="9"/>
  <c r="P52" i="9"/>
  <c r="R52" i="9" s="1"/>
  <c r="S52" i="9" s="1"/>
  <c r="Q52" i="9" s="1"/>
  <c r="P53" i="9"/>
  <c r="R53" i="9" s="1"/>
  <c r="S53" i="9" s="1"/>
  <c r="Q53" i="9" s="1"/>
  <c r="P54" i="9"/>
  <c r="R54" i="9" s="1"/>
  <c r="S54" i="9" s="1"/>
  <c r="P55" i="9"/>
  <c r="P56" i="9"/>
  <c r="R56" i="9" s="1"/>
  <c r="S56" i="9" s="1"/>
  <c r="P57" i="9"/>
  <c r="R57" i="9" s="1"/>
  <c r="S57" i="9" s="1"/>
  <c r="P58" i="9"/>
  <c r="P59" i="9"/>
  <c r="R59" i="9" s="1"/>
  <c r="S59" i="9" s="1"/>
  <c r="P60" i="9"/>
  <c r="R60" i="9" s="1"/>
  <c r="S60" i="9" s="1"/>
  <c r="P61" i="9"/>
  <c r="R61" i="9" s="1"/>
  <c r="S61" i="9" s="1"/>
  <c r="Q61" i="9" s="1"/>
  <c r="P62" i="9"/>
  <c r="R62" i="9" s="1"/>
  <c r="S62" i="9" s="1"/>
  <c r="Q62" i="9" s="1"/>
  <c r="P63" i="9"/>
  <c r="R63" i="9" s="1"/>
  <c r="S63" i="9" s="1"/>
  <c r="Q63" i="9" s="1"/>
  <c r="P64" i="9"/>
  <c r="R64" i="9" s="1"/>
  <c r="S64" i="9" s="1"/>
  <c r="Q64" i="9" s="1"/>
  <c r="P65" i="9"/>
  <c r="R65" i="9" s="1"/>
  <c r="S65" i="9" s="1"/>
  <c r="Q65" i="9" s="1"/>
  <c r="P66" i="9"/>
  <c r="R66" i="9" s="1"/>
  <c r="S66" i="9" s="1"/>
  <c r="Q66" i="9" s="1"/>
  <c r="P67" i="9"/>
  <c r="R67" i="9" s="1"/>
  <c r="S67" i="9" s="1"/>
  <c r="Q67" i="9" s="1"/>
  <c r="P68" i="9"/>
  <c r="R68" i="9" s="1"/>
  <c r="S68" i="9" s="1"/>
  <c r="Q68" i="9" s="1"/>
  <c r="P69" i="9"/>
  <c r="R69" i="9" s="1"/>
  <c r="S69" i="9" s="1"/>
  <c r="P70" i="9"/>
  <c r="R70" i="9" s="1"/>
  <c r="S70" i="9" s="1"/>
  <c r="P71" i="9"/>
  <c r="R71" i="9" s="1"/>
  <c r="S71" i="9" s="1"/>
  <c r="Q71" i="9" s="1"/>
  <c r="P72" i="9"/>
  <c r="R72" i="9" s="1"/>
  <c r="S72" i="9" s="1"/>
  <c r="Q72" i="9" s="1"/>
  <c r="P73" i="9"/>
  <c r="R73" i="9" s="1"/>
  <c r="S73" i="9" s="1"/>
  <c r="Q73" i="9" s="1"/>
  <c r="P74" i="9"/>
  <c r="R74" i="9" s="1"/>
  <c r="S74" i="9" s="1"/>
  <c r="P75" i="9"/>
  <c r="R75" i="9" s="1"/>
  <c r="S75" i="9" s="1"/>
  <c r="P76" i="9"/>
  <c r="R76" i="9" s="1"/>
  <c r="S76" i="9" s="1"/>
  <c r="J23" i="7"/>
  <c r="J24" i="7"/>
  <c r="J25" i="7"/>
  <c r="J26" i="7"/>
  <c r="J27" i="7"/>
  <c r="J28" i="7"/>
  <c r="J29" i="7"/>
  <c r="J30" i="7"/>
  <c r="J31" i="7"/>
  <c r="J32" i="7"/>
  <c r="J33" i="7"/>
  <c r="J34" i="7"/>
  <c r="J35" i="7"/>
  <c r="J36" i="7"/>
  <c r="J37" i="7"/>
  <c r="J38" i="7"/>
  <c r="J39" i="7"/>
  <c r="J40" i="7"/>
  <c r="J41" i="7"/>
  <c r="J42" i="7"/>
  <c r="J43" i="7"/>
  <c r="J44" i="7"/>
  <c r="J45" i="7"/>
  <c r="J46" i="7"/>
  <c r="J47" i="7"/>
  <c r="J48" i="7"/>
  <c r="J49"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F2" i="2"/>
  <c r="B2" i="4"/>
  <c r="B1" i="4"/>
  <c r="Q57" i="9" l="1"/>
  <c r="Q56" i="9"/>
  <c r="Q75" i="9"/>
  <c r="Q35" i="9"/>
  <c r="Q37" i="9"/>
  <c r="Q76" i="9"/>
  <c r="Q74" i="9"/>
  <c r="Q54" i="9"/>
  <c r="R58" i="9"/>
  <c r="S58" i="9" s="1"/>
  <c r="Q58" i="9" s="1"/>
  <c r="R36" i="9"/>
  <c r="S36" i="9" s="1"/>
  <c r="Q36" i="9" s="1"/>
  <c r="R55" i="9"/>
  <c r="S55" i="9" s="1"/>
  <c r="Q55" i="9" s="1"/>
  <c r="Q39" i="9"/>
  <c r="Q40" i="9"/>
  <c r="Q29" i="9"/>
  <c r="Q60" i="9"/>
  <c r="Q28" i="9"/>
  <c r="Q27" i="9"/>
  <c r="Q69" i="9"/>
  <c r="Q30" i="9"/>
  <c r="Q26" i="9"/>
  <c r="Q38" i="9"/>
  <c r="Q25" i="9"/>
  <c r="Q59" i="9"/>
  <c r="Q50" i="9"/>
  <c r="Q70" i="9"/>
  <c r="A22" i="7"/>
  <c r="J22" i="7"/>
  <c r="J93" i="7" s="1"/>
  <c r="B21" i="7" l="1"/>
  <c r="N55" i="5"/>
  <c r="N53" i="5" l="1"/>
  <c r="Q53" i="5" s="1"/>
  <c r="N52" i="5"/>
  <c r="Q52" i="5" s="1"/>
  <c r="N51" i="5"/>
  <c r="Q51" i="5" s="1"/>
  <c r="N50" i="5"/>
  <c r="Q50" i="5" s="1"/>
  <c r="N49" i="5"/>
  <c r="Q49" i="5" s="1"/>
  <c r="N48" i="5"/>
  <c r="Q48" i="5" s="1"/>
  <c r="N46" i="5"/>
  <c r="Q46" i="5" s="1"/>
  <c r="N45" i="5"/>
  <c r="Q45" i="5" s="1"/>
  <c r="N44" i="5"/>
  <c r="Q44" i="5" s="1"/>
  <c r="N43" i="5"/>
  <c r="Q43" i="5" s="1"/>
  <c r="N42" i="5"/>
  <c r="Q42" i="5" s="1"/>
  <c r="N41" i="5"/>
  <c r="Q41" i="5" s="1"/>
  <c r="N40" i="5"/>
  <c r="Q40" i="5" s="1"/>
  <c r="N39" i="5"/>
  <c r="Q39" i="5" s="1"/>
  <c r="N47" i="5"/>
  <c r="Q47" i="5" s="1"/>
  <c r="N38" i="5"/>
  <c r="Q38" i="5" s="1"/>
  <c r="N37" i="5"/>
  <c r="Q37" i="5" s="1"/>
  <c r="R44" i="5" l="1"/>
  <c r="O44" i="5" s="1"/>
  <c r="R47" i="5"/>
  <c r="O47" i="5" s="1"/>
  <c r="R41" i="5"/>
  <c r="O41" i="5" s="1"/>
  <c r="R46" i="5"/>
  <c r="O46" i="5" s="1"/>
  <c r="R49" i="5"/>
  <c r="O49" i="5" s="1"/>
  <c r="R53" i="5"/>
  <c r="O53" i="5" s="1"/>
  <c r="R40" i="5"/>
  <c r="O40" i="5" s="1"/>
  <c r="R51" i="5"/>
  <c r="O51" i="5" s="1"/>
  <c r="R45" i="5"/>
  <c r="O45" i="5" s="1"/>
  <c r="R52" i="5"/>
  <c r="O52" i="5" s="1"/>
  <c r="R37" i="5"/>
  <c r="O37" i="5" s="1"/>
  <c r="R42" i="5"/>
  <c r="O42" i="5" s="1"/>
  <c r="R38" i="5"/>
  <c r="O38" i="5" s="1"/>
  <c r="R39" i="5"/>
  <c r="O39" i="5" s="1"/>
  <c r="R43" i="5"/>
  <c r="O43" i="5" s="1"/>
  <c r="R48" i="5"/>
  <c r="O48" i="5" s="1"/>
  <c r="R50" i="5"/>
  <c r="O50" i="5" s="1"/>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0"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B62" i="5"/>
  <c r="B63" i="5"/>
  <c r="M63" i="5"/>
  <c r="M64" i="5"/>
  <c r="I6" i="4"/>
  <c r="K6" i="4" s="1"/>
  <c r="H39" i="23" s="1"/>
  <c r="L6" i="4"/>
  <c r="AJ2" i="5" s="1"/>
  <c r="M6" i="4"/>
  <c r="N6" i="4" s="1"/>
  <c r="AA6" i="4"/>
  <c r="B7" i="4"/>
  <c r="L8" i="4"/>
  <c r="B9" i="4"/>
  <c r="A6" i="6" s="1"/>
  <c r="B14" i="4"/>
  <c r="B15" i="4"/>
  <c r="H31" i="4"/>
  <c r="G31" i="4" s="1"/>
  <c r="R20" i="9" l="1"/>
  <c r="S20" i="9" s="1"/>
  <c r="Q20" i="9" s="1"/>
  <c r="P78" i="9"/>
  <c r="N54" i="5"/>
  <c r="N56" i="5" s="1"/>
  <c r="H19" i="19"/>
  <c r="I19" i="19" s="1"/>
  <c r="R36" i="5"/>
  <c r="O36" i="5" s="1"/>
  <c r="R24" i="5"/>
  <c r="O24" i="5" s="1"/>
  <c r="R33" i="5"/>
  <c r="O33" i="5" s="1"/>
  <c r="R29" i="5"/>
  <c r="O29" i="5" s="1"/>
  <c r="R25" i="5"/>
  <c r="O25" i="5" s="1"/>
  <c r="R32" i="5"/>
  <c r="O32" i="5" s="1"/>
  <c r="R35" i="5"/>
  <c r="O35" i="5" s="1"/>
  <c r="R31" i="5"/>
  <c r="O31" i="5" s="1"/>
  <c r="R27" i="5"/>
  <c r="O27" i="5" s="1"/>
  <c r="R34" i="5"/>
  <c r="O34" i="5" s="1"/>
  <c r="R30" i="5"/>
  <c r="O30" i="5" s="1"/>
  <c r="R28" i="5"/>
  <c r="O28" i="5" s="1"/>
  <c r="R26" i="5"/>
  <c r="O26" i="5" s="1"/>
  <c r="R23" i="5"/>
  <c r="O23" i="5" s="1"/>
  <c r="A1" i="12"/>
  <c r="A1" i="17"/>
  <c r="A98" i="17" s="1"/>
  <c r="A1" i="11"/>
  <c r="K31" i="25"/>
  <c r="Q22"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83" i="9"/>
  <c r="B99" i="7"/>
  <c r="B47" i="23"/>
  <c r="E24" i="17"/>
  <c r="B35" i="12"/>
  <c r="B33" i="16"/>
  <c r="B33" i="15"/>
  <c r="B85" i="10"/>
  <c r="D33" i="16"/>
  <c r="D33" i="15"/>
  <c r="F42" i="19"/>
  <c r="O27" i="11"/>
  <c r="E86" i="10"/>
  <c r="C25" i="18"/>
  <c r="D25" i="14"/>
  <c r="D25" i="13"/>
  <c r="E61" i="8"/>
  <c r="F47" i="23"/>
  <c r="J24" i="17"/>
  <c r="O35" i="12"/>
  <c r="O84" i="9"/>
  <c r="J100" i="7"/>
  <c r="D18" i="25"/>
  <c r="F22" i="25"/>
  <c r="B6" i="23"/>
  <c r="B46" i="23"/>
  <c r="E23" i="17"/>
  <c r="B34" i="12"/>
  <c r="D82" i="9"/>
  <c r="B98"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83" i="9"/>
  <c r="J99"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S78" i="9"/>
  <c r="R22" i="5"/>
  <c r="O22" i="5" s="1"/>
  <c r="O54" i="5" s="1"/>
  <c r="N57" i="5" s="1"/>
  <c r="Q79"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D17" i="13" l="1"/>
  <c r="Q78" i="9"/>
  <c r="AE1" i="5"/>
  <c r="AE2" i="5" s="1"/>
  <c r="D15" i="13"/>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<sst xmlns="http://schemas.openxmlformats.org/spreadsheetml/2006/main" count="1562" uniqueCount="732">
  <si>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</si>
  <si>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</si>
  <si>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</si>
  <si>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</si>
  <si>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</si>
  <si>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</si>
  <si>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</si>
  <si>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</si>
  <si>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</si>
  <si>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</si>
  <si>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</si>
  <si>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</si>
  <si>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</si>
  <si>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</si>
  <si>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</si>
  <si>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</si>
  <si>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</si>
  <si>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</si>
  <si>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</si>
  <si>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</si>
  <si>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</si>
  <si>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</si>
  <si>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</si>
  <si>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</si>
  <si>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</si>
  <si>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</si>
  <si>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</si>
  <si>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</si>
  <si>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</si>
  <si>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</si>
  <si>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</si>
  <si>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</si>
  <si>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</si>
  <si>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</si>
  <si>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</si>
  <si>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</si>
  <si>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</si>
  <si>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</si>
  <si>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</si>
  <si>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</si>
  <si>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</si>
  <si>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</si>
  <si>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</si>
  <si>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</si>
  <si>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</si>
  <si>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</si>
  <si>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</si>
  <si>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</si>
  <si>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</si>
  <si>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</si>
  <si>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</si>
  <si>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</si>
  <si>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</si>
  <si>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</si>
  <si>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</si>
  <si>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</si>
  <si>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</si>
  <si>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</si>
  <si>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</si>
  <si>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</si>
  <si>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</si>
  <si>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</si>
  <si>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</si>
  <si>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</si>
  <si>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</si>
  <si>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</si>
  <si>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</si>
  <si>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</si>
  <si>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</si>
  <si>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</si>
  <si>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</si>
  <si>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</si>
  <si>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</si>
  <si>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</si>
  <si>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</si>
  <si>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</si>
  <si>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</si>
  <si>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</si>
  <si>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</si>
  <si>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</si>
  <si>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</si>
  <si>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</si>
  <si>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</si>
  <si>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</si>
  <si>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</si>
  <si>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</si>
  <si>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</si>
  <si>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</si>
  <si>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</si>
  <si>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</si>
  <si>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</si>
  <si>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</si>
  <si>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</si>
  <si>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</si>
  <si>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</si>
  <si>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</si>
  <si>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</si>
  <si>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</si>
  <si>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</si>
  <si>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</si>
  <si>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</si>
  <si>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</si>
  <si>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</si>
  <si>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</si>
  <si>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</si>
  <si>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</si>
  <si>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</si>
  <si>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</si>
  <si>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</si>
  <si>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</si>
  <si>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</si>
  <si>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</si>
  <si>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</si>
  <si>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</si>
  <si>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</si>
  <si>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</si>
  <si>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</si>
  <si>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</si>
  <si>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</si>
  <si>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</si>
  <si>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</si>
  <si>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</si>
  <si>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</si>
  <si>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</si>
  <si>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</si>
  <si>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</si>
  <si>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</si>
  <si>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</si>
  <si>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</si>
  <si>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</si>
  <si>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</si>
  <si>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</si>
  <si>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</si>
  <si>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</si>
  <si>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</si>
  <si>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</si>
  <si>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</si>
  <si>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</si>
  <si>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</si>
  <si>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</si>
  <si>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</si>
  <si>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</si>
  <si>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</si>
  <si>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</si>
  <si>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</si>
  <si>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</si>
  <si>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</si>
  <si>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</si>
  <si>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</si>
  <si>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</si>
  <si>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</si>
  <si>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</si>
  <si>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</si>
  <si>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</si>
  <si>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</si>
  <si>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</si>
  <si>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</si>
  <si>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</si>
  <si>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</si>
  <si>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</si>
  <si>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</si>
  <si>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</si>
  <si>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</si>
  <si>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</si>
  <si>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</si>
  <si>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</si>
  <si>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</si>
  <si>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</si>
  <si>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</si>
  <si>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</si>
  <si>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</si>
  <si>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</si>
  <si>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</si>
  <si>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</si>
  <si>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</si>
  <si>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</si>
  <si>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</si>
  <si>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</si>
  <si>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</si>
  <si>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</si>
  <si>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</si>
  <si>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</si>
  <si>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</si>
  <si>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</si>
  <si>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</si>
  <si>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</si>
  <si>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</si>
  <si>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</si>
  <si>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</si>
  <si>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</si>
  <si>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</si>
  <si>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</si>
  <si>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</si>
  <si>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</si>
  <si>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</si>
  <si>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</si>
  <si>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</si>
  <si>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</si>
  <si>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</si>
  <si>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</si>
  <si>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</si>
  <si>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</si>
  <si>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</si>
  <si>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</si>
  <si>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</si>
  <si>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</si>
  <si>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</si>
  <si>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</si>
  <si>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</si>
  <si>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</si>
  <si>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</si>
  <si>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</si>
  <si>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</si>
  <si>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</si>
  <si>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</si>
  <si>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</si>
  <si>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</si>
  <si>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</si>
  <si>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</si>
  <si>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</si>
  <si>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</si>
  <si>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</si>
  <si>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</si>
  <si>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</si>
  <si>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</si>
  <si>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</si>
  <si>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</si>
  <si>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</si>
  <si>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</si>
  <si>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</si>
  <si>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</si>
  <si>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</si>
  <si>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</si>
  <si>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</si>
  <si>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</si>
  <si>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</si>
  <si>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</si>
  <si>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</si>
  <si>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</si>
  <si>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</si>
  <si>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</si>
  <si>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</si>
  <si>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</si>
  <si>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</si>
  <si>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</si>
  <si>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</si>
  <si>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</si>
  <si>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</si>
  <si>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</si>
  <si>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</si>
  <si>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</si>
  <si>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</si>
  <si>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</si>
  <si>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</si>
  <si>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</si>
  <si>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</si>
  <si>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</si>
  <si>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</si>
  <si>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</si>
  <si>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</si>
  <si>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</si>
  <si>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</si>
  <si>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</si>
  <si>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</si>
  <si>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</si>
  <si>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</si>
  <si>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</si>
  <si>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</si>
  <si>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</si>
  <si>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</si>
  <si>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</si>
  <si>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</si>
  <si>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</si>
  <si>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</si>
  <si>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</si>
  <si>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</si>
  <si>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</si>
  <si>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</si>
  <si>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</si>
  <si>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</si>
  <si>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</si>
  <si>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</si>
  <si>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</si>
  <si>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</si>
  <si>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</si>
  <si>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</si>
  <si>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</si>
  <si>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</si>
  <si>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</si>
  <si>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</si>
  <si>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</si>
  <si>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</si>
  <si>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</si>
  <si>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</si>
  <si>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</si>
  <si>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</si>
  <si>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</si>
  <si>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</si>
  <si>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</si>
  <si>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</si>
  <si>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</si>
  <si>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</si>
  <si>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</si>
  <si>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</si>
  <si>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</si>
  <si>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</si>
  <si>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</si>
  <si>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</si>
  <si>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</si>
  <si>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</si>
  <si>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</si>
  <si>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</si>
  <si>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</si>
  <si>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</si>
  <si>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</si>
  <si>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</si>
  <si>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</si>
  <si>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</si>
  <si>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</si>
  <si>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</si>
  <si>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</si>
  <si>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</si>
  <si>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</si>
  <si>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</si>
  <si>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</si>
  <si>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</si>
  <si>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</si>
  <si>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</si>
  <si>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</si>
  <si>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</si>
  <si>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</si>
  <si>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</si>
  <si>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</si>
  <si>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</si>
  <si>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</si>
  <si>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</si>
  <si>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</si>
  <si>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</si>
  <si>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</si>
  <si>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</si>
  <si>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</si>
  <si>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</si>
  <si>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</si>
  <si>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</si>
  <si>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</si>
  <si>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</si>
  <si>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</si>
  <si>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</si>
  <si>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</si>
  <si>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</si>
  <si>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</si>
  <si>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</si>
  <si>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</si>
  <si>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</si>
  <si>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</si>
  <si>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</si>
  <si>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</si>
  <si>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</si>
  <si>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</si>
  <si>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</si>
  <si>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</si>
  <si>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</si>
  <si>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</si>
  <si>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</si>
  <si>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</si>
  <si>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</si>
  <si>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</si>
  <si>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</si>
  <si>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</si>
  <si>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</si>
  <si>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</si>
  <si>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</si>
  <si>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</si>
  <si>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</si>
  <si>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</si>
  <si>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</si>
  <si>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</si>
  <si>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</si>
  <si>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</si>
  <si>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</si>
  <si>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</si>
  <si>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</si>
  <si>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</si>
  <si>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</si>
  <si>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</si>
  <si>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</si>
  <si>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</si>
  <si>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</si>
  <si>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</si>
  <si>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</si>
  <si>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</si>
  <si>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</si>
  <si>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</si>
  <si>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</si>
  <si>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</si>
  <si>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</si>
  <si>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</si>
  <si>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</si>
  <si>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</si>
  <si>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</si>
  <si>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</si>
  <si>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</si>
  <si>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</si>
  <si>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</si>
  <si>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</si>
  <si>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</si>
  <si>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</si>
  <si>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</si>
  <si>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</si>
  <si>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</si>
  <si>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</si>
  <si>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</si>
  <si>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</si>
  <si>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</si>
  <si>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</si>
  <si>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</si>
  <si>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</si>
  <si>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</si>
  <si>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</si>
  <si>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</si>
  <si>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</si>
  <si>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</si>
  <si>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</si>
  <si>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</si>
  <si>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</si>
  <si>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</si>
  <si>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</si>
  <si>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</si>
  <si>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</si>
  <si>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</si>
  <si>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</si>
  <si>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</si>
  <si>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</si>
  <si>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</si>
  <si>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</si>
  <si>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</si>
  <si>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</si>
  <si>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</si>
  <si>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</si>
  <si>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</si>
  <si>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</si>
  <si>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</si>
  <si>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</si>
  <si>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</si>
  <si>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</si>
  <si>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</si>
  <si>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</si>
  <si>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</si>
  <si>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</si>
  <si>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</si>
  <si>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</si>
  <si>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</si>
  <si>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</si>
  <si>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</si>
  <si>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</si>
  <si>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</si>
  <si>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</si>
  <si>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</si>
  <si>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</si>
  <si>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</si>
  <si>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</si>
  <si>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</si>
  <si>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</si>
  <si>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</si>
  <si>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</si>
  <si>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</si>
  <si>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</si>
  <si>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</si>
  <si>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</si>
  <si>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</si>
  <si>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</si>
  <si>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</si>
  <si>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</si>
  <si>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</si>
  <si>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</si>
  <si>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</si>
  <si>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</si>
  <si>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</si>
  <si>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</si>
  <si>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</si>
  <si>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</si>
  <si>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</si>
  <si>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</si>
  <si>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</si>
  <si>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</si>
  <si>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</si>
  <si>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</si>
  <si>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</si>
  <si>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</si>
  <si>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</si>
  <si>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</si>
  <si>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</si>
  <si>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</si>
  <si>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</si>
  <si>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</si>
  <si>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</si>
  <si>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</si>
  <si>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</si>
  <si>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</si>
  <si>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</si>
  <si>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</si>
  <si>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</si>
  <si>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</si>
  <si>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</si>
  <si>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</si>
  <si>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</si>
  <si>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</si>
  <si>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</si>
  <si>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</si>
  <si>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</si>
  <si>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</si>
  <si>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</si>
  <si>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</si>
  <si>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</si>
  <si>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</si>
  <si>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</si>
  <si>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</si>
  <si>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</si>
  <si>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</si>
  <si>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</si>
  <si>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</si>
  <si>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</si>
  <si>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</si>
  <si>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</si>
  <si>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</si>
  <si>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</si>
  <si>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</si>
  <si>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</si>
  <si>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</si>
  <si>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</si>
  <si>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</si>
  <si>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</si>
  <si>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</si>
  <si>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</si>
  <si>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</si>
  <si>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</si>
  <si>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</si>
  <si>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</si>
  <si>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</si>
  <si>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</si>
  <si>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</si>
  <si>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</si>
  <si>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</si>
  <si>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</si>
  <si>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</si>
  <si>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</si>
  <si>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</si>
  <si>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</si>
  <si>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</si>
  <si>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</si>
  <si>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</si>
  <si>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</si>
  <si>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</si>
  <si>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</si>
  <si>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</si>
  <si>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</si>
  <si>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</si>
  <si>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</si>
  <si>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</si>
  <si>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</si>
  <si>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</si>
  <si>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</si>
  <si>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</si>
  <si>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</si>
  <si>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</si>
  <si>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</si>
  <si>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</si>
  <si>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</si>
  <si>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</si>
  <si>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</si>
  <si>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</si>
  <si>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Illumination System for switchyard panel room of 6 m length</t>
  </si>
  <si>
    <t xml:space="preserve">Total Ex-works Price </t>
  </si>
  <si>
    <t>Fire Detection and Alarm System for Switchyard Panel Room of 6 m length</t>
  </si>
  <si>
    <t>Unit Erection  Charges</t>
  </si>
  <si>
    <t>Total Erection   Charges</t>
  </si>
  <si>
    <t>Total F&amp;I Price</t>
  </si>
  <si>
    <t xml:space="preserve">Total Installation Charges </t>
  </si>
  <si>
    <t>Spare-245kV Circuit Breaker</t>
  </si>
  <si>
    <t>Spare-245kV CT</t>
  </si>
  <si>
    <t>Spare-216kV Surge Arrester</t>
  </si>
  <si>
    <t>AAABBAAAABBf</t>
  </si>
  <si>
    <t>1.1KV GRADE 10CX2.5 SQMM CONTROL CABLE</t>
  </si>
  <si>
    <t>1.1KV GRADE 5CX2.5 SQMM CONTROL CABLE</t>
  </si>
  <si>
    <t>1.1KV GRADE 4CX16 SQMM (PVC) POWER CABLE</t>
  </si>
  <si>
    <t>Spare-245kV Isolator</t>
  </si>
  <si>
    <t>Rate of GST applicable (in %)</t>
  </si>
  <si>
    <t>Schedule - 2</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</si>
  <si>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</si>
  <si>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</si>
  <si>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</si>
  <si>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</si>
  <si>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Rajasthan Projects Office, 4th Floor, REIL House,</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</si>
  <si>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</si>
  <si>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</si>
  <si>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</si>
  <si>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</si>
  <si>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</si>
  <si>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</si>
  <si>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 xml:space="preserve">Earthmat                                </t>
  </si>
  <si>
    <t xml:space="preserve">AIR CONDITIONING &amp; VENTILATION SYSTEM   </t>
  </si>
  <si>
    <t xml:space="preserve">FIRE FIGHTING SYSTEM                    </t>
  </si>
  <si>
    <t xml:space="preserve">ILLUMINATION SYSTEM                     </t>
  </si>
  <si>
    <t>40 MM MS ROD FOR MAIN EARTHMAT</t>
  </si>
  <si>
    <t>1.1KV GRADE 19CX1.5 SQMM CONTROL CABLE</t>
  </si>
  <si>
    <t>1.1KV GRADE 3CX2.5 SQMM CONTROL CABLE</t>
  </si>
  <si>
    <t>1.1KV GRADE 2CX6 SQMM (PVC) POWER CABLE</t>
  </si>
  <si>
    <t>1.1KV GRADE 4CX6 SQMM (PVC) POWER CABLE</t>
  </si>
  <si>
    <t>LIGHTING FIXTURE LED LUMINAIRES TYPE FL2 AS PER TECH. SPECIFICATIONS</t>
  </si>
  <si>
    <t>S16.1 SFP</t>
  </si>
  <si>
    <t>Fabrication, galvanising and supply of foundation bolts including nuts,checknut and washers for lattice and pipe structures to be designedduring detailed engineering</t>
  </si>
  <si>
    <t xml:space="preserve">KM </t>
  </si>
  <si>
    <t xml:space="preserve">EA </t>
  </si>
  <si>
    <t xml:space="preserve">LS </t>
  </si>
  <si>
    <t>Erection Hardware for 220  kV DMT Type S</t>
  </si>
  <si>
    <t>Erection Hardware for 220kV layout (Double Main and TransferScheme)-Line Bay as per technical specification</t>
  </si>
  <si>
    <t>Air conditioning system  for Switchyard Panel Room of 6m length</t>
  </si>
  <si>
    <t>Fire Detection and Alarm System for Switchyard Panel Room of 6 mlength</t>
  </si>
  <si>
    <t xml:space="preserve">Mandatory Spare LOT                     </t>
  </si>
  <si>
    <t>Fabrication, galvanising and supply of  Lattice Structures (MS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</si>
  <si>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</si>
  <si>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 xml:space="preserve">MT </t>
  </si>
  <si>
    <t xml:space="preserve">245kV, 50kA AIS EQUIPMENT               </t>
  </si>
  <si>
    <t>245 kV, 1 phase Bus Post Insulator (except for Line Traps)</t>
  </si>
  <si>
    <t>216kV Surge Arrester (1-phase)</t>
  </si>
  <si>
    <t>245KV, 1600 A, 50KA, 3-PHASE, DOUBLE BREAK TANDEM ISOLATOR WITHOUT E/S</t>
  </si>
  <si>
    <t>245kV, 1600A, 50 KA, 3-phase DoubleBreak Isolator with two E/S</t>
  </si>
  <si>
    <t>245kV, 1600A, 50 KA, 3-phase DoubleBreak Isolator with one E/S</t>
  </si>
  <si>
    <t>245 kV, 4400pf  Capacitive Voltage Transformer (1- Phase)</t>
  </si>
  <si>
    <t>245 kV, 1600A, 50KA, 1-Phase CurrentTransformer with 120% extended currentrating</t>
  </si>
  <si>
    <t>245kV, 1600A, 50KA Circuit Breaker(3-Phase) with support structure</t>
  </si>
  <si>
    <t xml:space="preserve">POWER &amp; CONTROL CABLE                   </t>
  </si>
  <si>
    <t xml:space="preserve">Civil Works                             </t>
  </si>
  <si>
    <t>40 mm MS rod for Main Earthmat</t>
  </si>
  <si>
    <t>1.1kV grade 4Cx6 sqmm (PVC) Power Cable</t>
  </si>
  <si>
    <t>1.1kV grade 2Cx6 sqmm (PVC) Power Cable</t>
  </si>
  <si>
    <t>1.1kV grade 3Cx2.5 sqmm Control Cable</t>
  </si>
  <si>
    <t>1.1kV grade 5Cx2.5 sqmm Control Cable</t>
  </si>
  <si>
    <t>1.1kV grade 10Cx2.5 sqmm Control Cable</t>
  </si>
  <si>
    <t>1.1kV grade 4Cx16 sqmm (PVC) Power Cable</t>
  </si>
  <si>
    <t>Lighting Fixture LED Luminaires type FL2 as per tech. specifications</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</si>
  <si>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</si>
  <si>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</si>
  <si>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</si>
  <si>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</si>
  <si>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</si>
  <si>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</si>
  <si>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</si>
  <si>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</si>
  <si>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Misc. Structural steel including rails, embedments, edge protection angles, gratings etc. but excluding the reinforcement steel andsteel for lattice and pipe structures.</t>
  </si>
  <si>
    <t>Stone spreading in switchyard excluding PCC</t>
  </si>
  <si>
    <t>Antiweed treatment</t>
  </si>
  <si>
    <t>RCC culvert crossings including supplying and laying hume pipe 300mm dia of grade (NP-3) excluding concrete as per specification.</t>
  </si>
  <si>
    <t>Switchyard Panel Room - Civil Works. All civil works as per drawing and specifications complete, including - brickwork, finishing(external and internal), windows etc. However, excavation, PCC, RCC and reinforcement shall be paid separately as per BPS.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</si>
  <si>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</si>
  <si>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</si>
  <si>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</si>
  <si>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</si>
  <si>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</si>
  <si>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</si>
  <si>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Supplying, filling and compacting stone boulders mixed with sand under foundations, roads, cable trenches, drains etc in layers notexceeding 250mm thickness including ramming, watering compacting</t>
  </si>
  <si>
    <t xml:space="preserve">M3 </t>
  </si>
  <si>
    <t xml:space="preserve">M2 </t>
  </si>
  <si>
    <t xml:space="preserve">M  </t>
  </si>
  <si>
    <t>245 kV 1600A, 50KA Circuit Breakers (3-Phase) with support</t>
  </si>
  <si>
    <t>245kV, 1600A, 50 KA, 3-phase DoubleBreak Tandem Isolator without E/S</t>
  </si>
  <si>
    <t>245 kV,1 phase Bus Post Insulator (except for Line Traps)</t>
  </si>
  <si>
    <t>Erection Hardware for 220kV layout (Double Main and Transfer Scheme as per SLD)-Line Bay as per specification</t>
  </si>
  <si>
    <t>Substation Package SS-06 of Transmission Scheme (Implementation on of 1 no. of 220 kV line bay at 400/ 220 kV Fatehgarh-III PS (Sec- 1), for interconnection of BESS of JSW Renew Energy Five Ltd.) to be implemented by POWERGRID Ramgarh Transmission Ltd</t>
  </si>
  <si>
    <t>Tender Enquiry No.: NR1/T/W-AIS/DOM/I00/25/08834– SRM RFX – 5002004591</t>
  </si>
  <si>
    <t xml:space="preserve">220kV Insulator and Hardware            </t>
  </si>
  <si>
    <t xml:space="preserve">Supply FOTE Eqpt at Fategarh-III        </t>
  </si>
  <si>
    <t xml:space="preserve">Tower and Gantry Structures             </t>
  </si>
  <si>
    <t>Erection Hardware for 220kV layout (Double Main and TransferScheme)-Bus work (one Bay) as per technical specification</t>
  </si>
  <si>
    <t>220KV  TENSION INSULATOR STRING  AND ASSOCIATED HARDWARE FITTINGS WITHTURN BUCKLE SUITABLE FOR TWIN CONDUCTOR</t>
  </si>
  <si>
    <t>220KV  TENSION INSULATOR STRING  AND ASSOCIATED HARDWARE FITTINGS WITHTURN BUCKLE SUITABLE FOR QUAD CONDUCTOR</t>
  </si>
  <si>
    <t>220KV  TENSION INSULATOR STRING  AND ASSOCIATED HARDWARE FITTINGSWITHOUT TURN BUCKLE SUITABLE FOR TWIN CONDUCTOR</t>
  </si>
  <si>
    <t>220KV  TENSION INSULATOR STRING  AND ASSOCIATED HARDWARE FITTINGSWITHOUT TURN BUCKLE SUITABLE FOR QUAD CONDUCTOR</t>
  </si>
  <si>
    <t>220KV SUSPENSION INSULATOR STRING  AND ASSOCIATED HARDWARE FITTINGSWITH DROP CLAMP SUITABLE FOR TWIN CONDUCTOR</t>
  </si>
  <si>
    <t>LED FLOOD LIGHT LUMINARIESTYPE FL-1 (150W) AS PER TECHNICALSPECIFICATION</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</si>
  <si>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</si>
  <si>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TRIBUTARY INTERFACE- E1 INTERFACE (MINIMUM 16 NOS.)</t>
  </si>
  <si>
    <t>ETHERNET INTERFACE 10/100 BASE T WITH LAYER-2 SWITCHING (MIN 8INTERFACES PER CARD)</t>
  </si>
  <si>
    <t>TRIBUTARY INTERFACE-GIGABIT ETHERNET INTERFACES 10/100 MBPS WITH LAYER-2 SWITCHING (MINIMUM 2 NOS.)</t>
  </si>
  <si>
    <t>Equipment Cabinets For SDH</t>
  </si>
  <si>
    <t>24F (DWSM) APPROACH FIBRE OPTIC CABLE  INCLUDING ALL INSTALLATIONHARDWARE SET</t>
  </si>
  <si>
    <t>GI PIPE INSTALLATION HARDWARE FOR APPROACH CABLING</t>
  </si>
  <si>
    <t>GI ELBOW INSTALLATION HARDWARE FOR APPROAH CABLING</t>
  </si>
  <si>
    <t>GI FLEXIBLE CONDUIT INSTALLATION HARDWARE FOR APPROAH CABLING</t>
  </si>
  <si>
    <t>OPGW Fibre Optic Distribution Panel (FODP): Indoor Type: 96F</t>
  </si>
  <si>
    <t xml:space="preserve">Estimate(Mandatory Spare)               </t>
  </si>
  <si>
    <t>Spare-245kV CVT</t>
  </si>
  <si>
    <t>SPARES FOR CLAMPS &amp; CONNECTORS</t>
  </si>
  <si>
    <t>Complete Pole of 245kV, 1600A, 50kA SF6Circuit Breaker including closingresistor(if applicable), gradingcapacitor (if applicable), pole column,interrupter with driving mechanism andMarshelling Box but without supportstructure</t>
  </si>
  <si>
    <t>Rubber gasket, O rings and seals for SF6 gas (complete replacement forone 245kV SF6 Circuit Breaker)</t>
  </si>
  <si>
    <t>Trip coil with resistor  for 245kV Circuit Breaker</t>
  </si>
  <si>
    <t>Closing coil with resistor for 245kV Circuit Breaker</t>
  </si>
  <si>
    <t>Terminal pad for 245kV SF6 Circuit Breaker</t>
  </si>
  <si>
    <t>Molecular filter for 245kV SF6 Circuit Breaker</t>
  </si>
  <si>
    <t>Relays, Power contactors, SFU, limit switches, push buttons, timers &amp;MCB etc. (1 No of each type) for 245kV SF6 Circuit Breaker</t>
  </si>
  <si>
    <t>CORONA RING FOR 245KV SF6 CIRCUIT BREAKER</t>
  </si>
  <si>
    <t>SF6 Pressure gauge cum switch OR Density monitors and pressure switchas applicable (1 no. of each type)</t>
  </si>
  <si>
    <t>Aux. Switch assembly for 245kV, SF6 Circuit Breaker</t>
  </si>
  <si>
    <t>Operation counter for 245kV Circuit Breaker</t>
  </si>
  <si>
    <t>Complete pole for 245kV, 1600 Aisolator with 1 earth switch includingsupport Insulator, motor operatingmechanism (MOM) with box  but excludingstructure</t>
  </si>
  <si>
    <t>Copper contact fingers for female &amp; male contacts of 245kV DoubleBreak Isolator</t>
  </si>
  <si>
    <t>Open / Close contactor assembly, timers, key interlock push buttonswitch &amp; auxiliary switches  for 245kV Isolator</t>
  </si>
  <si>
    <t>Limit switch  for 245kV Isolator</t>
  </si>
  <si>
    <t>Terminal pads &amp; connectors (of eachtype) for 245kV 1600A DB Isolator</t>
  </si>
  <si>
    <t>Corona shield rings for 245 kV DB isolator</t>
  </si>
  <si>
    <t>Surge monitor (1-Phase)</t>
  </si>
  <si>
    <t>Terminal Connector Flexible or ExpansionType,420kV, 2000A, 40kA for 4"IPSAl.Tube to Circuit Breaker</t>
  </si>
  <si>
    <t>LOT</t>
  </si>
  <si>
    <t>Included</t>
  </si>
  <si>
    <t xml:space="preserve">Cost Estimate POWER &amp; CONTROL CABLE     </t>
  </si>
  <si>
    <t xml:space="preserve">Service FOTE Eqpt at Fategarh-III       </t>
  </si>
  <si>
    <t>Erection Hardware for 220kV layout (Double Main and Transfer Scheme as per SLD)-Bus work (one Bay) as per specification</t>
  </si>
  <si>
    <t>220KV SUSPENSION INSULATOR STRING  AND ASSOCIATED HARDWARE FITTINGS WITH DROP CLAMP SUITABLE FOR TWIN CONDUCTOR</t>
  </si>
  <si>
    <t>220KV  TENSION INSULATOR STRING  AND ASSOCIATED HARDWARE FITTINGS WITHOUT TURN BUCKLE SUITABLE FOR QUAD CONDUCTOR</t>
  </si>
  <si>
    <t>220KV  TENSION INSULATOR STRING  AND ASSOCIATED HARDWARE FITTINGS WITHOUT TURN BUCKLE SUITABLE FOR TWIN CONDUCTOR</t>
  </si>
  <si>
    <t>220KV  TENSION INSULATOR STRING  AND ASSOCIATED HARDWARE FITTINGS WITH TURN BUCKLE SUITABLE FOR QUAD CONDUCTOR</t>
  </si>
  <si>
    <t>220KV  TENSION INSULATOR STRING  AND ASSOCIATED HARDWARE FITTINGS WITH TURN BUCKLE SUITABLE FOR TWIN CONDUCTOR</t>
  </si>
  <si>
    <t>Lighting Fixture LED Luminaires type FL-1 as per tech. specifications</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</si>
  <si>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</si>
  <si>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Optical Interface Cards/SFP# -S16.1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</si>
  <si>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</si>
  <si>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</si>
  <si>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</si>
  <si>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</si>
  <si>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Fibre Optic Approach cabling: Including installation hardware like GI pipe, elbow, conduits, accessories etc.: 24 Fibre</t>
  </si>
  <si>
    <t>Fibre Optic Distribution Panel (FODP): Indoor Type: FC Coupling and mounted on ETSI 19" rack or slimline rack: Type 2  (96 Fibre)</t>
  </si>
  <si>
    <t>Excavation in all kind of soil including  rock  for all leads and lifts, backfilling, disposal of surplus earth within a lead up to 2Km as per technical specification. The surplus earth shall be roughly graded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</si>
</sst>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0">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sz val="10"/>
      <name val="Times New Roman"/>
      <family val="1"/>
    </font>
    <font>
      <sz val="10"/>
      <name val="Times New Roman"/>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
      <sz val="12"/>
      <color theme="1"/>
      <name val="Times New Roman"/>
      <family val="1"/>
    </font>
  </fonts>
  <fills count="1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91">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6" fillId="0" borderId="0" xfId="0" applyFont="1" applyAlignment="1">
      <alignment vertical="center"/>
    </xf>
    <xf numFmtId="0" fontId="58"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8" fillId="12" borderId="4" xfId="0" applyFont="1" applyFill="1" applyBorder="1" applyAlignment="1">
      <alignment vertical="top" wrapText="1"/>
    </xf>
    <xf numFmtId="0" fontId="88" fillId="12" borderId="15" xfId="0" applyFont="1" applyFill="1" applyBorder="1" applyAlignment="1">
      <alignment vertical="top" wrapText="1"/>
    </xf>
    <xf numFmtId="2" fontId="4" fillId="0" borderId="4" xfId="200" applyNumberFormat="1" applyFont="1" applyFill="1" applyBorder="1" applyProtection="1">
      <alignment vertical="top"/>
    </xf>
    <xf numFmtId="2" fontId="5" fillId="13" borderId="4" xfId="200" applyNumberFormat="1" applyFont="1" applyFill="1" applyBorder="1" applyAlignment="1" applyProtection="1">
      <alignment horizontal="right" vertical="top"/>
    </xf>
    <xf numFmtId="0" fontId="36"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39" fillId="14" borderId="0" xfId="203" applyFont="1" applyFill="1" applyAlignment="1" applyProtection="1">
      <alignment vertical="center"/>
      <protection hidden="1"/>
    </xf>
    <xf numFmtId="0" fontId="29" fillId="14" borderId="0" xfId="203" applyFont="1" applyFill="1" applyAlignment="1" applyProtection="1">
      <alignment vertical="center" wrapText="1"/>
      <protection hidden="1"/>
    </xf>
    <xf numFmtId="0" fontId="29"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75" fillId="15" borderId="4" xfId="0" applyNumberFormat="1" applyFont="1" applyFill="1" applyBorder="1" applyAlignment="1">
      <alignment horizontal="center" vertical="top" wrapText="1"/>
    </xf>
    <xf numFmtId="0" fontId="75"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76" fillId="15" borderId="4" xfId="0" applyNumberFormat="1" applyFont="1" applyFill="1" applyBorder="1" applyAlignment="1">
      <alignment horizontal="center" vertical="center"/>
    </xf>
    <xf numFmtId="1" fontId="76" fillId="15" borderId="4" xfId="0" applyNumberFormat="1" applyFont="1" applyFill="1" applyBorder="1" applyAlignment="1">
      <alignment horizontal="center" vertical="center" wrapText="1"/>
    </xf>
    <xf numFmtId="1" fontId="75" fillId="15" borderId="4" xfId="0" applyNumberFormat="1" applyFont="1" applyFill="1" applyBorder="1" applyAlignment="1">
      <alignment horizontal="center" vertical="center" wrapText="1"/>
    </xf>
    <xf numFmtId="0" fontId="75"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89" fillId="0" borderId="0" xfId="0" applyFont="1" applyAlignment="1">
      <alignment vertical="top"/>
    </xf>
    <xf numFmtId="165" fontId="4" fillId="0" borderId="4" xfId="0" applyNumberFormat="1" applyFont="1" applyBorder="1" applyAlignment="1">
      <alignment horizontal="left" vertical="top" wrapText="1"/>
    </xf>
    <xf numFmtId="0" fontId="70" fillId="17" borderId="15" xfId="0" applyFont="1" applyFill="1" applyBorder="1" applyAlignment="1">
      <alignment horizontal="center" vertical="top" wrapText="1"/>
    </xf>
    <xf numFmtId="0" fontId="70" fillId="17" borderId="3" xfId="214" applyFont="1" applyFill="1" applyBorder="1" applyAlignment="1">
      <alignment vertical="top" wrapText="1"/>
    </xf>
    <xf numFmtId="0" fontId="70" fillId="17" borderId="15" xfId="214" applyFont="1" applyFill="1" applyBorder="1" applyAlignment="1">
      <alignment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22"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90" fillId="0" borderId="0" xfId="197" applyFont="1" applyAlignment="1" applyProtection="1">
      <alignment horizontal="center" vertical="center"/>
      <protection hidden="1"/>
    </xf>
    <xf numFmtId="0" fontId="91" fillId="0" borderId="0" xfId="0" applyFont="1"/>
    <xf numFmtId="0" fontId="15" fillId="11" borderId="4" xfId="0" applyFont="1" applyFill="1" applyBorder="1" applyAlignment="1">
      <alignment horizontal="center" vertical="center"/>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92" fillId="0" borderId="0" xfId="205" applyFont="1" applyAlignment="1" applyProtection="1">
      <alignment vertical="center"/>
      <protection hidden="1"/>
    </xf>
    <xf numFmtId="1" fontId="15" fillId="17" borderId="13" xfId="0" applyNumberFormat="1" applyFont="1" applyFill="1" applyBorder="1" applyAlignment="1">
      <alignment horizontal="center" vertical="center"/>
    </xf>
    <xf numFmtId="0" fontId="15" fillId="17" borderId="13" xfId="0" applyFont="1" applyFill="1" applyBorder="1" applyAlignment="1">
      <alignment horizontal="center" vertical="center"/>
    </xf>
    <xf numFmtId="0" fontId="18" fillId="0" borderId="0" xfId="0" applyFont="1" applyAlignment="1">
      <alignment horizontal="justify" vertical="top" wrapText="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Font="1" applyFill="1" applyBorder="1" applyAlignment="1">
      <alignment horizontal="center" vertical="center"/>
    </xf>
    <xf numFmtId="0" fontId="77" fillId="11" borderId="15" xfId="0" applyFont="1" applyFill="1" applyBorder="1" applyAlignment="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5" fontId="29" fillId="14" borderId="0" xfId="206" applyNumberFormat="1" applyFont="1" applyFill="1" applyAlignment="1" applyProtection="1">
      <alignment vertical="center"/>
      <protection hidden="1"/>
    </xf>
    <xf numFmtId="165" fontId="29" fillId="14" borderId="0" xfId="206" applyNumberFormat="1" applyFont="1" applyFill="1" applyAlignment="1" applyProtection="1">
      <alignment horizontal="center" vertical="center"/>
      <protection hidden="1"/>
    </xf>
    <xf numFmtId="0" fontId="36" fillId="14" borderId="0" xfId="0" applyFont="1" applyFill="1" applyAlignment="1">
      <alignment horizontal="center" vertical="center"/>
    </xf>
    <xf numFmtId="165" fontId="39" fillId="14" borderId="0" xfId="206" applyNumberFormat="1" applyFont="1" applyFill="1" applyAlignment="1" applyProtection="1">
      <alignment horizontal="center" vertical="center"/>
      <protection hidden="1"/>
    </xf>
    <xf numFmtId="1" fontId="5" fillId="11" borderId="13" xfId="0" applyNumberFormat="1" applyFont="1" applyFill="1" applyBorder="1" applyAlignment="1">
      <alignment horizontal="center" vertical="center" wrapText="1"/>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88" fillId="12" borderId="15" xfId="0" applyFont="1" applyFill="1" applyBorder="1" applyAlignment="1">
      <alignment vertical="center" wrapText="1"/>
    </xf>
    <xf numFmtId="0" fontId="88" fillId="12" borderId="4" xfId="0" applyFont="1" applyFill="1" applyBorder="1" applyAlignment="1">
      <alignment vertical="center" wrapText="1"/>
    </xf>
    <xf numFmtId="0" fontId="58"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0" fontId="0" fillId="7" borderId="4" xfId="0" applyFill="1" applyBorder="1" applyAlignment="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ill="1" applyBorder="1" applyAlignment="1">
      <alignment horizontal="right" vertical="center"/>
    </xf>
    <xf numFmtId="164" fontId="15" fillId="7" borderId="4" xfId="11" applyFont="1" applyFill="1" applyBorder="1" applyAlignment="1" applyProtection="1">
      <alignment horizontal="right" vertical="center"/>
    </xf>
    <xf numFmtId="0" fontId="0" fillId="0" borderId="0" xfId="0" applyAlignment="1">
      <alignment vertical="center"/>
    </xf>
    <xf numFmtId="1" fontId="15" fillId="15" borderId="4" xfId="0" applyNumberFormat="1" applyFont="1" applyFill="1" applyBorder="1" applyAlignment="1">
      <alignment horizontal="center" vertical="center" wrapText="1"/>
    </xf>
    <xf numFmtId="0" fontId="41" fillId="0" borderId="0" xfId="0" applyFont="1" applyAlignment="1">
      <alignment horizontal="center" vertical="center"/>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96"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94"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5" borderId="4" xfId="0" applyFont="1" applyFill="1" applyBorder="1" applyAlignment="1" applyProtection="1">
      <alignment horizontal="left" vertical="center" wrapText="1"/>
      <protection hidden="1"/>
    </xf>
    <xf numFmtId="0" fontId="5" fillId="15" borderId="4" xfId="0" applyFont="1" applyFill="1" applyBorder="1" applyAlignment="1" applyProtection="1">
      <alignment horizontal="center" vertical="center" wrapText="1"/>
      <protection hidden="1"/>
    </xf>
    <xf numFmtId="168" fontId="5" fillId="15"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5" borderId="15" xfId="0" applyFont="1" applyFill="1" applyBorder="1" applyAlignment="1" applyProtection="1">
      <alignment horizontal="center" vertical="center" wrapText="1"/>
      <protection hidden="1"/>
    </xf>
    <xf numFmtId="0" fontId="5" fillId="11"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3"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94"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94"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5" borderId="33" xfId="0" applyFont="1" applyFill="1" applyBorder="1" applyAlignment="1">
      <alignment horizontal="center" vertical="center" wrapText="1"/>
    </xf>
    <xf numFmtId="0" fontId="5" fillId="15" borderId="34" xfId="0" applyFont="1" applyFill="1" applyBorder="1" applyAlignment="1">
      <alignment horizontal="left" vertical="center" wrapText="1"/>
    </xf>
    <xf numFmtId="0" fontId="70" fillId="15" borderId="4" xfId="0" applyFont="1" applyFill="1" applyBorder="1" applyAlignment="1">
      <alignment horizontal="center" vertical="center" wrapText="1"/>
    </xf>
    <xf numFmtId="0" fontId="5" fillId="15" borderId="4" xfId="0" applyFont="1" applyFill="1" applyBorder="1" applyAlignment="1">
      <alignment vertical="center" wrapText="1"/>
    </xf>
    <xf numFmtId="0" fontId="70" fillId="15"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3" borderId="4" xfId="0" applyFont="1" applyFill="1" applyBorder="1" applyAlignment="1">
      <alignment horizontal="left" vertical="center" wrapText="1"/>
    </xf>
    <xf numFmtId="4" fontId="5" fillId="13" borderId="4" xfId="11" applyNumberFormat="1" applyFont="1" applyFill="1" applyBorder="1" applyAlignment="1" applyProtection="1">
      <alignment vertical="center" wrapText="1"/>
    </xf>
    <xf numFmtId="0" fontId="61" fillId="13"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6"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97" fillId="0" borderId="0" xfId="204" applyNumberFormat="1" applyFont="1" applyFill="1" applyBorder="1" applyAlignment="1" applyProtection="1">
      <alignment vertical="center"/>
      <protection hidden="1"/>
    </xf>
    <xf numFmtId="0" fontId="98"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1" fontId="0" fillId="0" borderId="4" xfId="0" applyNumberFormat="1" applyBorder="1" applyAlignment="1">
      <alignment horizontal="center" vertical="center" wrapText="1"/>
    </xf>
    <xf numFmtId="0" fontId="0" fillId="0" borderId="0" xfId="0" applyAlignment="1">
      <alignment horizontal="justify" vertical="center"/>
    </xf>
    <xf numFmtId="0" fontId="0" fillId="0" borderId="0" xfId="200" applyNumberFormat="1" applyFont="1" applyFill="1" applyBorder="1" applyAlignment="1" applyProtection="1">
      <alignment horizontal="justify" vertical="center" wrapText="1"/>
    </xf>
    <xf numFmtId="0" fontId="0" fillId="0" borderId="0" xfId="200" applyNumberFormat="1" applyFont="1" applyFill="1" applyBorder="1" applyAlignment="1" applyProtection="1">
      <alignment vertical="center"/>
    </xf>
    <xf numFmtId="0" fontId="0" fillId="0" borderId="0" xfId="206" applyFont="1" applyAlignment="1" applyProtection="1">
      <alignment horizontal="justify" vertical="center"/>
      <protection hidden="1"/>
    </xf>
    <xf numFmtId="0" fontId="0" fillId="0" borderId="0" xfId="0" applyAlignment="1" applyProtection="1">
      <alignment horizontal="left" vertical="center"/>
      <protection hidden="1"/>
    </xf>
    <xf numFmtId="0" fontId="0" fillId="0" borderId="0" xfId="206" applyFont="1" applyAlignment="1" applyProtection="1">
      <alignment horizontal="left" vertical="center"/>
      <protection hidden="1"/>
    </xf>
    <xf numFmtId="0" fontId="0" fillId="0" borderId="0" xfId="206" applyFont="1" applyAlignment="1">
      <alignment horizontal="left" vertical="center"/>
    </xf>
    <xf numFmtId="0" fontId="15" fillId="0" borderId="0" xfId="206" applyFont="1" applyAlignment="1" applyProtection="1">
      <alignment horizontal="justify" vertical="center"/>
      <protection hidden="1"/>
    </xf>
    <xf numFmtId="0" fontId="22" fillId="15" borderId="4" xfId="200" applyNumberFormat="1" applyFont="1" applyFill="1" applyBorder="1" applyAlignment="1" applyProtection="1">
      <alignment horizontal="center" vertical="center" wrapText="1"/>
    </xf>
    <xf numFmtId="0" fontId="22" fillId="15" borderId="4" xfId="200" applyNumberFormat="1" applyFont="1" applyFill="1" applyBorder="1" applyAlignment="1" applyProtection="1">
      <alignment horizontal="justify" vertical="center" wrapText="1"/>
    </xf>
    <xf numFmtId="0" fontId="22" fillId="15" borderId="4" xfId="200" applyNumberFormat="1" applyFont="1" applyFill="1" applyBorder="1" applyAlignment="1" applyProtection="1">
      <alignment horizontal="center" vertical="center"/>
    </xf>
    <xf numFmtId="0" fontId="15" fillId="0" borderId="15" xfId="0" applyFont="1" applyBorder="1" applyAlignment="1">
      <alignment horizontal="center" vertical="center"/>
    </xf>
    <xf numFmtId="0" fontId="15" fillId="0" borderId="14" xfId="0" applyFont="1" applyBorder="1" applyAlignment="1">
      <alignment horizontal="center" vertical="center"/>
    </xf>
    <xf numFmtId="0" fontId="15" fillId="17" borderId="3" xfId="0" applyFont="1" applyFill="1" applyBorder="1" applyAlignment="1">
      <alignment horizontal="center" vertical="center"/>
    </xf>
    <xf numFmtId="0" fontId="77" fillId="11" borderId="3" xfId="0" applyFont="1" applyFill="1" applyBorder="1" applyAlignment="1">
      <alignment horizontal="center" vertical="center" wrapText="1"/>
    </xf>
    <xf numFmtId="2" fontId="0" fillId="0" borderId="4" xfId="200" applyNumberFormat="1" applyFont="1" applyFill="1" applyBorder="1" applyAlignment="1" applyProtection="1">
      <alignment horizontal="center" vertical="center" wrapText="1"/>
      <protection locked="0" hidden="1"/>
    </xf>
    <xf numFmtId="2" fontId="78" fillId="0" borderId="4" xfId="0" applyNumberFormat="1" applyFont="1" applyBorder="1" applyAlignment="1">
      <alignment horizontal="right" vertical="center" wrapText="1"/>
    </xf>
    <xf numFmtId="0" fontId="55" fillId="0" borderId="0" xfId="0" applyFont="1" applyAlignment="1">
      <alignment horizontal="center" vertical="center"/>
    </xf>
    <xf numFmtId="0" fontId="15" fillId="0" borderId="0" xfId="0" applyFont="1" applyAlignment="1">
      <alignment vertical="center"/>
    </xf>
    <xf numFmtId="0" fontId="0" fillId="2" borderId="0" xfId="0" applyFill="1" applyAlignment="1">
      <alignment horizontal="center" vertical="center" wrapText="1"/>
    </xf>
    <xf numFmtId="0" fontId="15" fillId="2" borderId="0" xfId="211" applyFont="1" applyFill="1" applyBorder="1" applyAlignment="1" applyProtection="1">
      <alignment horizontal="justify" vertical="center" wrapText="1"/>
    </xf>
    <xf numFmtId="2" fontId="0" fillId="2" borderId="0" xfId="0" applyNumberFormat="1" applyFill="1" applyAlignment="1">
      <alignment horizontal="right" vertical="center"/>
    </xf>
    <xf numFmtId="164" fontId="0" fillId="2" borderId="0" xfId="11" applyFont="1" applyFill="1" applyBorder="1" applyAlignment="1" applyProtection="1">
      <alignment horizontal="right" vertical="center"/>
    </xf>
    <xf numFmtId="0" fontId="78" fillId="0" borderId="0" xfId="0" applyFont="1" applyAlignment="1">
      <alignment horizontal="right" vertical="center"/>
    </xf>
    <xf numFmtId="0" fontId="78" fillId="0" borderId="0" xfId="0" applyFont="1" applyAlignment="1">
      <alignment vertical="center"/>
    </xf>
    <xf numFmtId="178" fontId="15" fillId="0" borderId="0" xfId="0" applyNumberFormat="1" applyFont="1" applyAlignment="1">
      <alignment horizontal="justify" vertical="center"/>
    </xf>
    <xf numFmtId="14" fontId="0" fillId="0" borderId="0" xfId="0" applyNumberFormat="1" applyAlignment="1">
      <alignment horizontal="center" vertical="center"/>
    </xf>
    <xf numFmtId="0" fontId="30" fillId="0" borderId="0" xfId="0" applyFont="1" applyAlignment="1">
      <alignment horizontal="justify" vertical="center"/>
    </xf>
    <xf numFmtId="0" fontId="78" fillId="0" borderId="0" xfId="0" applyFont="1" applyAlignment="1">
      <alignment horizontal="justify" vertical="center" wrapText="1"/>
    </xf>
    <xf numFmtId="0" fontId="0" fillId="0" borderId="0" xfId="200" applyNumberFormat="1" applyFont="1" applyFill="1" applyBorder="1" applyAlignment="1" applyProtection="1">
      <alignment horizontal="justify" vertical="center"/>
      <protection hidden="1"/>
    </xf>
    <xf numFmtId="0" fontId="0" fillId="0" borderId="0" xfId="200" applyNumberFormat="1" applyFont="1" applyFill="1" applyBorder="1" applyAlignment="1" applyProtection="1">
      <alignment horizontal="justify" vertical="center" wrapText="1"/>
      <protection hidden="1"/>
    </xf>
    <xf numFmtId="0" fontId="0" fillId="0" borderId="0" xfId="200" applyNumberFormat="1" applyFont="1" applyFill="1" applyBorder="1" applyAlignment="1" applyProtection="1">
      <alignment vertical="center"/>
      <protection hidden="1"/>
    </xf>
    <xf numFmtId="0" fontId="77" fillId="0" borderId="5" xfId="0" applyFont="1" applyBorder="1" applyAlignment="1">
      <alignment horizontal="left" vertical="center"/>
    </xf>
    <xf numFmtId="10" fontId="77" fillId="0" borderId="5" xfId="0" applyNumberFormat="1" applyFont="1" applyBorder="1" applyAlignment="1">
      <alignment horizontal="center" vertical="center"/>
    </xf>
    <xf numFmtId="0" fontId="78" fillId="0" borderId="5" xfId="0" applyFont="1" applyBorder="1" applyAlignment="1">
      <alignment vertical="center"/>
    </xf>
    <xf numFmtId="0" fontId="77" fillId="0" borderId="5" xfId="0" applyFont="1" applyBorder="1" applyAlignment="1">
      <alignment horizontal="center" vertical="center"/>
    </xf>
    <xf numFmtId="0" fontId="77" fillId="0" borderId="5" xfId="0" applyFont="1" applyBorder="1" applyAlignment="1">
      <alignment vertical="center"/>
    </xf>
    <xf numFmtId="0" fontId="79" fillId="0" borderId="0" xfId="0" applyFont="1" applyAlignment="1">
      <alignment horizontal="left" vertical="center"/>
    </xf>
    <xf numFmtId="0" fontId="80" fillId="0" borderId="0" xfId="0" applyFont="1" applyAlignment="1">
      <alignment horizontal="center" vertical="center"/>
    </xf>
    <xf numFmtId="0" fontId="80" fillId="0" borderId="0" xfId="0" applyFont="1" applyAlignment="1">
      <alignment vertical="center"/>
    </xf>
    <xf numFmtId="0" fontId="78" fillId="0" borderId="0" xfId="0" applyFont="1" applyAlignment="1">
      <alignment horizontal="center" vertical="center"/>
    </xf>
    <xf numFmtId="0" fontId="78" fillId="5" borderId="0" xfId="0" applyFont="1" applyFill="1" applyAlignment="1">
      <alignment horizontal="left" vertical="center"/>
    </xf>
    <xf numFmtId="0" fontId="78" fillId="5" borderId="0" xfId="0" applyFont="1" applyFill="1" applyAlignment="1">
      <alignment vertical="center"/>
    </xf>
    <xf numFmtId="0" fontId="78" fillId="0" borderId="0" xfId="0" applyFont="1" applyAlignment="1">
      <alignment horizontal="left" vertical="center"/>
    </xf>
    <xf numFmtId="10" fontId="78" fillId="0" borderId="0" xfId="0" applyNumberFormat="1" applyFont="1" applyAlignment="1">
      <alignment horizontal="center" vertical="center"/>
    </xf>
    <xf numFmtId="1" fontId="78" fillId="5" borderId="0" xfId="0" applyNumberFormat="1" applyFont="1" applyFill="1" applyAlignment="1">
      <alignment vertical="center"/>
    </xf>
    <xf numFmtId="2" fontId="78" fillId="0" borderId="0" xfId="0" applyNumberFormat="1" applyFont="1" applyAlignment="1">
      <alignment vertical="center"/>
    </xf>
    <xf numFmtId="0" fontId="80" fillId="0" borderId="0" xfId="0" applyFont="1" applyAlignment="1">
      <alignment horizontal="left" vertical="center"/>
    </xf>
    <xf numFmtId="1" fontId="78" fillId="0" borderId="0" xfId="0" applyNumberFormat="1" applyFont="1" applyAlignment="1">
      <alignment vertical="center"/>
    </xf>
    <xf numFmtId="0" fontId="77" fillId="0" borderId="0" xfId="206" applyFont="1" applyAlignment="1" applyProtection="1">
      <alignment vertical="center"/>
      <protection hidden="1"/>
    </xf>
    <xf numFmtId="10" fontId="77" fillId="0" borderId="0" xfId="206" applyNumberFormat="1" applyFont="1" applyAlignment="1" applyProtection="1">
      <alignment horizontal="center" vertical="center"/>
      <protection hidden="1"/>
    </xf>
    <xf numFmtId="0" fontId="78" fillId="0" borderId="0" xfId="206" applyFont="1" applyAlignment="1" applyProtection="1">
      <alignment vertical="center"/>
      <protection hidden="1"/>
    </xf>
    <xf numFmtId="0" fontId="77" fillId="0" borderId="0" xfId="206" applyFont="1" applyAlignment="1" applyProtection="1">
      <alignment horizontal="center" vertical="center"/>
      <protection hidden="1"/>
    </xf>
    <xf numFmtId="0" fontId="78" fillId="0" borderId="0" xfId="0" applyFont="1" applyAlignment="1" applyProtection="1">
      <alignment horizontal="left" vertical="center"/>
      <protection hidden="1"/>
    </xf>
    <xf numFmtId="0" fontId="78" fillId="0" borderId="0" xfId="206" applyFont="1" applyAlignment="1" applyProtection="1">
      <alignment horizontal="center" vertical="center"/>
      <protection hidden="1"/>
    </xf>
    <xf numFmtId="0" fontId="78" fillId="0" borderId="0" xfId="206" applyFont="1" applyAlignment="1" applyProtection="1">
      <alignment horizontal="left" vertical="center"/>
      <protection hidden="1"/>
    </xf>
    <xf numFmtId="10" fontId="77" fillId="0" borderId="0" xfId="0" applyNumberFormat="1" applyFont="1" applyAlignment="1">
      <alignment horizontal="center" vertical="center"/>
    </xf>
    <xf numFmtId="2" fontId="78" fillId="0" borderId="0" xfId="0" applyNumberFormat="1" applyFont="1" applyAlignment="1">
      <alignment horizontal="center" vertical="center"/>
    </xf>
    <xf numFmtId="10" fontId="78" fillId="0" borderId="0" xfId="206" applyNumberFormat="1" applyFont="1" applyAlignment="1" applyProtection="1">
      <alignment horizontal="center" vertical="center"/>
      <protection hidden="1"/>
    </xf>
    <xf numFmtId="2" fontId="77" fillId="0" borderId="0" xfId="0" applyNumberFormat="1" applyFont="1" applyAlignment="1">
      <alignment horizontal="center" vertical="center"/>
    </xf>
    <xf numFmtId="180" fontId="78" fillId="0" borderId="0" xfId="0" applyNumberFormat="1" applyFont="1" applyAlignment="1">
      <alignment horizontal="center" vertical="center"/>
    </xf>
    <xf numFmtId="0" fontId="78" fillId="0" borderId="0" xfId="0" applyFont="1" applyAlignment="1" applyProtection="1">
      <alignment horizontal="center" vertical="center"/>
      <protection hidden="1"/>
    </xf>
    <xf numFmtId="15" fontId="78" fillId="0" borderId="0" xfId="0" applyNumberFormat="1" applyFont="1" applyAlignment="1">
      <alignment vertical="center"/>
    </xf>
    <xf numFmtId="0" fontId="79" fillId="0" borderId="0" xfId="0" applyFont="1" applyAlignment="1">
      <alignment horizontal="left" vertical="center" wrapText="1"/>
    </xf>
    <xf numFmtId="0" fontId="80" fillId="0" borderId="0" xfId="0" applyFont="1" applyAlignment="1">
      <alignment horizontal="center" vertical="center" wrapText="1"/>
    </xf>
    <xf numFmtId="0" fontId="80" fillId="0" borderId="0" xfId="0" applyFont="1" applyAlignment="1">
      <alignment vertical="center" wrapText="1"/>
    </xf>
    <xf numFmtId="10"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7" fillId="0" borderId="0" xfId="0" applyFont="1" applyAlignment="1">
      <alignment horizontal="center" vertical="center"/>
    </xf>
    <xf numFmtId="0" fontId="83" fillId="15" borderId="4" xfId="0" applyFont="1" applyFill="1" applyBorder="1" applyAlignment="1">
      <alignment horizontal="center" vertical="center" wrapText="1"/>
    </xf>
    <xf numFmtId="10" fontId="83" fillId="15" borderId="4" xfId="0" applyNumberFormat="1" applyFont="1" applyFill="1" applyBorder="1" applyAlignment="1">
      <alignment horizontal="center" vertical="center" wrapText="1"/>
    </xf>
    <xf numFmtId="0" fontId="83" fillId="15" borderId="4" xfId="0" applyFont="1" applyFill="1" applyBorder="1" applyAlignment="1">
      <alignment vertical="center" wrapText="1"/>
    </xf>
    <xf numFmtId="0" fontId="83" fillId="15" borderId="4" xfId="0" applyFont="1" applyFill="1" applyBorder="1" applyAlignment="1">
      <alignment horizontal="center" vertical="center"/>
    </xf>
    <xf numFmtId="0" fontId="77" fillId="0" borderId="0" xfId="0" applyFont="1" applyAlignment="1" applyProtection="1">
      <alignment horizontal="center" vertical="center" wrapText="1"/>
      <protection hidden="1"/>
    </xf>
    <xf numFmtId="0" fontId="83" fillId="15" borderId="23" xfId="0" applyFont="1" applyFill="1" applyBorder="1" applyAlignment="1">
      <alignment horizontal="center" vertical="center"/>
    </xf>
    <xf numFmtId="0" fontId="83" fillId="15" borderId="15" xfId="0" applyFont="1" applyFill="1" applyBorder="1" applyAlignment="1">
      <alignment horizontal="center" vertical="center"/>
    </xf>
    <xf numFmtId="0" fontId="84" fillId="15" borderId="36" xfId="0" applyFont="1" applyFill="1" applyBorder="1" applyAlignment="1">
      <alignment horizontal="center" vertical="center"/>
    </xf>
    <xf numFmtId="0" fontId="77" fillId="0" borderId="0" xfId="0" applyFont="1" applyAlignment="1" applyProtection="1">
      <alignment horizontal="center" vertical="center"/>
      <protection hidden="1"/>
    </xf>
    <xf numFmtId="0" fontId="77" fillId="0" borderId="4" xfId="0" applyFont="1" applyBorder="1" applyAlignment="1">
      <alignment horizontal="left" vertical="center" wrapText="1"/>
    </xf>
    <xf numFmtId="10" fontId="77" fillId="0" borderId="4" xfId="0" applyNumberFormat="1" applyFont="1" applyBorder="1" applyAlignment="1">
      <alignment horizontal="center" vertical="center" wrapText="1"/>
    </xf>
    <xf numFmtId="0" fontId="77" fillId="0" borderId="4" xfId="0" applyFont="1" applyBorder="1" applyAlignment="1">
      <alignment horizontal="center" vertical="center" wrapText="1"/>
    </xf>
    <xf numFmtId="164" fontId="78" fillId="0" borderId="4" xfId="0" applyNumberFormat="1" applyFont="1" applyBorder="1" applyAlignment="1">
      <alignment horizontal="left" vertical="center" wrapText="1"/>
    </xf>
    <xf numFmtId="164" fontId="78" fillId="0" borderId="4" xfId="0" applyNumberFormat="1" applyFont="1" applyBorder="1" applyAlignment="1">
      <alignment horizontal="center" vertical="center" wrapText="1"/>
    </xf>
    <xf numFmtId="0" fontId="78" fillId="0" borderId="4" xfId="0" applyFont="1" applyBorder="1" applyAlignment="1">
      <alignment horizontal="center" vertical="center" wrapText="1"/>
    </xf>
    <xf numFmtId="1" fontId="80" fillId="0" borderId="0" xfId="0" applyNumberFormat="1" applyFont="1" applyAlignment="1" applyProtection="1">
      <alignment vertical="center"/>
      <protection hidden="1"/>
    </xf>
    <xf numFmtId="0" fontId="80" fillId="0" borderId="0" xfId="0" applyFont="1" applyAlignment="1" applyProtection="1">
      <alignment vertical="center"/>
      <protection hidden="1"/>
    </xf>
    <xf numFmtId="0" fontId="77" fillId="0" borderId="4" xfId="214" applyFont="1" applyFill="1" applyBorder="1" applyAlignment="1">
      <alignment horizontal="left" vertical="center" wrapText="1"/>
    </xf>
    <xf numFmtId="0" fontId="77" fillId="17" borderId="4" xfId="0" applyFont="1" applyFill="1" applyBorder="1" applyAlignment="1">
      <alignment horizontal="left" vertical="center" wrapText="1"/>
    </xf>
    <xf numFmtId="0" fontId="77" fillId="17" borderId="4" xfId="0" applyFont="1" applyFill="1" applyBorder="1" applyAlignment="1">
      <alignment horizontal="center" vertical="center" wrapText="1"/>
    </xf>
    <xf numFmtId="164" fontId="78" fillId="17" borderId="4" xfId="0" applyNumberFormat="1" applyFont="1" applyFill="1" applyBorder="1" applyAlignment="1">
      <alignment horizontal="left" vertical="center" wrapText="1"/>
    </xf>
    <xf numFmtId="164" fontId="78" fillId="17" borderId="4" xfId="0" applyNumberFormat="1" applyFont="1" applyFill="1" applyBorder="1" applyAlignment="1">
      <alignment horizontal="center" vertical="center" wrapText="1"/>
    </xf>
    <xf numFmtId="0" fontId="4" fillId="17" borderId="4"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11" borderId="14" xfId="214" applyFont="1" applyFill="1" applyBorder="1" applyAlignment="1">
      <alignment vertical="center"/>
    </xf>
    <xf numFmtId="0" fontId="5" fillId="11" borderId="3" xfId="214" applyFont="1" applyFill="1" applyBorder="1" applyAlignment="1">
      <alignment vertical="center"/>
    </xf>
    <xf numFmtId="0" fontId="5" fillId="11" borderId="3" xfId="214" applyFont="1" applyFill="1" applyBorder="1" applyAlignment="1">
      <alignment horizontal="center" vertical="center"/>
    </xf>
    <xf numFmtId="0" fontId="5" fillId="11" borderId="15" xfId="214" applyFont="1" applyFill="1" applyBorder="1" applyAlignment="1">
      <alignment vertical="center"/>
    </xf>
    <xf numFmtId="0" fontId="5" fillId="11" borderId="4" xfId="0" applyFont="1" applyFill="1" applyBorder="1" applyAlignment="1">
      <alignment horizontal="left" vertical="center" wrapText="1"/>
    </xf>
    <xf numFmtId="0" fontId="4" fillId="11"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36" fillId="18" borderId="0" xfId="0" applyFont="1" applyFill="1" applyAlignment="1" applyProtection="1">
      <alignment vertical="center"/>
      <protection hidden="1"/>
    </xf>
    <xf numFmtId="1" fontId="0" fillId="0" borderId="4" xfId="200" applyNumberFormat="1" applyFont="1" applyFill="1" applyBorder="1" applyAlignment="1" applyProtection="1">
      <alignment horizontal="center" vertical="center" wrapText="1"/>
      <protection locked="0" hidden="1"/>
    </xf>
    <xf numFmtId="0" fontId="0" fillId="0" borderId="4" xfId="222" applyNumberFormat="1" applyFont="1" applyBorder="1" applyAlignment="1">
      <alignment horizontal="center" vertical="center" wrapText="1"/>
    </xf>
    <xf numFmtId="9" fontId="0" fillId="0" borderId="4" xfId="200" applyNumberFormat="1" applyFont="1" applyFill="1" applyBorder="1" applyAlignment="1" applyProtection="1">
      <alignment horizontal="center" vertical="center" wrapText="1"/>
      <protection locked="0" hidden="1"/>
    </xf>
    <xf numFmtId="2" fontId="78" fillId="0" borderId="4" xfId="0" applyNumberFormat="1" applyFont="1" applyBorder="1" applyAlignment="1">
      <alignment horizontal="center" vertical="center" wrapText="1"/>
    </xf>
    <xf numFmtId="2" fontId="55" fillId="0" borderId="4" xfId="0" applyNumberFormat="1" applyFont="1" applyBorder="1" applyAlignment="1">
      <alignment horizontal="center" vertical="center" wrapText="1"/>
    </xf>
    <xf numFmtId="2" fontId="0" fillId="0" borderId="0" xfId="0" applyNumberFormat="1" applyAlignment="1">
      <alignment vertical="center"/>
    </xf>
    <xf numFmtId="0" fontId="78" fillId="6" borderId="35" xfId="0" applyFont="1" applyFill="1" applyBorder="1" applyAlignment="1">
      <alignment horizontal="center" vertical="center" wrapText="1"/>
    </xf>
    <xf numFmtId="0" fontId="78" fillId="6" borderId="5" xfId="0" applyFont="1" applyFill="1" applyBorder="1" applyAlignment="1">
      <alignment horizontal="center" vertical="center" wrapText="1"/>
    </xf>
    <xf numFmtId="164" fontId="77" fillId="6" borderId="13" xfId="11" applyFont="1" applyFill="1" applyBorder="1" applyAlignment="1" applyProtection="1">
      <alignment horizontal="center" vertical="center"/>
    </xf>
    <xf numFmtId="164" fontId="78" fillId="6" borderId="13" xfId="11" applyFont="1" applyFill="1" applyBorder="1" applyAlignment="1" applyProtection="1">
      <alignment horizontal="center" vertical="center"/>
    </xf>
    <xf numFmtId="43" fontId="80" fillId="0" borderId="0" xfId="0" applyNumberFormat="1" applyFont="1" applyAlignment="1">
      <alignment vertical="center"/>
    </xf>
    <xf numFmtId="0" fontId="78" fillId="0" borderId="23" xfId="211" applyNumberFormat="1" applyFont="1" applyFill="1" applyBorder="1" applyAlignment="1" applyProtection="1">
      <alignment horizontal="center" vertical="center"/>
    </xf>
    <xf numFmtId="0" fontId="78" fillId="0" borderId="3" xfId="211" applyNumberFormat="1" applyFont="1" applyFill="1" applyBorder="1" applyAlignment="1" applyProtection="1">
      <alignment horizontal="center" vertical="center"/>
    </xf>
    <xf numFmtId="164" fontId="78" fillId="0" borderId="4" xfId="11" applyFont="1" applyFill="1" applyBorder="1" applyAlignment="1" applyProtection="1">
      <alignment horizontal="center" vertical="center"/>
    </xf>
    <xf numFmtId="0" fontId="78" fillId="0" borderId="36" xfId="0" applyFont="1" applyBorder="1" applyAlignment="1">
      <alignment horizontal="center" vertical="center"/>
    </xf>
    <xf numFmtId="0" fontId="78" fillId="7" borderId="37" xfId="211" applyNumberFormat="1" applyFont="1" applyFill="1" applyBorder="1" applyAlignment="1" applyProtection="1">
      <alignment horizontal="center" vertical="center"/>
    </xf>
    <xf numFmtId="0" fontId="78" fillId="7" borderId="38" xfId="211" applyNumberFormat="1" applyFont="1" applyFill="1" applyBorder="1" applyAlignment="1" applyProtection="1">
      <alignment horizontal="center" vertical="center"/>
    </xf>
    <xf numFmtId="164" fontId="77" fillId="7" borderId="4" xfId="11" applyFont="1" applyFill="1" applyBorder="1" applyAlignment="1" applyProtection="1">
      <alignment horizontal="center" vertical="center"/>
    </xf>
    <xf numFmtId="0" fontId="78" fillId="7" borderId="4" xfId="0" applyFont="1" applyFill="1" applyBorder="1" applyAlignment="1">
      <alignment horizontal="center" vertical="center"/>
    </xf>
    <xf numFmtId="2" fontId="77" fillId="0" borderId="0" xfId="0" applyNumberFormat="1" applyFont="1" applyAlignment="1">
      <alignment vertical="center"/>
    </xf>
    <xf numFmtId="0" fontId="78" fillId="7" borderId="0" xfId="211" applyNumberFormat="1" applyFont="1" applyFill="1" applyBorder="1" applyAlignment="1" applyProtection="1">
      <alignment horizontal="center" vertical="center"/>
    </xf>
    <xf numFmtId="164" fontId="78" fillId="7" borderId="4" xfId="11" applyFont="1" applyFill="1" applyBorder="1" applyAlignment="1" applyProtection="1">
      <alignment horizontal="center" vertical="center"/>
    </xf>
    <xf numFmtId="0" fontId="77" fillId="0" borderId="0" xfId="0" applyFont="1" applyAlignment="1">
      <alignment horizontal="left" vertical="center"/>
    </xf>
    <xf numFmtId="0" fontId="77" fillId="0" borderId="0" xfId="0" applyFont="1" applyAlignment="1">
      <alignment horizontal="justify" vertical="center"/>
    </xf>
    <xf numFmtId="178" fontId="77" fillId="0" borderId="0" xfId="0" applyNumberFormat="1" applyFont="1" applyAlignment="1">
      <alignment vertical="center"/>
    </xf>
    <xf numFmtId="14" fontId="78" fillId="0" borderId="0" xfId="0" applyNumberFormat="1" applyFont="1" applyAlignment="1">
      <alignment horizontal="center" vertical="center"/>
    </xf>
    <xf numFmtId="0" fontId="77" fillId="0" borderId="0" xfId="0" applyFont="1" applyAlignment="1">
      <alignment vertical="center"/>
    </xf>
    <xf numFmtId="10" fontId="80" fillId="0" borderId="0" xfId="0" applyNumberFormat="1" applyFont="1" applyAlignment="1">
      <alignment horizontal="center" vertical="center"/>
    </xf>
    <xf numFmtId="0" fontId="80" fillId="0" borderId="0" xfId="0" applyFont="1" applyAlignment="1" applyProtection="1">
      <alignment horizontal="center" vertical="center"/>
      <protection hidden="1"/>
    </xf>
    <xf numFmtId="10" fontId="80" fillId="0" borderId="0" xfId="0" applyNumberFormat="1" applyFont="1" applyAlignment="1" applyProtection="1">
      <alignment horizontal="center" vertical="center"/>
      <protection hidden="1"/>
    </xf>
    <xf numFmtId="0" fontId="79" fillId="0" borderId="0" xfId="0" applyFont="1" applyAlignment="1" applyProtection="1">
      <alignment horizontal="right" vertical="center"/>
      <protection hidden="1"/>
    </xf>
    <xf numFmtId="0" fontId="79" fillId="0" borderId="0" xfId="0" applyFont="1" applyAlignment="1" applyProtection="1">
      <alignment horizontal="left" vertical="center"/>
      <protection hidden="1"/>
    </xf>
    <xf numFmtId="10" fontId="79" fillId="0" borderId="0" xfId="0" applyNumberFormat="1" applyFont="1" applyAlignment="1" applyProtection="1">
      <alignment horizontal="center" vertical="center"/>
      <protection hidden="1"/>
    </xf>
    <xf numFmtId="0" fontId="79" fillId="0" borderId="0" xfId="0" applyFont="1" applyAlignment="1" applyProtection="1">
      <alignment horizontal="center" vertical="center"/>
      <protection hidden="1"/>
    </xf>
    <xf numFmtId="0" fontId="79" fillId="0" borderId="0" xfId="0" applyFont="1" applyAlignment="1" applyProtection="1">
      <alignment vertical="center"/>
      <protection hidden="1"/>
    </xf>
    <xf numFmtId="0" fontId="80" fillId="0" borderId="0" xfId="0" applyFont="1" applyAlignment="1" applyProtection="1">
      <alignment horizontal="left" vertical="center"/>
      <protection hidden="1"/>
    </xf>
    <xf numFmtId="0" fontId="79" fillId="0" borderId="0" xfId="0" applyFont="1" applyAlignment="1" applyProtection="1">
      <alignment horizontal="center" vertical="center" wrapText="1"/>
      <protection hidden="1"/>
    </xf>
    <xf numFmtId="0" fontId="79" fillId="0" borderId="0" xfId="206" applyFont="1" applyAlignment="1" applyProtection="1">
      <alignment vertical="center"/>
      <protection hidden="1"/>
    </xf>
    <xf numFmtId="10" fontId="79" fillId="0" borderId="0" xfId="206" applyNumberFormat="1" applyFont="1" applyAlignment="1" applyProtection="1">
      <alignment horizontal="center" vertical="center"/>
      <protection hidden="1"/>
    </xf>
    <xf numFmtId="0" fontId="80" fillId="0" borderId="0" xfId="206" applyFont="1" applyAlignment="1" applyProtection="1">
      <alignment vertical="center"/>
      <protection hidden="1"/>
    </xf>
    <xf numFmtId="0" fontId="79" fillId="0" borderId="0" xfId="206" applyFont="1" applyAlignment="1" applyProtection="1">
      <alignment horizontal="center" vertical="center"/>
      <protection hidden="1"/>
    </xf>
    <xf numFmtId="0" fontId="80" fillId="0" borderId="0" xfId="206" applyFont="1" applyAlignment="1" applyProtection="1">
      <alignment horizontal="left" vertical="center"/>
      <protection hidden="1"/>
    </xf>
    <xf numFmtId="10" fontId="80" fillId="0" borderId="0" xfId="206" applyNumberFormat="1" applyFont="1" applyAlignment="1" applyProtection="1">
      <alignment horizontal="center" vertical="center"/>
      <protection hidden="1"/>
    </xf>
    <xf numFmtId="180" fontId="78" fillId="0" borderId="0" xfId="0" applyNumberFormat="1" applyFont="1" applyAlignment="1">
      <alignment vertical="center"/>
    </xf>
    <xf numFmtId="0" fontId="80" fillId="0" borderId="0" xfId="206" applyFont="1" applyAlignment="1" applyProtection="1">
      <alignment horizontal="center" vertical="center"/>
      <protection hidden="1"/>
    </xf>
    <xf numFmtId="10" fontId="79" fillId="0" borderId="0" xfId="0" applyNumberFormat="1" applyFont="1" applyAlignment="1" applyProtection="1">
      <alignment horizontal="center" vertical="center" wrapText="1"/>
      <protection hidden="1"/>
    </xf>
    <xf numFmtId="0" fontId="79" fillId="0" borderId="0" xfId="0" applyFont="1" applyAlignment="1" applyProtection="1">
      <alignment vertical="center" wrapText="1"/>
      <protection hidden="1"/>
    </xf>
    <xf numFmtId="0" fontId="78" fillId="0" borderId="0" xfId="0" applyFont="1" applyAlignment="1" applyProtection="1">
      <alignment horizontal="center" vertical="center" wrapText="1"/>
      <protection hidden="1"/>
    </xf>
    <xf numFmtId="165" fontId="79" fillId="0" borderId="0" xfId="211" applyNumberFormat="1" applyFont="1" applyFill="1" applyBorder="1" applyAlignment="1" applyProtection="1">
      <alignment horizontal="center" vertical="center" wrapText="1"/>
      <protection hidden="1"/>
    </xf>
    <xf numFmtId="10" fontId="79" fillId="0" borderId="0" xfId="211" applyNumberFormat="1" applyFont="1" applyFill="1" applyBorder="1" applyAlignment="1" applyProtection="1">
      <alignment horizontal="center" vertical="center" wrapText="1"/>
      <protection hidden="1"/>
    </xf>
    <xf numFmtId="0" fontId="79" fillId="0" borderId="0" xfId="211" applyFont="1" applyFill="1" applyBorder="1" applyAlignment="1" applyProtection="1">
      <alignment vertical="center"/>
      <protection hidden="1"/>
    </xf>
    <xf numFmtId="0" fontId="80" fillId="0" borderId="0" xfId="211" applyNumberFormat="1" applyFont="1" applyFill="1" applyBorder="1" applyAlignment="1" applyProtection="1">
      <alignment horizontal="center" vertical="center" wrapText="1"/>
      <protection hidden="1"/>
    </xf>
    <xf numFmtId="2" fontId="80" fillId="0" borderId="0" xfId="0" applyNumberFormat="1" applyFont="1" applyAlignment="1" applyProtection="1">
      <alignment horizontal="right" vertical="center" wrapText="1"/>
      <protection hidden="1"/>
    </xf>
    <xf numFmtId="2" fontId="80" fillId="0" borderId="0" xfId="0" applyNumberFormat="1" applyFont="1" applyAlignment="1" applyProtection="1">
      <alignment horizontal="center" vertical="center"/>
      <protection hidden="1"/>
    </xf>
    <xf numFmtId="2" fontId="77" fillId="0" borderId="0" xfId="0" applyNumberFormat="1" applyFont="1" applyAlignment="1" applyProtection="1">
      <alignment horizontal="center" vertical="center"/>
      <protection hidden="1"/>
    </xf>
    <xf numFmtId="165" fontId="80" fillId="0" borderId="0" xfId="211" applyNumberFormat="1" applyFont="1" applyFill="1" applyBorder="1" applyAlignment="1" applyProtection="1">
      <alignment horizontal="center" vertical="center" wrapText="1"/>
      <protection hidden="1"/>
    </xf>
    <xf numFmtId="10" fontId="80" fillId="0" borderId="0" xfId="211" applyNumberFormat="1" applyFont="1" applyFill="1" applyBorder="1" applyAlignment="1" applyProtection="1">
      <alignment horizontal="center" vertical="center" wrapText="1"/>
      <protection hidden="1"/>
    </xf>
    <xf numFmtId="0" fontId="80" fillId="0" borderId="0" xfId="211" applyFont="1" applyFill="1" applyBorder="1" applyAlignment="1" applyProtection="1">
      <alignment vertical="center" wrapText="1"/>
      <protection hidden="1"/>
    </xf>
    <xf numFmtId="168" fontId="80" fillId="0" borderId="0" xfId="0" applyNumberFormat="1" applyFont="1" applyAlignment="1" applyProtection="1">
      <alignment horizontal="right" vertical="center" wrapText="1"/>
      <protection hidden="1"/>
    </xf>
    <xf numFmtId="2" fontId="80" fillId="0" borderId="0" xfId="0" applyNumberFormat="1" applyFont="1" applyAlignment="1" applyProtection="1">
      <alignment horizontal="center" vertical="center" wrapText="1"/>
      <protection hidden="1"/>
    </xf>
    <xf numFmtId="168" fontId="78" fillId="0" borderId="0" xfId="0" applyNumberFormat="1" applyFont="1" applyAlignment="1" applyProtection="1">
      <alignment horizontal="right" vertical="center" wrapText="1"/>
      <protection hidden="1"/>
    </xf>
    <xf numFmtId="2" fontId="78" fillId="0" borderId="0" xfId="0" applyNumberFormat="1" applyFont="1" applyAlignment="1" applyProtection="1">
      <alignment vertical="center" wrapText="1"/>
      <protection hidden="1"/>
    </xf>
    <xf numFmtId="0" fontId="80" fillId="0" borderId="0" xfId="211" applyNumberFormat="1" applyFont="1" applyFill="1" applyBorder="1" applyAlignment="1" applyProtection="1">
      <alignment vertical="center"/>
      <protection hidden="1"/>
    </xf>
    <xf numFmtId="167" fontId="80" fillId="0" borderId="0" xfId="0" applyNumberFormat="1" applyFont="1" applyAlignment="1" applyProtection="1">
      <alignment horizontal="right" vertical="center" wrapText="1"/>
      <protection hidden="1"/>
    </xf>
    <xf numFmtId="2" fontId="78" fillId="0" borderId="0" xfId="0" applyNumberFormat="1" applyFont="1" applyAlignment="1" applyProtection="1">
      <alignment vertical="center"/>
      <protection hidden="1"/>
    </xf>
    <xf numFmtId="0" fontId="80" fillId="0" borderId="0" xfId="211" applyFont="1" applyFill="1" applyBorder="1" applyAlignment="1" applyProtection="1">
      <alignment horizontal="center" vertical="center" wrapText="1"/>
      <protection hidden="1"/>
    </xf>
    <xf numFmtId="2" fontId="80" fillId="0" borderId="0" xfId="11" applyNumberFormat="1" applyFont="1" applyFill="1" applyBorder="1" applyAlignment="1" applyProtection="1">
      <alignment horizontal="right" vertical="center" wrapText="1"/>
      <protection hidden="1"/>
    </xf>
    <xf numFmtId="168" fontId="78" fillId="0" borderId="0" xfId="11" applyNumberFormat="1" applyFont="1" applyFill="1" applyBorder="1" applyAlignment="1" applyProtection="1">
      <alignment horizontal="center" vertical="center"/>
      <protection hidden="1"/>
    </xf>
    <xf numFmtId="171" fontId="80" fillId="0" borderId="0" xfId="211" quotePrefix="1" applyNumberFormat="1" applyFont="1" applyFill="1" applyBorder="1" applyAlignment="1" applyProtection="1">
      <alignment vertical="center" wrapText="1"/>
      <protection hidden="1"/>
    </xf>
    <xf numFmtId="171" fontId="80" fillId="0" borderId="0" xfId="211" applyNumberFormat="1" applyFont="1" applyFill="1" applyBorder="1" applyAlignment="1" applyProtection="1">
      <alignment vertical="center" wrapText="1"/>
      <protection hidden="1"/>
    </xf>
    <xf numFmtId="0" fontId="79" fillId="0" borderId="0" xfId="211" applyFont="1" applyFill="1" applyBorder="1" applyAlignment="1" applyProtection="1">
      <alignment vertical="center" wrapText="1"/>
      <protection hidden="1"/>
    </xf>
    <xf numFmtId="165" fontId="80" fillId="0" borderId="0" xfId="211" applyNumberFormat="1" applyFont="1" applyFill="1" applyBorder="1" applyAlignment="1" applyProtection="1">
      <alignment vertical="center" wrapText="1"/>
      <protection hidden="1"/>
    </xf>
    <xf numFmtId="2" fontId="78" fillId="0" borderId="0" xfId="11" applyNumberFormat="1" applyFont="1" applyFill="1" applyBorder="1" applyAlignment="1" applyProtection="1">
      <alignment horizontal="center" vertical="center"/>
      <protection hidden="1"/>
    </xf>
    <xf numFmtId="0" fontId="80" fillId="0" borderId="0" xfId="211" applyNumberFormat="1" applyFont="1" applyFill="1" applyBorder="1" applyAlignment="1" applyProtection="1">
      <alignment vertical="center" wrapText="1"/>
      <protection hidden="1"/>
    </xf>
    <xf numFmtId="3" fontId="80" fillId="0" borderId="0" xfId="211" applyNumberFormat="1" applyFont="1" applyFill="1" applyBorder="1" applyAlignment="1" applyProtection="1">
      <alignment vertical="center" wrapText="1"/>
      <protection hidden="1"/>
    </xf>
    <xf numFmtId="2" fontId="80" fillId="0" borderId="0" xfId="0" applyNumberFormat="1" applyFont="1" applyAlignment="1" applyProtection="1">
      <alignment horizontal="right" vertical="center"/>
      <protection hidden="1"/>
    </xf>
    <xf numFmtId="0" fontId="79" fillId="0" borderId="0" xfId="211" applyFont="1" applyFill="1" applyBorder="1" applyAlignment="1" applyProtection="1">
      <alignment horizontal="center" vertical="center" wrapText="1"/>
      <protection hidden="1"/>
    </xf>
    <xf numFmtId="0" fontId="80" fillId="0" borderId="0" xfId="211" applyNumberFormat="1" applyFont="1" applyFill="1" applyBorder="1" applyAlignment="1" applyProtection="1">
      <alignment horizontal="center" vertical="center"/>
      <protection hidden="1"/>
    </xf>
    <xf numFmtId="10" fontId="80" fillId="0" borderId="0" xfId="211" applyNumberFormat="1" applyFont="1" applyFill="1" applyBorder="1" applyAlignment="1" applyProtection="1">
      <alignment horizontal="center" vertical="center"/>
      <protection hidden="1"/>
    </xf>
    <xf numFmtId="1" fontId="4" fillId="0" borderId="4" xfId="0" applyNumberFormat="1" applyFont="1" applyBorder="1" applyAlignment="1" applyProtection="1">
      <alignment horizontal="center" vertical="center" wrapText="1"/>
      <protection hidden="1"/>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0" fontId="5" fillId="0" borderId="5" xfId="0" applyFont="1" applyBorder="1" applyAlignment="1">
      <alignment horizontal="left" vertical="center"/>
    </xf>
    <xf numFmtId="0" fontId="5" fillId="0" borderId="5" xfId="0" applyFont="1" applyBorder="1" applyAlignment="1">
      <alignment horizontal="justify" vertical="center"/>
    </xf>
    <xf numFmtId="0" fontId="5" fillId="0" borderId="5" xfId="0" applyFont="1" applyBorder="1" applyAlignment="1">
      <alignment horizontal="center" vertical="center"/>
    </xf>
    <xf numFmtId="0" fontId="5" fillId="0" borderId="5" xfId="0" applyFont="1" applyBorder="1" applyAlignment="1">
      <alignment vertical="center"/>
    </xf>
    <xf numFmtId="165"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justify"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0" fontId="4" fillId="0" borderId="0" xfId="206" applyFont="1" applyAlignment="1" applyProtection="1">
      <alignment horizontal="justify" vertical="center"/>
      <protection hidden="1"/>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lignment horizontal="center" vertical="center"/>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0" fontId="4" fillId="0" borderId="0" xfId="206" applyFont="1" applyAlignment="1" applyProtection="1">
      <alignment horizontal="center" vertical="center"/>
      <protection hidden="1"/>
    </xf>
    <xf numFmtId="0" fontId="4" fillId="0" borderId="0" xfId="206" applyFont="1" applyAlignment="1">
      <alignment horizontal="justify" vertical="center"/>
    </xf>
    <xf numFmtId="1" fontId="15" fillId="15" borderId="4" xfId="200" applyNumberFormat="1" applyFont="1" applyFill="1" applyBorder="1" applyAlignment="1" applyProtection="1">
      <alignment horizontal="center" vertical="center" wrapText="1"/>
    </xf>
    <xf numFmtId="0" fontId="15" fillId="15" borderId="4" xfId="200" applyNumberFormat="1" applyFont="1" applyFill="1" applyBorder="1" applyAlignment="1" applyProtection="1">
      <alignment horizontal="center" vertical="center" wrapText="1"/>
    </xf>
    <xf numFmtId="165" fontId="15" fillId="15" borderId="4" xfId="200" applyNumberFormat="1" applyFont="1" applyFill="1" applyBorder="1" applyAlignment="1" applyProtection="1">
      <alignment horizontal="center" vertical="center" wrapText="1"/>
    </xf>
    <xf numFmtId="0" fontId="15" fillId="15" borderId="4" xfId="200" applyNumberFormat="1" applyFont="1" applyFill="1" applyBorder="1" applyAlignment="1" applyProtection="1">
      <alignment horizontal="center" vertical="center"/>
    </xf>
    <xf numFmtId="0" fontId="15" fillId="15" borderId="4" xfId="0" applyFont="1" applyFill="1" applyBorder="1" applyAlignment="1">
      <alignment horizontal="center" vertical="center" wrapText="1"/>
    </xf>
    <xf numFmtId="0" fontId="41" fillId="0" borderId="0" xfId="200" applyNumberFormat="1" applyFont="1" applyFill="1" applyBorder="1" applyAlignment="1" applyProtection="1">
      <alignment horizontal="center" vertical="center" wrapText="1"/>
      <protection hidden="1"/>
    </xf>
    <xf numFmtId="0" fontId="0" fillId="0" borderId="4" xfId="0" applyBorder="1" applyAlignment="1">
      <alignment horizontal="justify" vertical="center" wrapText="1"/>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71" fontId="74" fillId="13" borderId="4" xfId="0" applyNumberFormat="1" applyFont="1" applyFill="1" applyBorder="1" applyAlignment="1">
      <alignment horizontal="justify" vertical="center" wrapText="1"/>
    </xf>
    <xf numFmtId="0" fontId="4" fillId="13" borderId="4" xfId="0" applyFont="1" applyFill="1" applyBorder="1" applyAlignment="1">
      <alignment horizontal="center" vertical="center" wrapText="1"/>
    </xf>
    <xf numFmtId="0" fontId="4" fillId="13" borderId="4" xfId="0" applyFont="1" applyFill="1" applyBorder="1" applyAlignment="1">
      <alignment horizontal="center" vertical="center"/>
    </xf>
    <xf numFmtId="2" fontId="4" fillId="13" borderId="4" xfId="200" applyNumberFormat="1" applyFont="1" applyFill="1" applyBorder="1" applyAlignment="1" applyProtection="1">
      <alignment horizontal="right" vertical="center"/>
    </xf>
    <xf numFmtId="2" fontId="5" fillId="13" borderId="4" xfId="200" applyNumberFormat="1" applyFont="1" applyFill="1" applyBorder="1" applyAlignment="1" applyProtection="1">
      <alignment horizontal="center" vertical="center"/>
    </xf>
    <xf numFmtId="0" fontId="5" fillId="13" borderId="4" xfId="0" applyFont="1" applyFill="1" applyBorder="1" applyAlignment="1">
      <alignment horizontal="center" vertical="center" wrapText="1"/>
    </xf>
    <xf numFmtId="0" fontId="88" fillId="0" borderId="0" xfId="0" applyFont="1" applyAlignment="1">
      <alignment vertical="center"/>
    </xf>
    <xf numFmtId="165" fontId="4" fillId="13" borderId="0" xfId="0" applyNumberFormat="1" applyFont="1" applyFill="1" applyAlignment="1">
      <alignment horizontal="center" vertical="center" wrapText="1"/>
    </xf>
    <xf numFmtId="0" fontId="4" fillId="13" borderId="0" xfId="0" applyFont="1" applyFill="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1" fontId="4" fillId="0" borderId="0" xfId="0" applyNumberFormat="1" applyFont="1" applyAlignment="1">
      <alignment horizontal="right" vertical="center"/>
    </xf>
    <xf numFmtId="0" fontId="4" fillId="0" borderId="0" xfId="0" applyFont="1" applyAlignment="1">
      <alignment horizontal="center" vertical="center" wrapText="1"/>
    </xf>
    <xf numFmtId="0" fontId="4" fillId="0" borderId="0" xfId="0" applyFont="1" applyAlignment="1">
      <alignment vertical="center" wrapText="1"/>
    </xf>
    <xf numFmtId="165" fontId="5"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65" fontId="36" fillId="0" borderId="0" xfId="0" applyNumberFormat="1" applyFont="1" applyAlignment="1">
      <alignment horizontal="center" vertical="center"/>
    </xf>
    <xf numFmtId="0" fontId="36" fillId="0" borderId="0" xfId="0" applyFont="1" applyAlignment="1">
      <alignment horizontal="justify"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0" fontId="36" fillId="0" borderId="0" xfId="0" applyFont="1" applyAlignment="1" applyProtection="1">
      <alignment horizontal="justify" vertical="center" wrapText="1"/>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165" fontId="5" fillId="0" borderId="0" xfId="0" applyNumberFormat="1" applyFont="1" applyAlignment="1" applyProtection="1">
      <alignment horizontal="center" vertical="center"/>
      <protection hidden="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5" borderId="4" xfId="0" applyNumberFormat="1" applyFont="1" applyFill="1" applyBorder="1" applyAlignment="1">
      <alignment horizontal="center" vertical="center" wrapText="1"/>
    </xf>
    <xf numFmtId="0" fontId="5" fillId="15" borderId="4" xfId="0" applyFont="1" applyFill="1" applyBorder="1" applyAlignment="1">
      <alignment horizontal="center" vertical="center" wrapText="1"/>
    </xf>
    <xf numFmtId="0" fontId="4" fillId="11"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5" borderId="4" xfId="200" applyNumberFormat="1" applyFont="1" applyFill="1" applyBorder="1" applyAlignment="1" applyProtection="1">
      <alignment horizontal="center" vertical="center" wrapText="1"/>
    </xf>
    <xf numFmtId="0" fontId="5" fillId="15" borderId="4" xfId="200" applyNumberFormat="1" applyFont="1" applyFill="1" applyBorder="1" applyAlignment="1" applyProtection="1">
      <alignment horizontal="center" vertical="center" wrapText="1"/>
    </xf>
    <xf numFmtId="165" fontId="5" fillId="15" borderId="4" xfId="200" applyNumberFormat="1" applyFont="1" applyFill="1" applyBorder="1" applyAlignment="1" applyProtection="1">
      <alignment horizontal="center" vertical="center" wrapText="1"/>
    </xf>
    <xf numFmtId="0" fontId="5" fillId="15" borderId="4" xfId="200" applyNumberFormat="1" applyFont="1" applyFill="1" applyBorder="1" applyAlignment="1" applyProtection="1">
      <alignment horizontal="center" vertical="center"/>
    </xf>
    <xf numFmtId="0" fontId="70" fillId="11"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93" fillId="0" borderId="4" xfId="200" applyNumberFormat="1" applyFont="1" applyFill="1" applyBorder="1" applyAlignment="1" applyProtection="1">
      <alignment horizontal="center" vertical="center"/>
      <protection locked="0"/>
    </xf>
    <xf numFmtId="9" fontId="93" fillId="0" borderId="4" xfId="0" applyNumberFormat="1" applyFont="1" applyBorder="1" applyAlignment="1">
      <alignment horizontal="center" vertical="center"/>
    </xf>
    <xf numFmtId="10" fontId="93" fillId="0" borderId="4" xfId="200" applyNumberFormat="1" applyFont="1" applyFill="1" applyBorder="1" applyAlignment="1" applyProtection="1">
      <alignment horizontal="center" vertical="center"/>
      <protection locked="0" hidden="1"/>
    </xf>
    <xf numFmtId="0" fontId="93" fillId="0" borderId="4" xfId="201" applyNumberFormat="1" applyFont="1" applyFill="1" applyBorder="1" applyAlignment="1" applyProtection="1">
      <alignment horizontal="justify" vertical="center" wrapText="1"/>
    </xf>
    <xf numFmtId="179" fontId="93" fillId="0" borderId="4" xfId="70" applyNumberFormat="1" applyFont="1" applyBorder="1" applyAlignment="1">
      <alignment horizontal="center" vertical="center" wrapText="1"/>
    </xf>
    <xf numFmtId="0" fontId="93" fillId="0" borderId="4" xfId="201" applyNumberFormat="1" applyFont="1" applyFill="1" applyBorder="1" applyAlignment="1" applyProtection="1">
      <alignment horizontal="center" vertical="center"/>
    </xf>
    <xf numFmtId="1" fontId="93" fillId="0" borderId="4" xfId="200" applyNumberFormat="1" applyFont="1" applyFill="1" applyBorder="1" applyAlignment="1" applyProtection="1">
      <alignment horizontal="right" vertical="center"/>
      <protection locked="0"/>
    </xf>
    <xf numFmtId="2" fontId="93" fillId="0" borderId="4" xfId="200" applyNumberFormat="1" applyFont="1" applyFill="1" applyBorder="1" applyAlignment="1" applyProtection="1">
      <alignment horizontal="right" vertical="center"/>
    </xf>
    <xf numFmtId="2" fontId="93" fillId="0" borderId="4" xfId="200" applyNumberFormat="1" applyFont="1" applyFill="1" applyBorder="1" applyAlignment="1" applyProtection="1">
      <alignment vertical="center"/>
    </xf>
    <xf numFmtId="2" fontId="5" fillId="13" borderId="4" xfId="200" applyNumberFormat="1" applyFont="1" applyFill="1" applyBorder="1" applyAlignment="1" applyProtection="1">
      <alignment horizontal="right" vertical="center"/>
    </xf>
    <xf numFmtId="0" fontId="36" fillId="13" borderId="4" xfId="0" applyFont="1" applyFill="1" applyBorder="1" applyAlignment="1">
      <alignment vertical="center"/>
    </xf>
    <xf numFmtId="0" fontId="89" fillId="0" borderId="0" xfId="0" applyFont="1" applyAlignment="1">
      <alignment vertical="center"/>
    </xf>
    <xf numFmtId="2" fontId="5" fillId="13" borderId="4" xfId="200" applyNumberFormat="1" applyFont="1" applyFill="1" applyBorder="1" applyAlignment="1" applyProtection="1">
      <alignment vertical="center"/>
    </xf>
    <xf numFmtId="0" fontId="5" fillId="18" borderId="0" xfId="203" applyFont="1" applyFill="1" applyAlignment="1" applyProtection="1">
      <alignment vertical="center"/>
      <protection hidden="1"/>
    </xf>
    <xf numFmtId="0" fontId="4" fillId="18" borderId="0" xfId="203" applyFont="1" applyFill="1" applyAlignment="1" applyProtection="1">
      <alignment vertical="center" wrapText="1"/>
      <protection hidden="1"/>
    </xf>
    <xf numFmtId="0" fontId="4" fillId="18" borderId="0" xfId="203" applyFont="1" applyFill="1" applyAlignment="1" applyProtection="1">
      <alignment vertical="center"/>
      <protection hidden="1"/>
    </xf>
    <xf numFmtId="0" fontId="19" fillId="18" borderId="0" xfId="203" applyNumberFormat="1" applyFont="1" applyFill="1" applyBorder="1" applyAlignment="1" applyProtection="1">
      <alignment vertical="center"/>
      <protection hidden="1"/>
    </xf>
    <xf numFmtId="0" fontId="41" fillId="18" borderId="0" xfId="0" applyFont="1" applyFill="1" applyAlignment="1" applyProtection="1">
      <alignment vertical="center"/>
      <protection hidden="1"/>
    </xf>
    <xf numFmtId="0" fontId="4" fillId="18" borderId="0" xfId="0" applyFont="1" applyFill="1" applyAlignment="1" applyProtection="1">
      <alignment vertical="center"/>
      <protection hidden="1"/>
    </xf>
    <xf numFmtId="0" fontId="4" fillId="18" borderId="0" xfId="205" applyFont="1" applyFill="1" applyAlignment="1" applyProtection="1">
      <alignment vertical="center"/>
      <protection hidden="1"/>
    </xf>
    <xf numFmtId="0" fontId="4" fillId="18" borderId="0" xfId="205" applyFont="1" applyFill="1" applyAlignment="1" applyProtection="1">
      <alignment horizontal="left" vertical="center"/>
      <protection hidden="1"/>
    </xf>
    <xf numFmtId="0" fontId="36" fillId="18" borderId="0" xfId="0" applyFont="1" applyFill="1" applyAlignment="1" applyProtection="1">
      <alignment horizontal="left" vertical="center"/>
      <protection hidden="1"/>
    </xf>
    <xf numFmtId="10" fontId="36" fillId="18" borderId="0" xfId="0" applyNumberFormat="1" applyFont="1" applyFill="1" applyAlignment="1" applyProtection="1">
      <alignment horizontal="center" vertical="center"/>
      <protection hidden="1"/>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86" fillId="15" borderId="16" xfId="205" applyFont="1" applyFill="1" applyBorder="1" applyAlignment="1" applyProtection="1">
      <alignment horizontal="justify" vertical="center" wrapText="1"/>
      <protection hidden="1"/>
    </xf>
    <xf numFmtId="0" fontId="86" fillId="15" borderId="39" xfId="205" applyFont="1" applyFill="1" applyBorder="1" applyAlignment="1" applyProtection="1">
      <alignment horizontal="justify" vertical="center" wrapText="1"/>
      <protection hidden="1"/>
    </xf>
    <xf numFmtId="0" fontId="86"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95" fillId="0" borderId="6" xfId="205" applyFont="1" applyBorder="1" applyAlignment="1" applyProtection="1">
      <alignment horizontal="right" vertical="center"/>
      <protection hidden="1"/>
    </xf>
    <xf numFmtId="0" fontId="95"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96"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94" fillId="0" borderId="11" xfId="205" applyFont="1" applyBorder="1" applyAlignment="1" applyProtection="1">
      <alignment horizontal="center" vertical="center" textRotation="90"/>
      <protection hidden="1"/>
    </xf>
    <xf numFmtId="0" fontId="94" fillId="0" borderId="12" xfId="205" applyFont="1" applyBorder="1" applyAlignment="1" applyProtection="1">
      <alignment horizontal="center" vertical="center" textRotation="90"/>
      <protection hidden="1"/>
    </xf>
    <xf numFmtId="0" fontId="94" fillId="0" borderId="13" xfId="205" applyFont="1" applyBorder="1" applyAlignment="1" applyProtection="1">
      <alignment horizontal="center" vertical="center" textRotation="90"/>
      <protection hidden="1"/>
    </xf>
    <xf numFmtId="0" fontId="94" fillId="0" borderId="11" xfId="205" applyFont="1" applyBorder="1" applyAlignment="1" applyProtection="1">
      <alignment horizontal="center" vertical="center" textRotation="90" wrapText="1"/>
      <protection hidden="1"/>
    </xf>
    <xf numFmtId="0" fontId="94" fillId="0" borderId="12" xfId="205" applyFont="1" applyBorder="1" applyAlignment="1" applyProtection="1">
      <alignment horizontal="center" vertical="center" textRotation="90" wrapText="1"/>
      <protection hidden="1"/>
    </xf>
    <xf numFmtId="0" fontId="94" fillId="0" borderId="13" xfId="205" applyFont="1" applyBorder="1" applyAlignment="1" applyProtection="1">
      <alignment horizontal="center" vertical="center" textRotation="90" wrapText="1"/>
      <protection hidden="1"/>
    </xf>
    <xf numFmtId="0" fontId="95" fillId="0" borderId="8" xfId="205" applyFont="1" applyBorder="1" applyAlignment="1" applyProtection="1">
      <alignment horizontal="right" vertical="center"/>
      <protection hidden="1"/>
    </xf>
    <xf numFmtId="0" fontId="95"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28"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7"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79" fillId="0" borderId="0" xfId="0" applyFont="1" applyAlignment="1">
      <alignment horizontal="center" vertical="center"/>
    </xf>
    <xf numFmtId="0" fontId="77" fillId="0" borderId="0" xfId="0" applyFont="1" applyAlignment="1">
      <alignment horizontal="center" vertical="center"/>
    </xf>
    <xf numFmtId="0" fontId="78" fillId="0" borderId="0" xfId="0" applyFont="1" applyAlignment="1">
      <alignment horizontal="center" vertical="center"/>
    </xf>
    <xf numFmtId="0" fontId="87" fillId="17" borderId="14" xfId="0" applyFont="1" applyFill="1" applyBorder="1" applyAlignment="1">
      <alignment horizontal="left" vertical="center" wrapText="1"/>
    </xf>
    <xf numFmtId="0" fontId="87" fillId="17" borderId="3" xfId="0" applyFont="1" applyFill="1" applyBorder="1" applyAlignment="1">
      <alignment horizontal="left" vertical="center" wrapText="1"/>
    </xf>
    <xf numFmtId="0" fontId="87" fillId="17" borderId="15" xfId="0" applyFont="1" applyFill="1" applyBorder="1" applyAlignment="1">
      <alignment horizontal="left" vertical="center" wrapText="1"/>
    </xf>
    <xf numFmtId="0" fontId="77" fillId="0" borderId="3" xfId="211" applyNumberFormat="1" applyFont="1" applyFill="1" applyBorder="1" applyAlignment="1" applyProtection="1">
      <alignment horizontal="left" vertical="center"/>
    </xf>
    <xf numFmtId="0" fontId="77" fillId="0" borderId="15" xfId="211" applyNumberFormat="1" applyFont="1" applyFill="1" applyBorder="1" applyAlignment="1" applyProtection="1">
      <alignment horizontal="left" vertical="center"/>
    </xf>
    <xf numFmtId="0" fontId="77" fillId="7" borderId="4" xfId="211" applyNumberFormat="1" applyFont="1" applyFill="1" applyBorder="1" applyAlignment="1" applyProtection="1">
      <alignment horizontal="left" vertical="center" wrapText="1"/>
    </xf>
    <xf numFmtId="0" fontId="79" fillId="0" borderId="0" xfId="0" applyFont="1" applyAlignment="1" applyProtection="1">
      <alignment horizontal="justify" vertical="center" wrapText="1"/>
      <protection hidden="1"/>
    </xf>
    <xf numFmtId="0" fontId="79" fillId="0" borderId="0" xfId="0" applyFont="1" applyAlignment="1" applyProtection="1">
      <alignment horizontal="center" vertical="center" wrapText="1"/>
      <protection hidden="1"/>
    </xf>
    <xf numFmtId="10" fontId="77" fillId="6" borderId="5" xfId="0" applyNumberFormat="1" applyFont="1" applyFill="1" applyBorder="1" applyAlignment="1">
      <alignment horizontal="center" vertical="center" wrapText="1"/>
    </xf>
    <xf numFmtId="10" fontId="77" fillId="6" borderId="9" xfId="0" applyNumberFormat="1" applyFont="1" applyFill="1" applyBorder="1" applyAlignment="1">
      <alignment horizontal="center" vertical="center" wrapText="1"/>
    </xf>
    <xf numFmtId="0" fontId="81" fillId="0" borderId="41" xfId="211" applyNumberFormat="1" applyFont="1" applyFill="1" applyBorder="1" applyAlignment="1" applyProtection="1">
      <alignment horizontal="justify" vertical="center"/>
    </xf>
    <xf numFmtId="0" fontId="81" fillId="0" borderId="0" xfId="211" applyNumberFormat="1" applyFont="1" applyFill="1" applyBorder="1" applyAlignment="1" applyProtection="1">
      <alignment horizontal="justify" vertical="center"/>
    </xf>
    <xf numFmtId="0" fontId="77" fillId="7" borderId="14" xfId="211" applyNumberFormat="1" applyFont="1" applyFill="1" applyBorder="1" applyAlignment="1" applyProtection="1">
      <alignment horizontal="left" vertical="center" wrapText="1"/>
    </xf>
    <xf numFmtId="0" fontId="77" fillId="7" borderId="3" xfId="211" applyNumberFormat="1" applyFont="1" applyFill="1" applyBorder="1" applyAlignment="1" applyProtection="1">
      <alignment horizontal="left" vertical="center" wrapText="1"/>
    </xf>
    <xf numFmtId="0" fontId="77" fillId="7" borderId="15" xfId="211" applyNumberFormat="1" applyFont="1" applyFill="1" applyBorder="1" applyAlignment="1" applyProtection="1">
      <alignment horizontal="left" vertical="center" wrapText="1"/>
    </xf>
    <xf numFmtId="0" fontId="78" fillId="0" borderId="0" xfId="0" applyFont="1" applyAlignment="1">
      <alignment horizontal="left" vertical="center" wrapText="1"/>
    </xf>
    <xf numFmtId="0" fontId="79" fillId="0" borderId="0" xfId="211" applyNumberFormat="1" applyFont="1" applyFill="1" applyBorder="1" applyAlignment="1" applyProtection="1">
      <alignment horizontal="left" vertical="center"/>
      <protection hidden="1"/>
    </xf>
    <xf numFmtId="0" fontId="79" fillId="0" borderId="0" xfId="0" applyFont="1" applyAlignment="1" applyProtection="1">
      <alignment horizontal="center" vertical="center"/>
      <protection hidden="1"/>
    </xf>
    <xf numFmtId="0" fontId="79" fillId="0" borderId="0" xfId="211" applyNumberFormat="1" applyFont="1" applyFill="1" applyBorder="1" applyAlignment="1" applyProtection="1">
      <alignment horizontal="left" vertical="center" wrapText="1"/>
      <protection hidden="1"/>
    </xf>
    <xf numFmtId="0" fontId="80" fillId="0" borderId="0" xfId="206" applyFont="1" applyAlignment="1" applyProtection="1">
      <alignment horizontal="left" vertical="center"/>
      <protection hidden="1"/>
    </xf>
    <xf numFmtId="0" fontId="79" fillId="0" borderId="0" xfId="211" applyFont="1" applyFill="1" applyBorder="1" applyAlignment="1" applyProtection="1">
      <alignment horizontal="left" vertical="center" wrapText="1"/>
      <protection hidden="1"/>
    </xf>
    <xf numFmtId="0" fontId="80" fillId="0" borderId="0" xfId="0" applyFont="1" applyAlignment="1" applyProtection="1">
      <alignment horizontal="justify" vertical="center" wrapText="1"/>
      <protection hidden="1"/>
    </xf>
    <xf numFmtId="0" fontId="78" fillId="0" borderId="0" xfId="206" applyFont="1" applyAlignment="1" applyProtection="1">
      <alignment horizontal="left" vertical="center"/>
      <protection hidden="1"/>
    </xf>
    <xf numFmtId="0" fontId="15" fillId="14" borderId="0" xfId="0" applyFont="1" applyFill="1" applyAlignment="1">
      <alignment horizontal="left" vertical="center" wrapText="1"/>
    </xf>
    <xf numFmtId="0" fontId="39" fillId="15" borderId="0" xfId="0" applyFont="1" applyFill="1" applyAlignment="1">
      <alignment horizontal="justify" vertical="center" wrapText="1"/>
    </xf>
    <xf numFmtId="0" fontId="79" fillId="9" borderId="0" xfId="0" applyFont="1" applyFill="1" applyAlignment="1">
      <alignment horizontal="center" vertical="center"/>
    </xf>
    <xf numFmtId="0" fontId="77" fillId="0" borderId="0" xfId="0" applyFont="1" applyAlignment="1">
      <alignment horizontal="justify" vertical="center" wrapText="1"/>
    </xf>
    <xf numFmtId="0" fontId="24" fillId="0" borderId="0" xfId="211" applyNumberFormat="1" applyFont="1" applyFill="1" applyBorder="1" applyAlignment="1" applyProtection="1">
      <alignment horizontal="left" vertical="center" wrapText="1"/>
      <protection hidden="1"/>
    </xf>
    <xf numFmtId="0" fontId="30" fillId="0" borderId="0" xfId="206" applyFont="1" applyAlignment="1" applyProtection="1">
      <alignment horizontal="left" vertical="center"/>
      <protection hidden="1"/>
    </xf>
    <xf numFmtId="0" fontId="16"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4" fillId="0" borderId="0" xfId="0" applyFont="1" applyAlignment="1">
      <alignment horizontal="center" vertical="center"/>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4"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15" fillId="0" borderId="0" xfId="206" applyFont="1" applyAlignment="1" applyProtection="1">
      <alignment horizontal="left" vertical="center"/>
      <protection hidden="1"/>
    </xf>
    <xf numFmtId="0" fontId="82" fillId="0" borderId="0" xfId="0" applyFont="1" applyAlignment="1">
      <alignment horizontal="left" vertical="center" wrapText="1"/>
    </xf>
    <xf numFmtId="0" fontId="39" fillId="15" borderId="0" xfId="0" applyFont="1" applyFill="1" applyAlignment="1">
      <alignment horizontal="left" vertical="center" wrapText="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0" fillId="0" borderId="0" xfId="206" applyFont="1" applyAlignment="1">
      <alignment horizontal="left" vertical="center"/>
    </xf>
    <xf numFmtId="0" fontId="0" fillId="0" borderId="10" xfId="0" applyBorder="1" applyAlignment="1">
      <alignment horizontal="center" vertical="center" wrapText="1"/>
    </xf>
    <xf numFmtId="0" fontId="15" fillId="0" borderId="0" xfId="0" applyFont="1" applyAlignment="1">
      <alignment horizontal="right" vertical="center"/>
    </xf>
    <xf numFmtId="0" fontId="87" fillId="17" borderId="14" xfId="0" applyFont="1" applyFill="1" applyBorder="1" applyAlignment="1">
      <alignment horizontal="left" vertical="center"/>
    </xf>
    <xf numFmtId="0" fontId="87" fillId="17" borderId="3" xfId="0" applyFont="1" applyFill="1" applyBorder="1" applyAlignment="1">
      <alignment horizontal="left" vertical="center"/>
    </xf>
    <xf numFmtId="0" fontId="87" fillId="17" borderId="15" xfId="0" applyFont="1" applyFill="1" applyBorder="1" applyAlignment="1">
      <alignment horizontal="left" vertical="center"/>
    </xf>
    <xf numFmtId="0" fontId="15" fillId="14" borderId="0" xfId="206" applyFont="1" applyFill="1" applyAlignment="1" applyProtection="1">
      <alignment horizontal="left" vertical="center"/>
      <protection hidden="1"/>
    </xf>
    <xf numFmtId="0" fontId="16" fillId="0" borderId="0" xfId="206" applyAlignment="1">
      <alignment horizontal="left" vertical="center"/>
    </xf>
    <xf numFmtId="0" fontId="47" fillId="0" borderId="0" xfId="206" applyFont="1" applyAlignment="1">
      <alignment horizontal="left" vertical="center"/>
    </xf>
    <xf numFmtId="0" fontId="75" fillId="0" borderId="0" xfId="0" applyFont="1" applyAlignment="1">
      <alignment horizontal="left" vertical="center" wrapText="1"/>
    </xf>
    <xf numFmtId="0" fontId="41" fillId="9" borderId="0" xfId="0" applyFont="1" applyFill="1" applyAlignment="1">
      <alignment horizontal="center" vertical="center"/>
    </xf>
    <xf numFmtId="0" fontId="4" fillId="0" borderId="0" xfId="206" applyFont="1" applyAlignment="1" applyProtection="1">
      <alignment horizontal="left" vertical="center"/>
      <protection hidden="1"/>
    </xf>
    <xf numFmtId="171" fontId="74" fillId="13" borderId="14" xfId="0" applyNumberFormat="1" applyFont="1" applyFill="1" applyBorder="1" applyAlignment="1">
      <alignment horizontal="left" vertical="center" wrapText="1"/>
    </xf>
    <xf numFmtId="171" fontId="74" fillId="13" borderId="3" xfId="0" applyNumberFormat="1" applyFont="1" applyFill="1" applyBorder="1" applyAlignment="1">
      <alignment horizontal="left" vertical="center" wrapText="1"/>
    </xf>
    <xf numFmtId="171" fontId="74" fillId="13" borderId="15" xfId="0" applyNumberFormat="1" applyFont="1" applyFill="1" applyBorder="1" applyAlignment="1">
      <alignment horizontal="left" vertical="center" wrapText="1"/>
    </xf>
    <xf numFmtId="0" fontId="41" fillId="0" borderId="0" xfId="0" applyFont="1" applyAlignment="1">
      <alignment horizontal="center" vertical="center"/>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87" fillId="17" borderId="14" xfId="0" applyNumberFormat="1" applyFont="1" applyFill="1" applyBorder="1" applyAlignment="1">
      <alignment horizontal="left" vertical="center"/>
    </xf>
    <xf numFmtId="1" fontId="87" fillId="17" borderId="3" xfId="0" applyNumberFormat="1" applyFont="1" applyFill="1" applyBorder="1" applyAlignment="1">
      <alignment horizontal="left" vertical="center"/>
    </xf>
    <xf numFmtId="1" fontId="87" fillId="17" borderId="15" xfId="0" applyNumberFormat="1" applyFont="1" applyFill="1" applyBorder="1" applyAlignment="1">
      <alignment horizontal="left" vertical="center"/>
    </xf>
    <xf numFmtId="0" fontId="4" fillId="0" borderId="0" xfId="0" applyFont="1" applyAlignment="1">
      <alignment horizontal="center" vertical="center"/>
    </xf>
    <xf numFmtId="0" fontId="5" fillId="0" borderId="0" xfId="0" applyFont="1" applyAlignment="1">
      <alignment horizontal="right" vertical="center"/>
    </xf>
    <xf numFmtId="1" fontId="4" fillId="13" borderId="14" xfId="0" applyNumberFormat="1" applyFont="1" applyFill="1" applyBorder="1" applyAlignment="1">
      <alignment horizontal="center" vertical="center" wrapText="1"/>
    </xf>
    <xf numFmtId="1" fontId="4" fillId="13" borderId="3" xfId="0" applyNumberFormat="1" applyFont="1" applyFill="1" applyBorder="1" applyAlignment="1">
      <alignment horizontal="center" vertical="center" wrapText="1"/>
    </xf>
    <xf numFmtId="1" fontId="4" fillId="13" borderId="15" xfId="0" applyNumberFormat="1" applyFont="1" applyFill="1" applyBorder="1" applyAlignment="1">
      <alignment horizontal="center" vertical="center" wrapText="1"/>
    </xf>
    <xf numFmtId="1" fontId="4" fillId="0" borderId="42"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5" fillId="0" borderId="0" xfId="0" applyNumberFormat="1" applyFont="1" applyAlignment="1">
      <alignment horizontal="right" vertical="center"/>
    </xf>
    <xf numFmtId="0" fontId="5" fillId="0" borderId="0" xfId="0" applyFont="1" applyAlignment="1" applyProtection="1">
      <alignment horizontal="left" vertical="center" wrapText="1"/>
      <protection hidden="1"/>
    </xf>
    <xf numFmtId="0" fontId="70" fillId="11" borderId="14" xfId="214" applyFont="1" applyFill="1" applyBorder="1" applyAlignment="1">
      <alignment horizontal="left" vertical="center" wrapText="1"/>
    </xf>
    <xf numFmtId="0" fontId="70" fillId="11" borderId="3" xfId="214" applyFont="1" applyFill="1" applyBorder="1" applyAlignment="1">
      <alignment horizontal="left" vertical="center" wrapText="1"/>
    </xf>
    <xf numFmtId="0" fontId="70" fillId="11" borderId="15" xfId="214" applyFont="1" applyFill="1" applyBorder="1" applyAlignment="1">
      <alignment horizontal="left" vertical="center" wrapText="1"/>
    </xf>
    <xf numFmtId="171" fontId="74" fillId="13" borderId="10" xfId="0" applyNumberFormat="1" applyFont="1" applyFill="1" applyBorder="1" applyAlignment="1">
      <alignment horizontal="center" vertical="center" wrapText="1"/>
    </xf>
    <xf numFmtId="171" fontId="74" fillId="13" borderId="30" xfId="0" applyNumberFormat="1" applyFont="1" applyFill="1" applyBorder="1" applyAlignment="1">
      <alignment horizontal="center" vertical="center" wrapText="1"/>
    </xf>
    <xf numFmtId="0" fontId="5" fillId="15" borderId="0" xfId="0" applyFont="1" applyFill="1" applyAlignment="1" applyProtection="1">
      <alignment horizontal="left" vertical="center" wrapText="1"/>
      <protection hidden="1"/>
    </xf>
    <xf numFmtId="0" fontId="41" fillId="9" borderId="0" xfId="0" applyFont="1" applyFill="1" applyAlignment="1" applyProtection="1">
      <alignment horizontal="center" vertical="center"/>
      <protection hidden="1"/>
    </xf>
    <xf numFmtId="0" fontId="5" fillId="0" borderId="0" xfId="200" applyNumberFormat="1" applyFont="1" applyFill="1" applyBorder="1" applyAlignment="1" applyProtection="1">
      <alignment horizontal="justify" vertical="center" wrapText="1"/>
    </xf>
    <xf numFmtId="0" fontId="4" fillId="0" borderId="0" xfId="206" applyFont="1" applyAlignment="1">
      <alignment horizontal="left" vertical="center"/>
    </xf>
    <xf numFmtId="0" fontId="5" fillId="18" borderId="14" xfId="205" applyFont="1" applyFill="1" applyBorder="1" applyAlignment="1" applyProtection="1">
      <alignment horizontal="center" vertical="center"/>
      <protection hidden="1"/>
    </xf>
    <xf numFmtId="0" fontId="5" fillId="18" borderId="3" xfId="205" applyFont="1" applyFill="1" applyBorder="1" applyAlignment="1" applyProtection="1">
      <alignment horizontal="center" vertical="center"/>
      <protection hidden="1"/>
    </xf>
    <xf numFmtId="0" fontId="5" fillId="18" borderId="15" xfId="205" applyFont="1" applyFill="1" applyBorder="1" applyAlignment="1" applyProtection="1">
      <alignment horizontal="center" vertical="center"/>
      <protection hidden="1"/>
    </xf>
    <xf numFmtId="171" fontId="74" fillId="13" borderId="14" xfId="0" applyNumberFormat="1" applyFont="1" applyFill="1" applyBorder="1" applyAlignment="1">
      <alignment horizontal="center" vertical="center" wrapText="1"/>
    </xf>
    <xf numFmtId="171" fontId="74" fillId="13" borderId="3" xfId="0" applyNumberFormat="1" applyFont="1" applyFill="1" applyBorder="1" applyAlignment="1">
      <alignment horizontal="center" vertical="center" wrapText="1"/>
    </xf>
    <xf numFmtId="171" fontId="74" fillId="13" borderId="15" xfId="0" applyNumberFormat="1" applyFont="1" applyFill="1" applyBorder="1" applyAlignment="1">
      <alignment horizontal="center" vertical="center" wrapText="1"/>
    </xf>
    <xf numFmtId="0" fontId="15" fillId="15" borderId="0" xfId="0" applyFont="1" applyFill="1" applyAlignment="1" applyProtection="1">
      <alignment horizontal="left" vertical="top" wrapText="1"/>
      <protection hidden="1"/>
    </xf>
    <xf numFmtId="0" fontId="24" fillId="9" borderId="0" xfId="0" applyFont="1" applyFill="1" applyAlignment="1" applyProtection="1">
      <alignment horizontal="center" vertical="center"/>
      <protection hidden="1"/>
    </xf>
    <xf numFmtId="0" fontId="15" fillId="0" borderId="0" xfId="0" applyFont="1" applyAlignment="1" applyProtection="1">
      <alignment horizontal="left" vertical="center" wrapText="1"/>
      <protection hidden="1"/>
    </xf>
    <xf numFmtId="0" fontId="70" fillId="11" borderId="14" xfId="214" applyFont="1" applyFill="1" applyBorder="1" applyAlignment="1">
      <alignment horizontal="left" vertical="top" wrapText="1"/>
    </xf>
    <xf numFmtId="0" fontId="70" fillId="11" borderId="3" xfId="214" applyFont="1" applyFill="1" applyBorder="1" applyAlignment="1">
      <alignment horizontal="left" vertical="top" wrapText="1"/>
    </xf>
    <xf numFmtId="0" fontId="70" fillId="11" borderId="15" xfId="214" applyFont="1" applyFill="1" applyBorder="1" applyAlignment="1">
      <alignment horizontal="left" vertical="top" wrapText="1"/>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71" fontId="74" fillId="13" borderId="10" xfId="0" applyNumberFormat="1" applyFont="1" applyFill="1" applyBorder="1" applyAlignment="1">
      <alignment horizontal="center" vertical="top" wrapText="1"/>
    </xf>
    <xf numFmtId="171" fontId="74" fillId="13" borderId="30" xfId="0" applyNumberFormat="1" applyFont="1" applyFill="1" applyBorder="1" applyAlignment="1">
      <alignment horizontal="center" vertical="top" wrapText="1"/>
    </xf>
    <xf numFmtId="171" fontId="74" fillId="13" borderId="14" xfId="0" applyNumberFormat="1" applyFont="1" applyFill="1" applyBorder="1" applyAlignment="1">
      <alignment horizontal="center" vertical="top" wrapText="1"/>
    </xf>
    <xf numFmtId="171" fontId="74" fillId="13" borderId="3" xfId="0" applyNumberFormat="1" applyFont="1" applyFill="1" applyBorder="1" applyAlignment="1">
      <alignment horizontal="center" vertical="top" wrapText="1"/>
    </xf>
    <xf numFmtId="171" fontId="74" fillId="13" borderId="15" xfId="0" applyNumberFormat="1" applyFont="1" applyFill="1" applyBorder="1" applyAlignment="1">
      <alignment horizontal="center" vertical="top" wrapText="1"/>
    </xf>
    <xf numFmtId="0" fontId="70" fillId="17" borderId="14" xfId="214" applyFont="1" applyFill="1" applyBorder="1" applyAlignment="1">
      <alignment horizontal="left" vertical="top" wrapText="1"/>
    </xf>
    <xf numFmtId="0" fontId="70"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1" fillId="0" borderId="0" xfId="205" applyFont="1" applyAlignment="1" applyProtection="1">
      <alignment horizontal="center" vertical="top"/>
      <protection hidden="1"/>
    </xf>
    <xf numFmtId="0" fontId="15" fillId="15"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85" fillId="15" borderId="0" xfId="205" applyFont="1" applyFill="1" applyAlignment="1" applyProtection="1">
      <alignment horizontal="justify" vertical="top" wrapText="1"/>
      <protection hidden="1"/>
    </xf>
    <xf numFmtId="0" fontId="4" fillId="0" borderId="0" xfId="205" applyFont="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168" fontId="5" fillId="0" borderId="0" xfId="0" applyNumberFormat="1" applyFont="1" applyAlignment="1" applyProtection="1">
      <alignment horizontal="center" vertical="center" wrapText="1"/>
      <protection hidden="1"/>
    </xf>
    <xf numFmtId="0" fontId="5" fillId="0" borderId="0" xfId="206" applyFont="1" applyAlignment="1" applyProtection="1">
      <alignment horizontal="center" vertical="center"/>
      <protection hidden="1"/>
    </xf>
    <xf numFmtId="168" fontId="41" fillId="0" borderId="0" xfId="0" applyNumberFormat="1" applyFont="1" applyAlignment="1" applyProtection="1">
      <alignment horizontal="center" vertical="center" wrapText="1"/>
      <protection hidden="1"/>
    </xf>
    <xf numFmtId="0" fontId="5" fillId="0" borderId="0" xfId="200" applyNumberFormat="1" applyFont="1" applyFill="1" applyBorder="1" applyAlignment="1" applyProtection="1">
      <alignment horizontal="justify" vertical="center"/>
      <protection hidden="1"/>
    </xf>
    <xf numFmtId="0" fontId="4" fillId="0" borderId="0" xfId="206" applyFont="1" applyAlignment="1" applyProtection="1">
      <alignment horizontal="left" vertical="center" wrapText="1"/>
      <protection hidden="1"/>
    </xf>
    <xf numFmtId="0" fontId="4" fillId="13" borderId="14" xfId="206" applyFont="1" applyFill="1" applyBorder="1" applyAlignment="1">
      <alignment horizontal="center" vertical="center" wrapText="1"/>
    </xf>
    <xf numFmtId="0" fontId="4" fillId="13" borderId="3" xfId="206" applyFont="1" applyFill="1" applyBorder="1" applyAlignment="1">
      <alignment horizontal="center" vertical="center" wrapText="1"/>
    </xf>
    <xf numFmtId="0" fontId="4" fillId="13" borderId="15" xfId="206" applyFont="1" applyFill="1" applyBorder="1" applyAlignment="1">
      <alignment horizontal="center" vertical="center" wrapText="1"/>
    </xf>
    <xf numFmtId="0" fontId="4" fillId="13" borderId="14" xfId="206" applyFont="1" applyFill="1" applyBorder="1" applyAlignment="1" applyProtection="1">
      <alignment horizontal="center" vertical="center" wrapText="1"/>
      <protection hidden="1"/>
    </xf>
    <xf numFmtId="0" fontId="4" fillId="13" borderId="3" xfId="206" applyFont="1" applyFill="1" applyBorder="1" applyAlignment="1" applyProtection="1">
      <alignment horizontal="center" vertical="center" wrapText="1"/>
      <protection hidden="1"/>
    </xf>
    <xf numFmtId="0" fontId="4" fillId="13" borderId="15" xfId="206" applyFont="1" applyFill="1" applyBorder="1" applyAlignment="1" applyProtection="1">
      <alignment horizontal="center" vertical="center" wrapText="1"/>
      <protection hidden="1"/>
    </xf>
    <xf numFmtId="0" fontId="5" fillId="11" borderId="14" xfId="0" applyFont="1" applyFill="1" applyBorder="1" applyAlignment="1" applyProtection="1">
      <alignment horizontal="left" vertical="center"/>
      <protection hidden="1"/>
    </xf>
    <xf numFmtId="0" fontId="5" fillId="11" borderId="3" xfId="0" applyFont="1" applyFill="1" applyBorder="1" applyAlignment="1" applyProtection="1">
      <alignment horizontal="left" vertical="center"/>
      <protection hidden="1"/>
    </xf>
    <xf numFmtId="0" fontId="5" fillId="11" borderId="15" xfId="0" applyFont="1" applyFill="1" applyBorder="1" applyAlignment="1" applyProtection="1">
      <alignment horizontal="left" vertical="center"/>
      <protection hidden="1"/>
    </xf>
    <xf numFmtId="0" fontId="5" fillId="15"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18" borderId="5" xfId="206" applyFont="1" applyFill="1" applyBorder="1" applyAlignment="1" applyProtection="1">
      <alignment horizontal="left" vertical="center"/>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168" fontId="24" fillId="0" borderId="0" xfId="0" applyNumberFormat="1"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0" fontId="5" fillId="0" borderId="0" xfId="195" applyFont="1" applyAlignment="1" applyProtection="1">
      <alignment horizontal="left" vertical="center"/>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5" fillId="10" borderId="0" xfId="204" applyNumberFormat="1" applyFont="1" applyFill="1" applyBorder="1" applyAlignment="1" applyProtection="1">
      <alignment horizontal="center" vertical="center" wrapText="1"/>
      <protection hidden="1"/>
    </xf>
    <xf numFmtId="0" fontId="5" fillId="15"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28" fillId="9" borderId="0" xfId="0" applyFont="1" applyFill="1" applyAlignment="1" applyProtection="1">
      <alignment horizontal="center" vertical="center" wrapText="1"/>
      <protection hidden="1"/>
    </xf>
    <xf numFmtId="0" fontId="28" fillId="9" borderId="7" xfId="0" applyFont="1" applyFill="1" applyBorder="1" applyAlignment="1" applyProtection="1">
      <alignment horizontal="center" vertical="center" wrapText="1"/>
      <protection hidden="1"/>
    </xf>
    <xf numFmtId="0" fontId="47" fillId="0" borderId="0" xfId="194" applyFont="1" applyAlignment="1">
      <alignment horizontal="center" vertical="center"/>
    </xf>
    <xf numFmtId="0" fontId="0" fillId="0" borderId="0" xfId="194" applyFont="1" applyAlignment="1">
      <alignment horizontal="center" vertical="center"/>
    </xf>
    <xf numFmtId="0" fontId="0" fillId="0" borderId="0" xfId="194" applyFont="1" applyAlignment="1">
      <alignment horizontal="justify" vertical="center"/>
    </xf>
    <xf numFmtId="0" fontId="47" fillId="0" borderId="0" xfId="194" applyFont="1" applyAlignment="1">
      <alignment horizontal="justify" vertical="center"/>
    </xf>
    <xf numFmtId="0" fontId="0" fillId="0" borderId="0" xfId="0" applyAlignment="1">
      <alignment horizontal="justify" vertical="center" wrapText="1"/>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16" fillId="0" borderId="0" xfId="194" applyFont="1" applyAlignment="1">
      <alignment horizontal="center" vertical="center" wrapText="1"/>
    </xf>
    <xf numFmtId="0" fontId="47" fillId="0" borderId="43" xfId="0" applyFont="1" applyBorder="1" applyAlignment="1">
      <alignment horizontal="left" vertical="center"/>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39" fillId="0" borderId="0" xfId="194" quotePrefix="1" applyFont="1" applyAlignment="1">
      <alignment horizontal="center" vertical="center"/>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5" fillId="15" borderId="0" xfId="194" applyFont="1" applyFill="1" applyAlignment="1">
      <alignment horizontal="left" vertical="center" wrapText="1"/>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16" fillId="0" borderId="0" xfId="210" applyFont="1" applyAlignment="1" applyProtection="1">
      <alignment horizontal="justify" vertical="center" wrapText="1"/>
      <protection hidden="1"/>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3" fillId="0" borderId="0" xfId="198" applyNumberFormat="1" applyFont="1" applyAlignment="1" applyProtection="1">
      <alignment horizontal="left" vertical="center"/>
      <protection hidden="1"/>
    </xf>
    <xf numFmtId="0" fontId="99" fillId="0" borderId="4" xfId="0" applyFont="1" applyBorder="1" applyAlignment="1">
      <alignment horizontal="center" vertical="center" wrapText="1"/>
    </xf>
    <xf numFmtId="0" fontId="99" fillId="0" borderId="4" xfId="0" applyFont="1" applyBorder="1" applyAlignment="1">
      <alignment horizontal="center" vertical="center"/>
    </xf>
    <xf numFmtId="0" fontId="99" fillId="0" borderId="15" xfId="0" applyFont="1" applyBorder="1" applyAlignment="1">
      <alignment horizontal="left" vertical="center" wrapText="1"/>
    </xf>
    <xf numFmtId="2" fontId="99" fillId="0" borderId="4" xfId="0" applyNumberFormat="1" applyFont="1" applyBorder="1" applyAlignment="1">
      <alignment horizontal="center" vertical="center"/>
    </xf>
    <xf numFmtId="0" fontId="99" fillId="0" borderId="9" xfId="0" applyFont="1" applyBorder="1" applyAlignment="1">
      <alignment horizontal="left" vertical="center" wrapText="1"/>
    </xf>
    <xf numFmtId="43" fontId="51" fillId="0" borderId="4" xfId="0" applyNumberFormat="1" applyFont="1" applyBorder="1" applyAlignment="1">
      <alignment horizontal="left" vertical="top" wrapText="1"/>
    </xf>
    <xf numFmtId="0" fontId="99" fillId="0" borderId="4" xfId="0" applyFont="1" applyBorder="1" applyAlignment="1">
      <alignment horizontal="left" vertical="center" wrapText="1"/>
    </xf>
    <xf numFmtId="0" fontId="99" fillId="0" borderId="4" xfId="0" applyFont="1" applyBorder="1" applyAlignment="1">
      <alignment vertical="center" wrapText="1"/>
    </xf>
    <xf numFmtId="0" fontId="99" fillId="0" borderId="4" xfId="0" applyFont="1" applyBorder="1"/>
    <xf numFmtId="166" fontId="99" fillId="0" borderId="4" xfId="0" applyNumberFormat="1" applyFont="1" applyBorder="1"/>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0">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5192375" y="28575"/>
          <a:ext cx="0"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0016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53638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75" t="s">
        <v>590</v>
      </c>
      <c r="C1" s="586"/>
      <c r="D1" s="586"/>
      <c r="E1" s="586"/>
      <c r="F1" s="586"/>
      <c r="G1" s="586"/>
      <c r="H1" s="586"/>
    </row>
    <row r="2" spans="1:8">
      <c r="B2" s="448"/>
    </row>
    <row r="3" spans="1:8">
      <c r="A3" t="s">
        <v>305</v>
      </c>
      <c r="B3" s="581"/>
    </row>
    <row r="5" spans="1:8">
      <c r="A5" t="s">
        <v>306</v>
      </c>
      <c r="B5" s="1156" t="s">
        <v>591</v>
      </c>
      <c r="C5" s="1157"/>
      <c r="D5" s="1157"/>
      <c r="E5" s="1157"/>
      <c r="F5" s="1157"/>
      <c r="G5" s="1157"/>
      <c r="H5" s="1157"/>
    </row>
    <row r="7" spans="1:8">
      <c r="B7" s="667"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 NR1/T/W-AIS/DOM/I00/25/08834– SRM RFX – 5002004591</v>
      </c>
      <c r="B1" s="52"/>
      <c r="C1" s="53"/>
      <c r="D1" s="53"/>
      <c r="E1" s="7"/>
      <c r="F1" s="8" t="s">
        <v>423</v>
      </c>
    </row>
    <row r="2" spans="1:32">
      <c r="A2" s="321"/>
      <c r="B2" s="362"/>
      <c r="C2" s="323"/>
      <c r="D2" s="323"/>
      <c r="E2" s="322"/>
      <c r="F2" s="322"/>
    </row>
    <row r="3" spans="1:32" ht="51.75" customHeight="1">
      <c r="A3" s="1261" t="str">
        <f>Cover!$B$2</f>
        <v>Substation Package SS-06 of Transmission Scheme (Implementation on of 1 no. of 220 kV line bay at 400/ 220 kV Fatehgarh-III PS (Sec- 1), for interconnection of BESS of JSW Renew Energy Five Ltd.) to be implemented by POWERGRID Ramgarh Transmission Ltd</v>
      </c>
      <c r="B3" s="1261"/>
      <c r="C3" s="1261"/>
      <c r="D3" s="1261"/>
      <c r="E3" s="1261"/>
      <c r="F3" s="1261"/>
      <c r="AA3" s="182" t="s">
        <v>340</v>
      </c>
      <c r="AC3" s="183">
        <f>IF(ISERROR(#REF!/('Sch-6'!D14+'Sch-6'!D16+'Sch-6'!D18)),0,#REF!/( 'Sch-6'!D14+'Sch-6'!D16+'Sch-6'!D18))</f>
        <v>0</v>
      </c>
    </row>
    <row r="4" spans="1:32">
      <c r="A4" s="1262" t="s">
        <v>420</v>
      </c>
      <c r="B4" s="1262"/>
      <c r="C4" s="1262"/>
      <c r="D4" s="1262"/>
      <c r="E4" s="1262"/>
      <c r="F4" s="1262"/>
      <c r="AA4" s="182" t="s">
        <v>341</v>
      </c>
      <c r="AC4" s="183" t="e">
        <f>#REF!</f>
        <v>#REF!</v>
      </c>
    </row>
    <row r="5" spans="1:32">
      <c r="AA5" s="182" t="s">
        <v>346</v>
      </c>
      <c r="AC5" s="183">
        <f>IF(ISERROR(#REF!/#REF!),0,#REF! /#REF!)</f>
        <v>0</v>
      </c>
    </row>
    <row r="6" spans="1:32">
      <c r="A6" s="23" t="str">
        <f>'Sch-1'!A6</f>
        <v>Bidder’s Name and Address (Sole Bidder) :</v>
      </c>
      <c r="B6" s="24"/>
      <c r="C6" s="24"/>
      <c r="D6" s="24"/>
      <c r="E6" s="59" t="s">
        <v>394</v>
      </c>
      <c r="F6" s="1"/>
      <c r="AA6" s="182" t="s">
        <v>347</v>
      </c>
      <c r="AC6" s="183" t="e">
        <f>#REF!</f>
        <v>#REF!</v>
      </c>
    </row>
    <row r="7" spans="1:32">
      <c r="A7" s="1271" t="str">
        <f>'Sch-1'!A7</f>
        <v/>
      </c>
      <c r="B7" s="1271"/>
      <c r="C7" s="1271"/>
      <c r="D7" s="1271"/>
      <c r="E7" s="301" t="str">
        <f>'Sch-1'!M7</f>
        <v>Contracts Services, 3rd Floor</v>
      </c>
      <c r="F7" s="1"/>
      <c r="AA7" s="182" t="s">
        <v>344</v>
      </c>
      <c r="AC7" s="183" t="e">
        <f>SUM(AC3:AC6)</f>
        <v>#REF!</v>
      </c>
    </row>
    <row r="8" spans="1:32">
      <c r="A8" s="23" t="s">
        <v>395</v>
      </c>
      <c r="B8" s="1279" t="str">
        <f>IF('Sch-1'!C8=0, "", 'Sch-1'!C8)</f>
        <v xml:space="preserve">…….. …….. …….. …….. …….. …….. </v>
      </c>
      <c r="C8" s="1279"/>
      <c r="D8" s="1279"/>
      <c r="E8" s="301" t="str">
        <f>'Sch-1'!M8</f>
        <v>Power Grid Corporation of India Ltd.,</v>
      </c>
      <c r="F8" s="1"/>
    </row>
    <row r="9" spans="1:32">
      <c r="A9" s="23" t="s">
        <v>397</v>
      </c>
      <c r="B9" s="1279" t="str">
        <f>IF('Sch-1'!C9=0, "", 'Sch-1'!C9)</f>
        <v xml:space="preserve">…….. …….. …….. …….. …….. …….. </v>
      </c>
      <c r="C9" s="1279"/>
      <c r="D9" s="1279"/>
      <c r="E9" s="301" t="str">
        <f>'Sch-1'!M9</f>
        <v>Rajasthan Projects Office, 4th Floor, REIL House,</v>
      </c>
      <c r="F9" s="1"/>
    </row>
    <row r="10" spans="1:32">
      <c r="A10" s="324"/>
      <c r="B10" s="1280" t="str">
        <f>IF('Sch-1'!C10=0, "", 'Sch-1'!C10)</f>
        <v xml:space="preserve">…….. …….. …….. …….. …….. …….. </v>
      </c>
      <c r="C10" s="1280"/>
      <c r="D10" s="1280"/>
      <c r="E10" s="371" t="str">
        <f>'Sch-1'!M10</f>
        <v>Shipra Path, Mansarovar, Jaipur-302020 Rajasthan</v>
      </c>
      <c r="F10" s="322"/>
      <c r="AA10" s="182" t="s">
        <v>343</v>
      </c>
      <c r="AC10" s="183">
        <f>'Sch-1'!AA10</f>
        <v>0</v>
      </c>
    </row>
    <row r="11" spans="1:32">
      <c r="A11" s="324"/>
      <c r="B11" s="1280" t="str">
        <f>IF('Sch-1'!C11=0, "", 'Sch-1'!C11)</f>
        <v xml:space="preserve">…….. …….. …….. …….. …….. …….. </v>
      </c>
      <c r="C11" s="1280"/>
      <c r="D11" s="1280"/>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249" t="s">
        <v>279</v>
      </c>
      <c r="AC13" s="1249"/>
      <c r="AD13" s="244" t="s">
        <v>283</v>
      </c>
      <c r="AE13" s="1249" t="s">
        <v>280</v>
      </c>
      <c r="AF13" s="1249"/>
    </row>
    <row r="14" spans="1:32" ht="30">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'Sch-1'!B62</f>
        <v>--</v>
      </c>
      <c r="C84" s="411"/>
      <c r="D84" s="412"/>
      <c r="E84" s="413"/>
      <c r="F84" s="413"/>
    </row>
    <row r="85" spans="1:6">
      <c r="A85" s="409" t="s">
        <v>405</v>
      </c>
      <c r="B85" s="410" t="str">
        <f>'Sch-1'!B63</f>
        <v/>
      </c>
      <c r="C85" s="413"/>
      <c r="D85" s="412" t="s">
        <v>406</v>
      </c>
      <c r="E85" s="414" t="str">
        <f>'Sch-1'!M63</f>
        <v/>
      </c>
      <c r="F85" s="413"/>
    </row>
    <row r="86" spans="1:6">
      <c r="A86" s="415"/>
      <c r="B86" s="416"/>
      <c r="C86" s="417"/>
      <c r="D86" s="412" t="s">
        <v>407</v>
      </c>
      <c r="E86" s="414" t="str">
        <f>'Sch-1'!M64</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10" zoomScaleNormal="100" zoomScaleSheetLayoutView="100" workbookViewId="0">
      <selection activeCell="I20" sqref="I20"/>
    </sheetView>
  </sheetViews>
  <sheetFormatPr defaultColWidth="9" defaultRowHeight="15.75"/>
  <cols>
    <col min="1" max="1" width="10.25" style="1126" customWidth="1"/>
    <col min="2" max="2" width="12" style="1126" customWidth="1"/>
    <col min="3" max="3" width="9.875" style="1126" customWidth="1"/>
    <col min="4" max="4" width="10.375" style="1126" customWidth="1"/>
    <col min="5" max="5" width="10.125" style="1126" customWidth="1"/>
    <col min="6" max="7" width="12.125" style="1126" customWidth="1"/>
    <col min="8" max="8" width="10.625" style="1126" customWidth="1"/>
    <col min="9" max="9" width="14.375" style="1126" customWidth="1"/>
    <col min="10" max="10" width="11.25" style="1126" customWidth="1"/>
    <col min="11" max="11" width="14.25" style="1126" customWidth="1"/>
    <col min="12" max="12" width="19.25" style="1126" customWidth="1"/>
    <col min="13" max="13" width="7.875" style="1126" customWidth="1"/>
    <col min="14" max="14" width="10.875" style="1126" customWidth="1"/>
    <col min="15" max="15" width="14.875" style="1126" customWidth="1"/>
    <col min="16" max="16" width="27.625" style="1126" customWidth="1"/>
    <col min="17" max="17" width="19.375" style="1126" customWidth="1"/>
    <col min="18" max="18" width="15.125" style="1117" hidden="1" customWidth="1"/>
    <col min="19" max="19" width="17.625" style="1117" hidden="1" customWidth="1"/>
    <col min="20" max="16384" width="9" style="1117"/>
  </cols>
  <sheetData>
    <row r="1" spans="1:17" ht="18" customHeight="1">
      <c r="A1" s="710" t="str">
        <f>Cover!B3</f>
        <v>Tender Enquiry No.: NR1/T/W-AIS/DOM/I00/25/08834– SRM RFX – 5002004591</v>
      </c>
      <c r="B1" s="711"/>
      <c r="C1" s="712"/>
      <c r="D1" s="712"/>
      <c r="E1" s="712"/>
      <c r="F1" s="712"/>
      <c r="G1" s="712"/>
      <c r="H1" s="712"/>
      <c r="I1" s="712"/>
      <c r="J1" s="712"/>
      <c r="K1" s="712"/>
      <c r="L1" s="712"/>
      <c r="M1" s="712"/>
      <c r="N1" s="712"/>
      <c r="O1" s="712"/>
      <c r="P1" s="1116"/>
      <c r="Q1" s="713" t="s">
        <v>558</v>
      </c>
    </row>
    <row r="2" spans="1:17" ht="18" customHeight="1">
      <c r="A2" s="715"/>
      <c r="B2" s="287"/>
      <c r="C2" s="716"/>
      <c r="D2" s="716"/>
      <c r="E2" s="716"/>
      <c r="F2" s="716"/>
      <c r="G2" s="716"/>
      <c r="H2" s="716"/>
      <c r="I2" s="716"/>
      <c r="J2" s="716"/>
      <c r="K2" s="716"/>
      <c r="L2" s="716"/>
      <c r="M2" s="716"/>
      <c r="N2" s="716"/>
      <c r="O2" s="716"/>
      <c r="P2" s="284"/>
      <c r="Q2" s="284"/>
    </row>
    <row r="3" spans="1:17" ht="60.75" customHeight="1">
      <c r="A3" s="1309" t="str">
        <f>Cover!$B$2</f>
        <v>Substation Package SS-06 of Transmission Scheme (Implementation on of 1 no. of 220 kV line bay at 400/ 220 kV Fatehgarh-III PS (Sec- 1), for interconnection of BESS of JSW Renew Energy Five Ltd.) to be implemented by POWERGRID Ramgarh Transmission Ltd</v>
      </c>
      <c r="B3" s="1309"/>
      <c r="C3" s="1309"/>
      <c r="D3" s="1309"/>
      <c r="E3" s="1309"/>
      <c r="F3" s="1309"/>
      <c r="G3" s="1309"/>
      <c r="H3" s="1309"/>
      <c r="I3" s="1309"/>
      <c r="J3" s="1309"/>
      <c r="K3" s="1309"/>
      <c r="L3" s="1309"/>
      <c r="M3" s="1309"/>
      <c r="N3" s="1309"/>
      <c r="O3" s="1309"/>
      <c r="P3" s="1309"/>
      <c r="Q3" s="1309"/>
    </row>
    <row r="4" spans="1:17" ht="22.15" customHeight="1">
      <c r="A4" s="1310" t="s">
        <v>24</v>
      </c>
      <c r="B4" s="1310"/>
      <c r="C4" s="1310"/>
      <c r="D4" s="1310"/>
      <c r="E4" s="1310"/>
      <c r="F4" s="1310"/>
      <c r="G4" s="1310"/>
      <c r="H4" s="1310"/>
      <c r="I4" s="1310"/>
      <c r="J4" s="1310"/>
      <c r="K4" s="1310"/>
      <c r="L4" s="1310"/>
      <c r="M4" s="1310"/>
      <c r="N4" s="1310"/>
      <c r="O4" s="1310"/>
      <c r="P4" s="1310"/>
      <c r="Q4" s="1310"/>
    </row>
    <row r="5" spans="1:17" ht="18" customHeight="1">
      <c r="A5" s="724"/>
      <c r="B5" s="1118"/>
      <c r="C5" s="724"/>
      <c r="D5" s="724"/>
      <c r="E5" s="724"/>
      <c r="F5" s="724"/>
      <c r="G5" s="724"/>
      <c r="H5" s="724"/>
      <c r="I5" s="724"/>
      <c r="J5" s="724"/>
      <c r="K5" s="724"/>
      <c r="L5" s="724"/>
      <c r="M5" s="724"/>
      <c r="N5" s="724"/>
      <c r="O5" s="724"/>
      <c r="P5" s="724"/>
      <c r="Q5" s="724"/>
    </row>
    <row r="6" spans="1:17" ht="18" customHeight="1">
      <c r="A6" s="721" t="str">
        <f>'Sch-1'!A6</f>
        <v>Bidder’s Name and Address (Sole Bidder) :</v>
      </c>
      <c r="B6" s="722"/>
      <c r="C6" s="722"/>
      <c r="D6" s="722"/>
      <c r="E6" s="722"/>
      <c r="F6" s="722"/>
      <c r="G6" s="722"/>
      <c r="H6" s="722"/>
      <c r="I6" s="722"/>
      <c r="J6" s="722"/>
      <c r="K6" s="722"/>
      <c r="L6" s="722"/>
      <c r="M6" s="722"/>
      <c r="N6" s="722"/>
      <c r="O6" s="722"/>
      <c r="P6" s="715" t="s">
        <v>394</v>
      </c>
      <c r="Q6" s="284"/>
    </row>
    <row r="7" spans="1:17" ht="36" customHeight="1">
      <c r="A7" s="1311" t="str">
        <f>'Sch-1'!A7</f>
        <v/>
      </c>
      <c r="B7" s="1311"/>
      <c r="C7" s="1311"/>
      <c r="D7" s="1311"/>
      <c r="E7" s="1311"/>
      <c r="F7" s="1311"/>
      <c r="G7" s="1311"/>
      <c r="H7" s="1311"/>
      <c r="I7" s="1311"/>
      <c r="J7" s="1311"/>
      <c r="K7" s="1311"/>
      <c r="L7" s="1311"/>
      <c r="M7" s="1311"/>
      <c r="N7" s="1311"/>
      <c r="O7" s="1311"/>
      <c r="P7" s="740" t="str">
        <f>'Sch-1'!M7</f>
        <v>Contracts Services, 3rd Floor</v>
      </c>
      <c r="Q7" s="284"/>
    </row>
    <row r="8" spans="1:17" ht="18" customHeight="1">
      <c r="A8" s="721" t="s">
        <v>395</v>
      </c>
      <c r="B8" s="1312" t="str">
        <f>IF('Sch-1'!C8=0, "", 'Sch-1'!C8)</f>
        <v xml:space="preserve">…….. …….. …….. …….. …….. …….. </v>
      </c>
      <c r="C8" s="1312"/>
      <c r="D8" s="1312"/>
      <c r="E8" s="1312"/>
      <c r="F8" s="1312"/>
      <c r="G8" s="1312"/>
      <c r="H8" s="1312"/>
      <c r="I8" s="1312"/>
      <c r="J8" s="1312"/>
      <c r="K8" s="1312"/>
      <c r="L8" s="1312"/>
      <c r="M8" s="1312"/>
      <c r="N8" s="1312"/>
      <c r="O8" s="1312"/>
      <c r="P8" s="740" t="str">
        <f>'Sch-1'!M8</f>
        <v>Power Grid Corporation of India Ltd.,</v>
      </c>
      <c r="Q8" s="284"/>
    </row>
    <row r="9" spans="1:17" ht="18" customHeight="1">
      <c r="A9" s="721" t="s">
        <v>397</v>
      </c>
      <c r="B9" s="1312" t="str">
        <f>IF('Sch-1'!C9=0, "", 'Sch-1'!C9)</f>
        <v xml:space="preserve">…….. …….. …….. …….. …….. …….. </v>
      </c>
      <c r="C9" s="1312"/>
      <c r="D9" s="1312"/>
      <c r="E9" s="1312"/>
      <c r="F9" s="1312"/>
      <c r="G9" s="1312"/>
      <c r="H9" s="1312"/>
      <c r="I9" s="1312"/>
      <c r="J9" s="1312"/>
      <c r="K9" s="1312"/>
      <c r="L9" s="1312"/>
      <c r="M9" s="1312"/>
      <c r="N9" s="1312"/>
      <c r="O9" s="1312"/>
      <c r="P9" s="740" t="str">
        <f>'Sch-1'!M9</f>
        <v>Rajasthan Projects Office, 4th Floor, REIL House,</v>
      </c>
      <c r="Q9" s="284"/>
    </row>
    <row r="10" spans="1:17" ht="18" customHeight="1">
      <c r="A10" s="722"/>
      <c r="B10" s="1312" t="str">
        <f>IF('Sch-1'!C10=0, "", 'Sch-1'!C10)</f>
        <v xml:space="preserve">…….. …….. …….. …….. …….. …….. </v>
      </c>
      <c r="C10" s="1312"/>
      <c r="D10" s="1312"/>
      <c r="E10" s="1312"/>
      <c r="F10" s="1312"/>
      <c r="G10" s="1312"/>
      <c r="H10" s="1312"/>
      <c r="I10" s="1312"/>
      <c r="J10" s="1312"/>
      <c r="K10" s="1312"/>
      <c r="L10" s="1312"/>
      <c r="M10" s="1312"/>
      <c r="N10" s="1312"/>
      <c r="O10" s="1312"/>
      <c r="P10" s="740" t="str">
        <f>'Sch-1'!M10</f>
        <v>Shipra Path, Mansarovar, Jaipur-302020 Rajasthan</v>
      </c>
      <c r="Q10" s="284"/>
    </row>
    <row r="11" spans="1:17" ht="18" customHeight="1">
      <c r="A11" s="722"/>
      <c r="B11" s="1312" t="str">
        <f>IF('Sch-1'!C11=0, "", 'Sch-1'!C11)</f>
        <v xml:space="preserve">…….. …….. …….. …….. …….. …….. </v>
      </c>
      <c r="C11" s="1312"/>
      <c r="D11" s="1312"/>
      <c r="E11" s="1312"/>
      <c r="F11" s="1312"/>
      <c r="G11" s="1312"/>
      <c r="H11" s="1312"/>
      <c r="I11" s="1312"/>
      <c r="J11" s="1312"/>
      <c r="K11" s="1312"/>
      <c r="L11" s="1312"/>
      <c r="M11" s="1312"/>
      <c r="N11" s="1312"/>
      <c r="O11" s="1312"/>
      <c r="P11" s="740"/>
      <c r="Q11" s="284"/>
    </row>
    <row r="12" spans="1:17" ht="18" customHeight="1">
      <c r="A12" s="722"/>
      <c r="B12" s="721"/>
      <c r="C12" s="721"/>
      <c r="D12" s="721"/>
      <c r="E12" s="721"/>
      <c r="F12" s="721"/>
      <c r="G12" s="721"/>
      <c r="H12" s="721"/>
      <c r="I12" s="721"/>
      <c r="J12" s="721"/>
      <c r="K12" s="721"/>
      <c r="L12" s="721"/>
      <c r="M12" s="721"/>
      <c r="N12" s="721"/>
      <c r="O12" s="721"/>
      <c r="P12" s="722"/>
      <c r="Q12" s="284"/>
    </row>
    <row r="13" spans="1:17" ht="26.25" customHeight="1">
      <c r="A13" s="84"/>
      <c r="B13" s="85"/>
      <c r="C13" s="84"/>
      <c r="D13" s="84"/>
      <c r="E13" s="84"/>
      <c r="F13" s="84"/>
      <c r="G13" s="84"/>
      <c r="H13" s="84"/>
      <c r="I13" s="84"/>
      <c r="J13" s="84"/>
      <c r="K13" s="84"/>
      <c r="L13" s="84"/>
      <c r="M13" s="84"/>
      <c r="N13" s="84"/>
      <c r="O13" s="84"/>
      <c r="P13" s="84"/>
      <c r="Q13" s="84"/>
    </row>
    <row r="14" spans="1:17" s="1149" customFormat="1" ht="27.75" customHeight="1">
      <c r="A14" s="1146" t="s">
        <v>375</v>
      </c>
      <c r="B14" s="1147"/>
      <c r="C14" s="1148"/>
      <c r="D14" s="1148"/>
      <c r="E14" s="1148"/>
      <c r="F14" s="1148"/>
      <c r="G14" s="1148"/>
      <c r="H14" s="1148"/>
      <c r="I14" s="1148"/>
      <c r="J14" s="1148"/>
      <c r="K14" s="1148"/>
      <c r="L14" s="1148"/>
      <c r="M14" s="1148"/>
      <c r="N14" s="1148"/>
      <c r="O14" s="1148"/>
      <c r="P14" s="1148"/>
      <c r="Q14" s="1148"/>
    </row>
    <row r="15" spans="1:17" ht="16.5">
      <c r="A15" s="86"/>
      <c r="B15" s="85"/>
      <c r="C15" s="84"/>
      <c r="D15" s="84"/>
      <c r="E15" s="84"/>
      <c r="F15" s="84"/>
      <c r="G15" s="84"/>
      <c r="H15" s="84"/>
      <c r="I15" s="84"/>
      <c r="J15" s="84"/>
      <c r="K15" s="84"/>
      <c r="L15" s="84"/>
      <c r="M15" s="84"/>
      <c r="N15" s="84"/>
      <c r="O15" s="84"/>
      <c r="P15" s="84"/>
      <c r="Q15" s="84"/>
    </row>
    <row r="16" spans="1:17" ht="115.5">
      <c r="A16" s="1127" t="s">
        <v>359</v>
      </c>
      <c r="B16" s="1128" t="s">
        <v>511</v>
      </c>
      <c r="C16" s="1128" t="s">
        <v>512</v>
      </c>
      <c r="D16" s="1128" t="s">
        <v>518</v>
      </c>
      <c r="E16" s="1128" t="s">
        <v>519</v>
      </c>
      <c r="F16" s="1128" t="s">
        <v>513</v>
      </c>
      <c r="G16" s="1129" t="s">
        <v>520</v>
      </c>
      <c r="H16" s="1119" t="s">
        <v>488</v>
      </c>
      <c r="I16" s="1120" t="s">
        <v>529</v>
      </c>
      <c r="J16" s="1120" t="s">
        <v>483</v>
      </c>
      <c r="K16" s="1120" t="s">
        <v>509</v>
      </c>
      <c r="L16" s="1128" t="s">
        <v>366</v>
      </c>
      <c r="M16" s="1130" t="s">
        <v>351</v>
      </c>
      <c r="N16" s="1130" t="s">
        <v>352</v>
      </c>
      <c r="O16" s="1128" t="s">
        <v>538</v>
      </c>
      <c r="P16" s="1128" t="s">
        <v>539</v>
      </c>
      <c r="Q16" s="767" t="s">
        <v>507</v>
      </c>
    </row>
    <row r="17" spans="1:30" ht="16.5">
      <c r="A17" s="647">
        <v>1</v>
      </c>
      <c r="B17" s="648">
        <v>2</v>
      </c>
      <c r="C17" s="648">
        <v>3</v>
      </c>
      <c r="D17" s="648">
        <v>4</v>
      </c>
      <c r="E17" s="648">
        <v>5</v>
      </c>
      <c r="F17" s="649">
        <v>6</v>
      </c>
      <c r="G17" s="648">
        <v>7</v>
      </c>
      <c r="H17" s="1119">
        <v>8</v>
      </c>
      <c r="I17" s="1120">
        <v>9</v>
      </c>
      <c r="J17" s="1120">
        <v>10</v>
      </c>
      <c r="K17" s="1120">
        <v>11</v>
      </c>
      <c r="L17" s="652">
        <v>12</v>
      </c>
      <c r="M17" s="652">
        <v>13</v>
      </c>
      <c r="N17" s="652">
        <v>14</v>
      </c>
      <c r="O17" s="652">
        <v>15</v>
      </c>
      <c r="P17" s="652" t="s">
        <v>521</v>
      </c>
      <c r="Q17" s="652">
        <v>17</v>
      </c>
    </row>
    <row r="18" spans="1:30" ht="31.5">
      <c r="A18" s="1131"/>
      <c r="B18" s="1304"/>
      <c r="C18" s="1305"/>
      <c r="D18" s="1305"/>
      <c r="E18" s="1305"/>
      <c r="F18" s="1305"/>
      <c r="G18" s="1305"/>
      <c r="H18" s="1305"/>
      <c r="I18" s="1305"/>
      <c r="J18" s="1306"/>
      <c r="K18" s="1121"/>
      <c r="L18" s="1121"/>
      <c r="M18" s="1121"/>
      <c r="N18" s="1121"/>
      <c r="O18" s="1121"/>
      <c r="P18" s="1121"/>
      <c r="Q18" s="1121"/>
      <c r="R18" s="695" t="s">
        <v>490</v>
      </c>
      <c r="S18" s="696" t="s">
        <v>491</v>
      </c>
    </row>
    <row r="19" spans="1:30" ht="31.5" customHeight="1">
      <c r="A19" s="1313" t="s">
        <v>548</v>
      </c>
      <c r="B19" s="1314"/>
      <c r="C19" s="1314"/>
      <c r="D19" s="1314"/>
      <c r="E19" s="1314"/>
      <c r="F19" s="1314"/>
      <c r="G19" s="1314"/>
      <c r="H19" s="1314"/>
      <c r="I19" s="1314"/>
      <c r="J19" s="1314"/>
      <c r="K19" s="1314"/>
      <c r="L19" s="1314"/>
      <c r="M19" s="1314"/>
      <c r="N19" s="1314"/>
      <c r="O19" s="1314"/>
      <c r="P19" s="1314"/>
      <c r="Q19" s="1315"/>
      <c r="R19" s="695" t="s">
        <v>490</v>
      </c>
      <c r="S19" s="696" t="s">
        <v>491</v>
      </c>
    </row>
    <row r="20" spans="1:30" s="1044" customFormat="1">
      <c r="A20" s="1070"/>
      <c r="B20" s="1070"/>
      <c r="C20" s="1070"/>
      <c r="D20" s="1070"/>
      <c r="E20" s="1070"/>
      <c r="F20" s="1132"/>
      <c r="G20" s="1070"/>
      <c r="H20" s="1070"/>
      <c r="I20" s="1133"/>
      <c r="J20" s="1134"/>
      <c r="K20" s="1135"/>
      <c r="L20" s="1136"/>
      <c r="M20" s="1137"/>
      <c r="N20" s="1138"/>
      <c r="O20" s="1139"/>
      <c r="P20" s="1140" t="str">
        <f>IF(O20=0, "Included", IF(ISERROR(N20*O20), O20, N20*O20))</f>
        <v>Included</v>
      </c>
      <c r="Q20" s="1141">
        <f>S20</f>
        <v>0</v>
      </c>
      <c r="R20" s="1044">
        <f>IF(P20="Included",0,P20)</f>
        <v>0</v>
      </c>
      <c r="S20" s="1044">
        <f>IF(K20="",(R20*J20),(R20*K20))</f>
        <v>0</v>
      </c>
      <c r="T20" s="1067"/>
      <c r="U20" s="1067"/>
      <c r="AD20" s="1068"/>
    </row>
    <row r="21" spans="1:30" ht="19.5" customHeight="1">
      <c r="A21" s="1122"/>
      <c r="B21" s="1123"/>
      <c r="C21" s="1123"/>
      <c r="D21" s="1123"/>
      <c r="E21" s="1123"/>
      <c r="F21" s="1123"/>
      <c r="G21" s="1123"/>
      <c r="H21" s="1123"/>
      <c r="I21" s="1123"/>
      <c r="J21" s="1123"/>
      <c r="K21" s="1123"/>
      <c r="L21" s="1123"/>
      <c r="M21" s="1123"/>
      <c r="N21" s="1123"/>
      <c r="O21" s="1123"/>
      <c r="P21" s="1123"/>
      <c r="Q21" s="1124"/>
    </row>
    <row r="22" spans="1:30" s="614" customFormat="1" ht="40.5" customHeight="1">
      <c r="A22" s="1296"/>
      <c r="B22" s="1297"/>
      <c r="C22" s="1297"/>
      <c r="D22" s="1297"/>
      <c r="E22" s="1297"/>
      <c r="F22" s="1297"/>
      <c r="G22" s="1297"/>
      <c r="H22" s="1297"/>
      <c r="I22" s="1298"/>
      <c r="J22" s="1316" t="s">
        <v>540</v>
      </c>
      <c r="K22" s="1317"/>
      <c r="L22" s="1317"/>
      <c r="M22" s="1317"/>
      <c r="N22" s="1317"/>
      <c r="O22" s="1318"/>
      <c r="P22" s="1142">
        <f>SUM(P20:P20)</f>
        <v>0</v>
      </c>
      <c r="Q22" s="1143"/>
      <c r="R22" s="610"/>
      <c r="S22" s="1144">
        <f>SUM(S20:S20)</f>
        <v>0</v>
      </c>
    </row>
    <row r="23" spans="1:30" s="614" customFormat="1" ht="25.5" customHeight="1">
      <c r="A23" s="655"/>
      <c r="B23" s="1078"/>
      <c r="C23" s="1078"/>
      <c r="D23" s="1078"/>
      <c r="E23" s="1078"/>
      <c r="F23" s="1078"/>
      <c r="G23" s="1078"/>
      <c r="H23" s="655"/>
      <c r="I23" s="1079"/>
      <c r="J23" s="1307" t="s">
        <v>507</v>
      </c>
      <c r="K23" s="1307"/>
      <c r="L23" s="1307"/>
      <c r="M23" s="1307"/>
      <c r="N23" s="1307"/>
      <c r="O23" s="1308"/>
      <c r="P23" s="1142"/>
      <c r="Q23" s="1145">
        <f>SUM(Q20:Q20)</f>
        <v>0</v>
      </c>
      <c r="R23" s="610"/>
      <c r="S23" s="610"/>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303"/>
      <c r="P25" s="1303"/>
      <c r="Q25" s="1303"/>
    </row>
    <row r="26" spans="1:30" ht="33.6" customHeight="1">
      <c r="A26" s="739" t="s">
        <v>404</v>
      </c>
      <c r="B26" s="1095" t="str">
        <f>IF('Sch-1'!B62=0,"", 'Sch-1'!B62)</f>
        <v>--</v>
      </c>
      <c r="C26" s="1125"/>
      <c r="D26" s="1125"/>
      <c r="E26" s="1125"/>
      <c r="F26" s="1125"/>
      <c r="G26" s="1125"/>
      <c r="H26" s="1125"/>
      <c r="I26" s="1125"/>
      <c r="J26" s="1095"/>
      <c r="K26" s="1125"/>
      <c r="L26" s="1125"/>
      <c r="M26" s="1095"/>
      <c r="N26" s="1125"/>
      <c r="O26" s="1303" t="str">
        <f>"Printed Name : " &amp; IF('Sch-1'!M63=0,"",'Sch-1'!M63)</f>
        <v xml:space="preserve">Printed Name : </v>
      </c>
      <c r="P26" s="1303"/>
      <c r="Q26" s="1303"/>
    </row>
    <row r="27" spans="1:30" ht="33.6" customHeight="1">
      <c r="A27" s="739" t="s">
        <v>405</v>
      </c>
      <c r="B27" s="1095" t="str">
        <f>IF('Sch-1'!B63=0,"", 'Sch-1'!B63)</f>
        <v/>
      </c>
      <c r="C27" s="284"/>
      <c r="D27" s="284"/>
      <c r="E27" s="284"/>
      <c r="F27" s="284"/>
      <c r="G27" s="284"/>
      <c r="H27" s="284"/>
      <c r="I27" s="284"/>
      <c r="J27" s="1095"/>
      <c r="K27" s="284"/>
      <c r="L27" s="284"/>
      <c r="M27" s="1095"/>
      <c r="N27" s="284"/>
      <c r="O27" s="1303" t="str">
        <f>"Designation   : " &amp; IF('Sch-1'!M64=0,"",'Sch-1'!M64)</f>
        <v xml:space="preserve">Designation   : </v>
      </c>
      <c r="P27" s="1303"/>
      <c r="Q27" s="1303"/>
    </row>
    <row r="28" spans="1:30" ht="33.6" customHeight="1">
      <c r="A28" s="716"/>
      <c r="B28" s="287"/>
      <c r="C28" s="284"/>
      <c r="D28" s="284"/>
      <c r="E28" s="284"/>
      <c r="F28" s="284"/>
      <c r="G28" s="284"/>
      <c r="H28" s="284"/>
      <c r="I28" s="284"/>
      <c r="J28" s="287"/>
      <c r="K28" s="284"/>
      <c r="L28" s="284"/>
      <c r="M28" s="287"/>
      <c r="N28" s="284"/>
      <c r="O28" s="1303"/>
      <c r="P28" s="1303"/>
      <c r="Q28" s="1303"/>
    </row>
    <row r="29" spans="1:30" ht="33.6" customHeight="1">
      <c r="A29" s="716"/>
      <c r="B29" s="287"/>
      <c r="C29" s="284"/>
      <c r="D29" s="284"/>
      <c r="E29" s="284"/>
      <c r="F29" s="284"/>
      <c r="G29" s="284"/>
      <c r="H29" s="284"/>
      <c r="I29" s="284"/>
      <c r="J29" s="716"/>
      <c r="K29" s="284"/>
      <c r="L29" s="716"/>
      <c r="M29" s="716"/>
      <c r="N29" s="284"/>
      <c r="O29" s="716"/>
      <c r="P29" s="744"/>
      <c r="Q29" s="814"/>
    </row>
  </sheetData>
  <sheetProtection algorithmName="SHA-512" hashValue="0N80r/SASLszsKSI54oc2AasK/sI13CnNORIZNK1aiisdAE0eBkSpV4iG+ZLnOW/NWiw4O8WcI8cwm0ZwGjC2g==" saltValue="CZxkOybo17Of1MZUF7G0sg=="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 NR1/T/W-AIS/DOM/I00/25/08834– SRM RFX – 5002004591</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319" t="str">
        <f>Cover!$B$2</f>
        <v>Substation Package SS-06 of Transmission Scheme (Implementation on of 1 no. of 220 kV line bay at 400/ 220 kV Fatehgarh-III PS (Sec- 1), for interconnection of BESS of JSW Renew Energy Five Ltd.) to be implemented by POWERGRID Ramgarh Transmission Ltd</v>
      </c>
      <c r="B3" s="1319"/>
      <c r="C3" s="1319"/>
      <c r="D3" s="1319"/>
      <c r="E3" s="1319"/>
      <c r="F3" s="1319"/>
      <c r="G3" s="1319"/>
      <c r="H3" s="1319"/>
      <c r="I3" s="1319"/>
      <c r="J3" s="1319"/>
      <c r="K3" s="1319"/>
      <c r="L3" s="1319"/>
      <c r="M3" s="1319"/>
      <c r="N3" s="1319"/>
      <c r="O3" s="1319"/>
      <c r="P3" s="1319"/>
      <c r="Q3" s="1319"/>
    </row>
    <row r="4" spans="1:17" ht="22.15" customHeight="1">
      <c r="A4" s="1320" t="s">
        <v>24</v>
      </c>
      <c r="B4" s="1320"/>
      <c r="C4" s="1320"/>
      <c r="D4" s="1320"/>
      <c r="E4" s="1320"/>
      <c r="F4" s="1320"/>
      <c r="G4" s="1320"/>
      <c r="H4" s="1320"/>
      <c r="I4" s="1320"/>
      <c r="J4" s="1320"/>
      <c r="K4" s="1320"/>
      <c r="L4" s="1320"/>
      <c r="M4" s="1320"/>
      <c r="N4" s="1320"/>
      <c r="O4" s="1320"/>
      <c r="P4" s="1320"/>
      <c r="Q4" s="1320"/>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(Sole Bidder) :</v>
      </c>
      <c r="B6" s="24"/>
      <c r="C6" s="24"/>
      <c r="D6" s="24"/>
      <c r="E6" s="24"/>
      <c r="F6" s="24"/>
      <c r="G6" s="24"/>
      <c r="H6" s="24"/>
      <c r="I6" s="24"/>
      <c r="J6" s="24"/>
      <c r="K6" s="24"/>
      <c r="L6" s="24"/>
      <c r="M6" s="24"/>
      <c r="N6" s="24"/>
      <c r="O6" s="24"/>
      <c r="P6" s="55" t="s">
        <v>394</v>
      </c>
      <c r="Q6" s="26"/>
    </row>
    <row r="7" spans="1:17" ht="36" customHeight="1">
      <c r="A7" s="1271" t="str">
        <f>'Sch-1'!A7</f>
        <v/>
      </c>
      <c r="B7" s="1271"/>
      <c r="C7" s="1271"/>
      <c r="D7" s="1271"/>
      <c r="E7" s="1271"/>
      <c r="F7" s="1271"/>
      <c r="G7" s="1271"/>
      <c r="H7" s="1271"/>
      <c r="I7" s="1271"/>
      <c r="J7" s="1271"/>
      <c r="K7" s="1271"/>
      <c r="L7" s="1271"/>
      <c r="M7" s="1271"/>
      <c r="N7" s="1271"/>
      <c r="O7" s="1271"/>
      <c r="P7" s="54" t="str">
        <f>'Sch-1'!M7</f>
        <v>Contracts Services, 3rd Floor</v>
      </c>
      <c r="Q7" s="26"/>
    </row>
    <row r="8" spans="1:17" ht="18" customHeight="1">
      <c r="A8" s="23" t="s">
        <v>395</v>
      </c>
      <c r="B8" s="1279" t="str">
        <f>IF('Sch-1'!C8=0, "", 'Sch-1'!C8)</f>
        <v xml:space="preserve">…….. …….. …….. …….. …….. …….. </v>
      </c>
      <c r="C8" s="1279"/>
      <c r="D8" s="1279"/>
      <c r="E8" s="1279"/>
      <c r="F8" s="1279"/>
      <c r="G8" s="1279"/>
      <c r="H8" s="1279"/>
      <c r="I8" s="1279"/>
      <c r="J8" s="1279"/>
      <c r="K8" s="1279"/>
      <c r="L8" s="1279"/>
      <c r="M8" s="1279"/>
      <c r="N8" s="1279"/>
      <c r="O8" s="1279"/>
      <c r="P8" s="54" t="str">
        <f>'Sch-1'!M8</f>
        <v>Power Grid Corporation of India Ltd.,</v>
      </c>
      <c r="Q8" s="26"/>
    </row>
    <row r="9" spans="1:17" ht="18" customHeight="1">
      <c r="A9" s="23" t="s">
        <v>397</v>
      </c>
      <c r="B9" s="1279" t="str">
        <f>IF('Sch-1'!C9=0, "", 'Sch-1'!C9)</f>
        <v xml:space="preserve">…….. …….. …….. …….. …….. …….. </v>
      </c>
      <c r="C9" s="1279"/>
      <c r="D9" s="1279"/>
      <c r="E9" s="1279"/>
      <c r="F9" s="1279"/>
      <c r="G9" s="1279"/>
      <c r="H9" s="1279"/>
      <c r="I9" s="1279"/>
      <c r="J9" s="1279"/>
      <c r="K9" s="1279"/>
      <c r="L9" s="1279"/>
      <c r="M9" s="1279"/>
      <c r="N9" s="1279"/>
      <c r="O9" s="1279"/>
      <c r="P9" s="54" t="str">
        <f>'Sch-1'!M9</f>
        <v>Rajasthan Projects Office, 4th Floor, REIL House,</v>
      </c>
      <c r="Q9" s="26"/>
    </row>
    <row r="10" spans="1:17" ht="18" customHeight="1">
      <c r="A10" s="24"/>
      <c r="B10" s="1279" t="str">
        <f>IF('Sch-1'!C10=0, "", 'Sch-1'!C10)</f>
        <v xml:space="preserve">…….. …….. …….. …….. …….. …….. </v>
      </c>
      <c r="C10" s="1279"/>
      <c r="D10" s="1279"/>
      <c r="E10" s="1279"/>
      <c r="F10" s="1279"/>
      <c r="G10" s="1279"/>
      <c r="H10" s="1279"/>
      <c r="I10" s="1279"/>
      <c r="J10" s="1279"/>
      <c r="K10" s="1279"/>
      <c r="L10" s="1279"/>
      <c r="M10" s="1279"/>
      <c r="N10" s="1279"/>
      <c r="O10" s="1279"/>
      <c r="P10" s="54" t="str">
        <f>'Sch-1'!M10</f>
        <v>Shipra Path, Mansarovar, Jaipur-302020 Rajasthan</v>
      </c>
      <c r="Q10" s="26"/>
    </row>
    <row r="11" spans="1:17" ht="18" customHeight="1">
      <c r="A11" s="24"/>
      <c r="B11" s="1279" t="str">
        <f>IF('Sch-1'!C11=0, "", 'Sch-1'!C11)</f>
        <v xml:space="preserve">…….. …….. …….. …….. …….. …….. </v>
      </c>
      <c r="C11" s="1279"/>
      <c r="D11" s="1279"/>
      <c r="E11" s="1279"/>
      <c r="F11" s="1279"/>
      <c r="G11" s="1279"/>
      <c r="H11" s="1279"/>
      <c r="I11" s="1279"/>
      <c r="J11" s="1279"/>
      <c r="K11" s="1279"/>
      <c r="L11" s="1279"/>
      <c r="M11" s="1279"/>
      <c r="N11" s="1279"/>
      <c r="O11" s="1279"/>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7" t="s">
        <v>527</v>
      </c>
      <c r="B14" s="638"/>
      <c r="C14" s="639"/>
      <c r="D14" s="639"/>
      <c r="E14" s="639"/>
      <c r="F14" s="639"/>
      <c r="G14" s="639"/>
      <c r="H14" s="639"/>
      <c r="I14" s="639"/>
      <c r="J14" s="639"/>
      <c r="K14" s="639"/>
      <c r="L14" s="639"/>
      <c r="M14" s="639"/>
      <c r="N14" s="639"/>
      <c r="O14" s="639"/>
      <c r="P14" s="639"/>
      <c r="Q14" s="639"/>
    </row>
    <row r="15" spans="1:17" ht="16.5">
      <c r="A15" s="86"/>
      <c r="B15" s="85"/>
      <c r="C15" s="84"/>
      <c r="D15" s="84"/>
      <c r="E15" s="84"/>
      <c r="F15" s="84"/>
      <c r="G15" s="84"/>
      <c r="H15" s="84"/>
      <c r="I15" s="84"/>
      <c r="J15" s="84"/>
      <c r="K15" s="84"/>
      <c r="L15" s="84"/>
      <c r="M15" s="84"/>
      <c r="N15" s="84"/>
      <c r="O15" s="84"/>
      <c r="P15" s="84"/>
      <c r="Q15" s="84"/>
    </row>
    <row r="16" spans="1:17" ht="90">
      <c r="A16" s="642" t="s">
        <v>359</v>
      </c>
      <c r="B16" s="640" t="s">
        <v>511</v>
      </c>
      <c r="C16" s="640" t="s">
        <v>512</v>
      </c>
      <c r="D16" s="640" t="s">
        <v>518</v>
      </c>
      <c r="E16" s="640" t="s">
        <v>519</v>
      </c>
      <c r="F16" s="640" t="s">
        <v>513</v>
      </c>
      <c r="G16" s="643" t="s">
        <v>520</v>
      </c>
      <c r="H16" s="644" t="s">
        <v>488</v>
      </c>
      <c r="I16" s="645" t="s">
        <v>529</v>
      </c>
      <c r="J16" s="645" t="s">
        <v>483</v>
      </c>
      <c r="K16" s="645" t="s">
        <v>509</v>
      </c>
      <c r="L16" s="640" t="s">
        <v>366</v>
      </c>
      <c r="M16" s="641" t="s">
        <v>351</v>
      </c>
      <c r="N16" s="641" t="s">
        <v>352</v>
      </c>
      <c r="O16" s="640" t="s">
        <v>531</v>
      </c>
      <c r="P16" s="640" t="s">
        <v>532</v>
      </c>
      <c r="Q16" s="646" t="s">
        <v>507</v>
      </c>
    </row>
    <row r="17" spans="1:30" ht="16.5">
      <c r="A17" s="647">
        <v>1</v>
      </c>
      <c r="B17" s="648">
        <v>2</v>
      </c>
      <c r="C17" s="648">
        <v>3</v>
      </c>
      <c r="D17" s="648">
        <v>4</v>
      </c>
      <c r="E17" s="648">
        <v>5</v>
      </c>
      <c r="F17" s="649">
        <v>6</v>
      </c>
      <c r="G17" s="648">
        <v>7</v>
      </c>
      <c r="H17" s="650">
        <v>8</v>
      </c>
      <c r="I17" s="651">
        <v>9</v>
      </c>
      <c r="J17" s="651">
        <v>10</v>
      </c>
      <c r="K17" s="651">
        <v>11</v>
      </c>
      <c r="L17" s="652">
        <v>12</v>
      </c>
      <c r="M17" s="652">
        <v>13</v>
      </c>
      <c r="N17" s="652">
        <v>14</v>
      </c>
      <c r="O17" s="652">
        <v>15</v>
      </c>
      <c r="P17" s="652" t="s">
        <v>521</v>
      </c>
      <c r="Q17" s="652">
        <v>17</v>
      </c>
    </row>
    <row r="18" spans="1:30" ht="37.5" customHeight="1">
      <c r="A18" s="587"/>
      <c r="B18" s="1322">
        <f>'Sch-4'!B18:J18</f>
        <v>0</v>
      </c>
      <c r="C18" s="1323"/>
      <c r="D18" s="1323"/>
      <c r="E18" s="1323"/>
      <c r="F18" s="1323"/>
      <c r="G18" s="1323"/>
      <c r="H18" s="1323"/>
      <c r="I18" s="1323"/>
      <c r="J18" s="1323"/>
      <c r="K18" s="1323"/>
      <c r="L18" s="1323"/>
      <c r="M18" s="1323"/>
      <c r="N18" s="1323"/>
      <c r="O18" s="1323"/>
      <c r="P18" s="1323"/>
      <c r="Q18" s="1324"/>
      <c r="R18" s="627" t="s">
        <v>543</v>
      </c>
      <c r="S18" s="626" t="s">
        <v>491</v>
      </c>
    </row>
    <row r="19" spans="1:30" ht="37.5" customHeight="1">
      <c r="A19" s="659" t="s">
        <v>549</v>
      </c>
      <c r="B19" s="1333" t="e">
        <f>'Sch-3 '!#REF!</f>
        <v>#REF!</v>
      </c>
      <c r="C19" s="1334"/>
      <c r="D19" s="1334"/>
      <c r="E19" s="1334"/>
      <c r="F19" s="1334"/>
      <c r="G19" s="1334"/>
      <c r="H19" s="1334"/>
      <c r="I19" s="660"/>
      <c r="J19" s="660"/>
      <c r="K19" s="660"/>
      <c r="L19" s="660"/>
      <c r="M19" s="660"/>
      <c r="N19" s="660"/>
      <c r="O19" s="660"/>
      <c r="P19" s="660"/>
      <c r="Q19" s="661"/>
      <c r="R19" s="627" t="s">
        <v>543</v>
      </c>
      <c r="S19" s="626" t="s">
        <v>491</v>
      </c>
    </row>
    <row r="20" spans="1:30" s="579" customFormat="1" ht="16.5">
      <c r="A20" s="634">
        <v>1</v>
      </c>
      <c r="B20" s="634"/>
      <c r="C20" s="634"/>
      <c r="D20" s="634"/>
      <c r="E20" s="634"/>
      <c r="F20" s="658"/>
      <c r="G20" s="634"/>
      <c r="H20" s="634"/>
      <c r="I20" s="615"/>
      <c r="J20" s="632"/>
      <c r="K20" s="635"/>
      <c r="L20" s="588"/>
      <c r="M20" s="596"/>
      <c r="N20" s="591"/>
      <c r="O20" s="595"/>
      <c r="P20" s="592" t="str">
        <f>IF(O20=0, "Included", IF(ISERROR(N20*O20), O20, N20*O20))</f>
        <v>Included</v>
      </c>
      <c r="Q20" s="628">
        <f>S20</f>
        <v>0</v>
      </c>
      <c r="R20" s="579">
        <f>IF(P20="Included",0,P20)</f>
        <v>0</v>
      </c>
      <c r="S20" s="579">
        <f>IF(K20="",(R20*J20),(R20*K20))</f>
        <v>0</v>
      </c>
      <c r="T20" s="580"/>
      <c r="U20" s="580"/>
      <c r="AD20" s="633"/>
    </row>
    <row r="21" spans="1:30" s="579" customFormat="1" ht="16.5">
      <c r="A21" s="634">
        <v>2</v>
      </c>
      <c r="B21" s="634"/>
      <c r="C21" s="634"/>
      <c r="D21" s="634"/>
      <c r="E21" s="634"/>
      <c r="F21" s="658"/>
      <c r="G21" s="634"/>
      <c r="H21" s="634"/>
      <c r="I21" s="615"/>
      <c r="J21" s="632"/>
      <c r="K21" s="635"/>
      <c r="L21" s="593"/>
      <c r="M21" s="594"/>
      <c r="N21" s="591"/>
      <c r="O21" s="595"/>
      <c r="P21" s="592" t="str">
        <f>IF(O21=0, "Included", IF(ISERROR(N21*O21), O21, N21*O21))</f>
        <v>Included</v>
      </c>
      <c r="Q21" s="628">
        <f>S21</f>
        <v>0</v>
      </c>
      <c r="R21" s="579">
        <f>IF(P21="Included",0,P21)</f>
        <v>0</v>
      </c>
      <c r="S21" s="579">
        <f>IF(K21="",(R21*J21),(R21*K21))</f>
        <v>0</v>
      </c>
      <c r="T21" s="580"/>
      <c r="U21" s="580"/>
      <c r="AD21" s="633"/>
    </row>
    <row r="22" spans="1:30" s="579" customFormat="1" ht="16.5">
      <c r="A22" s="634">
        <v>3</v>
      </c>
      <c r="B22" s="634"/>
      <c r="C22" s="634"/>
      <c r="D22" s="634"/>
      <c r="E22" s="634"/>
      <c r="F22" s="658"/>
      <c r="G22" s="634"/>
      <c r="H22" s="634"/>
      <c r="I22" s="615"/>
      <c r="J22" s="632"/>
      <c r="K22" s="635"/>
      <c r="L22" s="593"/>
      <c r="M22" s="594"/>
      <c r="N22" s="591"/>
      <c r="O22" s="595"/>
      <c r="P22" s="592" t="str">
        <f>IF(O22=0, "Included", IF(ISERROR(N22*O22), O22, N22*O22))</f>
        <v>Included</v>
      </c>
      <c r="Q22" s="628">
        <f>S22</f>
        <v>0</v>
      </c>
      <c r="R22" s="579">
        <f>IF(P22="Included",0,P22)</f>
        <v>0</v>
      </c>
      <c r="S22" s="579">
        <f>IF(K22="",(R22*J22),(R22*K22))</f>
        <v>0</v>
      </c>
      <c r="T22" s="580"/>
      <c r="U22" s="580"/>
      <c r="AD22" s="633"/>
    </row>
    <row r="23" spans="1:30" s="579" customFormat="1" ht="16.5">
      <c r="A23" s="634">
        <v>4</v>
      </c>
      <c r="B23" s="634"/>
      <c r="C23" s="634"/>
      <c r="D23" s="634"/>
      <c r="E23" s="634"/>
      <c r="F23" s="658"/>
      <c r="G23" s="634"/>
      <c r="H23" s="634"/>
      <c r="I23" s="615"/>
      <c r="J23" s="632"/>
      <c r="K23" s="635"/>
      <c r="L23" s="593"/>
      <c r="M23" s="594"/>
      <c r="N23" s="591"/>
      <c r="O23" s="595"/>
      <c r="P23" s="592" t="str">
        <f>IF(O23=0, "Included", IF(ISERROR(N23*O23), O23, N23*O23))</f>
        <v>Included</v>
      </c>
      <c r="Q23" s="628">
        <f>S23</f>
        <v>0</v>
      </c>
      <c r="R23" s="579">
        <f>IF(P23="Included",0,P23)</f>
        <v>0</v>
      </c>
      <c r="S23" s="579">
        <f>IF(K23="",(R23*J23),(R23*K23))</f>
        <v>0</v>
      </c>
      <c r="T23" s="580"/>
      <c r="U23" s="580"/>
      <c r="AD23" s="633"/>
    </row>
    <row r="24" spans="1:30" ht="37.5" customHeight="1">
      <c r="A24" s="659" t="s">
        <v>550</v>
      </c>
      <c r="B24" s="1333" t="e">
        <f>'Sch-3 '!#REF!</f>
        <v>#REF!</v>
      </c>
      <c r="C24" s="1334"/>
      <c r="D24" s="1334"/>
      <c r="E24" s="1334"/>
      <c r="F24" s="1334"/>
      <c r="G24" s="1334"/>
      <c r="H24" s="1334"/>
      <c r="I24" s="660"/>
      <c r="J24" s="660"/>
      <c r="K24" s="660"/>
      <c r="L24" s="660"/>
      <c r="M24" s="660"/>
      <c r="N24" s="660"/>
      <c r="O24" s="660"/>
      <c r="P24" s="660"/>
      <c r="Q24" s="661"/>
      <c r="R24" s="627" t="s">
        <v>543</v>
      </c>
      <c r="S24" s="626" t="s">
        <v>491</v>
      </c>
    </row>
    <row r="25" spans="1:30" s="579" customFormat="1" ht="16.5">
      <c r="A25" s="634">
        <v>1</v>
      </c>
      <c r="B25" s="634"/>
      <c r="C25" s="634"/>
      <c r="D25" s="634"/>
      <c r="E25" s="634"/>
      <c r="F25" s="658"/>
      <c r="G25" s="634"/>
      <c r="H25" s="634"/>
      <c r="I25" s="615"/>
      <c r="J25" s="632"/>
      <c r="K25" s="635"/>
      <c r="L25" s="593"/>
      <c r="M25" s="594"/>
      <c r="N25" s="591"/>
      <c r="O25" s="595"/>
      <c r="P25" s="592" t="str">
        <f>IF(O25=0, "Included", IF(ISERROR(N25*O25), O25, N25*O25))</f>
        <v>Included</v>
      </c>
      <c r="Q25" s="628">
        <f>S25</f>
        <v>0</v>
      </c>
      <c r="R25" s="579">
        <f>IF(P25="Included",0,P25)</f>
        <v>0</v>
      </c>
      <c r="S25" s="579">
        <f>IF(K25="",(R25*J25),(R25*K25))</f>
        <v>0</v>
      </c>
      <c r="T25" s="580"/>
      <c r="U25" s="580"/>
      <c r="AD25" s="633"/>
    </row>
    <row r="26" spans="1:30" s="579" customFormat="1" ht="16.5">
      <c r="A26" s="634">
        <v>2</v>
      </c>
      <c r="B26" s="634"/>
      <c r="C26" s="634"/>
      <c r="D26" s="634"/>
      <c r="E26" s="634"/>
      <c r="F26" s="658"/>
      <c r="G26" s="634"/>
      <c r="H26" s="634"/>
      <c r="I26" s="615"/>
      <c r="J26" s="632"/>
      <c r="K26" s="635"/>
      <c r="L26" s="593"/>
      <c r="M26" s="594"/>
      <c r="N26" s="591"/>
      <c r="O26" s="595"/>
      <c r="P26" s="592" t="str">
        <f>IF(O26=0, "Included", IF(ISERROR(N26*O26), O26, N26*O26))</f>
        <v>Included</v>
      </c>
      <c r="Q26" s="628">
        <f>S26</f>
        <v>0</v>
      </c>
      <c r="R26" s="579">
        <f>IF(P26="Included",0,P26)</f>
        <v>0</v>
      </c>
      <c r="S26" s="579">
        <f>IF(K26="",(R26*J26),(R26*K26))</f>
        <v>0</v>
      </c>
      <c r="T26" s="580"/>
      <c r="U26" s="580"/>
      <c r="AD26" s="633"/>
    </row>
    <row r="27" spans="1:30" s="579" customFormat="1" ht="16.5">
      <c r="A27" s="634">
        <v>3</v>
      </c>
      <c r="B27" s="634"/>
      <c r="C27" s="634"/>
      <c r="D27" s="634"/>
      <c r="E27" s="634"/>
      <c r="F27" s="658"/>
      <c r="G27" s="634"/>
      <c r="H27" s="634"/>
      <c r="I27" s="615"/>
      <c r="J27" s="632"/>
      <c r="K27" s="635"/>
      <c r="L27" s="593"/>
      <c r="M27" s="594"/>
      <c r="N27" s="591"/>
      <c r="O27" s="595"/>
      <c r="P27" s="592" t="str">
        <f>IF(O27=0, "Included", IF(ISERROR(N27*O27), O27, N27*O27))</f>
        <v>Included</v>
      </c>
      <c r="Q27" s="628">
        <f>S27</f>
        <v>0</v>
      </c>
      <c r="R27" s="579">
        <f>IF(P27="Included",0,P27)</f>
        <v>0</v>
      </c>
      <c r="S27" s="579">
        <f>IF(K27="",(R27*J27),(R27*K27))</f>
        <v>0</v>
      </c>
      <c r="T27" s="580"/>
      <c r="U27" s="580"/>
      <c r="AD27" s="633"/>
    </row>
    <row r="28" spans="1:30" s="579" customFormat="1" ht="16.5">
      <c r="A28" s="634">
        <v>4</v>
      </c>
      <c r="B28" s="634"/>
      <c r="C28" s="634"/>
      <c r="D28" s="634"/>
      <c r="E28" s="634"/>
      <c r="F28" s="658"/>
      <c r="G28" s="634"/>
      <c r="H28" s="634"/>
      <c r="I28" s="615"/>
      <c r="J28" s="632"/>
      <c r="K28" s="635"/>
      <c r="L28" s="593"/>
      <c r="M28" s="594"/>
      <c r="N28" s="591"/>
      <c r="O28" s="595"/>
      <c r="P28" s="592" t="str">
        <f>IF(O28=0, "Included", IF(ISERROR(N28*O28), O28, N28*O28))</f>
        <v>Included</v>
      </c>
      <c r="Q28" s="628">
        <f>S28</f>
        <v>0</v>
      </c>
      <c r="R28" s="579">
        <f>IF(P28="Included",0,P28)</f>
        <v>0</v>
      </c>
      <c r="S28" s="579">
        <f>IF(K28="",(R28*J28),(R28*K28))</f>
        <v>0</v>
      </c>
      <c r="T28" s="580"/>
      <c r="U28" s="580"/>
      <c r="AD28" s="633"/>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325"/>
      <c r="B30" s="1326"/>
      <c r="C30" s="1326"/>
      <c r="D30" s="1326"/>
      <c r="E30" s="1326"/>
      <c r="F30" s="1326"/>
      <c r="G30" s="1326"/>
      <c r="H30" s="1326"/>
      <c r="I30" s="1327"/>
      <c r="J30" s="1330" t="s">
        <v>541</v>
      </c>
      <c r="K30" s="1331"/>
      <c r="L30" s="1331"/>
      <c r="M30" s="1331"/>
      <c r="N30" s="1331"/>
      <c r="O30" s="1332"/>
      <c r="P30" s="629">
        <f>SUM(P20:P28)</f>
        <v>0</v>
      </c>
      <c r="Q30" s="630"/>
      <c r="R30" s="589"/>
      <c r="S30" s="657">
        <f>SUM(S20:S28)</f>
        <v>0</v>
      </c>
    </row>
    <row r="31" spans="1:30" s="590" customFormat="1" ht="25.5" customHeight="1">
      <c r="A31" s="653"/>
      <c r="B31" s="654"/>
      <c r="C31" s="654"/>
      <c r="D31" s="654"/>
      <c r="E31" s="654"/>
      <c r="F31" s="654"/>
      <c r="G31" s="654"/>
      <c r="H31" s="655"/>
      <c r="I31" s="656"/>
      <c r="J31" s="1328" t="s">
        <v>507</v>
      </c>
      <c r="K31" s="1328"/>
      <c r="L31" s="1328"/>
      <c r="M31" s="1328"/>
      <c r="N31" s="1328"/>
      <c r="O31" s="1329"/>
      <c r="P31" s="629"/>
      <c r="Q31" s="631">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321"/>
      <c r="P33" s="1321"/>
      <c r="Q33" s="1321"/>
    </row>
    <row r="34" spans="1:17" ht="33.6" customHeight="1">
      <c r="A34" s="91" t="s">
        <v>404</v>
      </c>
      <c r="B34" s="105" t="str">
        <f>IF('Sch-1'!B62=0,"", 'Sch-1'!B62)</f>
        <v>--</v>
      </c>
      <c r="C34" s="92"/>
      <c r="D34" s="92"/>
      <c r="E34" s="92"/>
      <c r="F34" s="92"/>
      <c r="G34" s="92"/>
      <c r="H34" s="92"/>
      <c r="I34" s="92"/>
      <c r="J34" s="92"/>
      <c r="K34" s="92"/>
      <c r="L34" s="92"/>
      <c r="M34" s="92"/>
      <c r="N34" s="92"/>
      <c r="O34" s="1321" t="str">
        <f>"Printed Name : " &amp; IF('Sch-1'!M63=0,"",'Sch-1'!M63)</f>
        <v xml:space="preserve">Printed Name : </v>
      </c>
      <c r="P34" s="1321"/>
      <c r="Q34" s="1321"/>
    </row>
    <row r="35" spans="1:17" ht="33.6" customHeight="1">
      <c r="A35" s="91" t="s">
        <v>405</v>
      </c>
      <c r="B35" s="105" t="str">
        <f>IF('Sch-1'!B63=0,"", 'Sch-1'!B63)</f>
        <v/>
      </c>
      <c r="C35" s="26"/>
      <c r="D35" s="26"/>
      <c r="E35" s="26"/>
      <c r="F35" s="26"/>
      <c r="G35" s="26"/>
      <c r="H35" s="26"/>
      <c r="I35" s="26"/>
      <c r="J35" s="26"/>
      <c r="K35" s="26"/>
      <c r="L35" s="26"/>
      <c r="M35" s="26"/>
      <c r="N35" s="26"/>
      <c r="O35" s="1321" t="str">
        <f>"Designation   : " &amp; IF('Sch-1'!M64=0,"",'Sch-1'!M64)</f>
        <v xml:space="preserve">Designation   : </v>
      </c>
      <c r="P35" s="1321"/>
      <c r="Q35" s="1321"/>
    </row>
    <row r="36" spans="1:17" ht="33.6" customHeight="1">
      <c r="A36" s="81"/>
      <c r="B36" s="80"/>
      <c r="C36" s="26"/>
      <c r="D36" s="26"/>
      <c r="E36" s="26"/>
      <c r="F36" s="26"/>
      <c r="G36" s="26"/>
      <c r="H36" s="26"/>
      <c r="I36" s="26"/>
      <c r="J36" s="26"/>
      <c r="K36" s="26"/>
      <c r="L36" s="26"/>
      <c r="M36" s="26"/>
      <c r="N36" s="26"/>
      <c r="O36" s="1321"/>
      <c r="P36" s="1321"/>
      <c r="Q36" s="1321"/>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3" zoomScaleNormal="100" zoomScaleSheetLayoutView="100" workbookViewId="0">
      <selection sqref="A1:XFD1048576"/>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 NR1/T/W-AIS/DOM/I00/25/08834– SRM RFX – 5002004591</v>
      </c>
      <c r="B1" s="52"/>
      <c r="C1" s="53"/>
      <c r="D1" s="53"/>
      <c r="E1" s="8" t="s">
        <v>425</v>
      </c>
    </row>
    <row r="2" spans="1:15" ht="8.1" customHeight="1">
      <c r="A2" s="4"/>
      <c r="B2" s="13"/>
      <c r="C2" s="6"/>
      <c r="D2" s="6"/>
      <c r="E2" s="1"/>
      <c r="F2" s="186"/>
    </row>
    <row r="3" spans="1:15" ht="64.5" customHeight="1">
      <c r="A3" s="1355" t="str">
        <f>Cover!$B$2</f>
        <v>Substation Package SS-06 of Transmission Scheme (Implementation on of 1 no. of 220 kV line bay at 400/ 220 kV Fatehgarh-III PS (Sec- 1), for interconnection of BESS of JSW Renew Energy Five Ltd.) to be implemented by POWERGRID Ramgarh Transmission Ltd</v>
      </c>
      <c r="B3" s="1355"/>
      <c r="C3" s="1355"/>
      <c r="D3" s="1355"/>
      <c r="E3" s="1355"/>
    </row>
    <row r="4" spans="1:15" ht="22.15" customHeight="1">
      <c r="A4" s="1359" t="s">
        <v>25</v>
      </c>
      <c r="B4" s="1359"/>
      <c r="C4" s="1359"/>
      <c r="D4" s="1359"/>
      <c r="E4" s="1359"/>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358" t="str">
        <f>IF('Sch-1'!C8=0, "", 'Sch-1'!C8)</f>
        <v xml:space="preserve">…….. …….. …….. …….. …….. …….. </v>
      </c>
      <c r="C8" s="1358"/>
      <c r="D8" s="57" t="str">
        <f>'Sch-1'!M8</f>
        <v>Power Grid Corporation of India Ltd.,</v>
      </c>
    </row>
    <row r="9" spans="1:15" ht="18" customHeight="1">
      <c r="A9" s="34" t="s">
        <v>411</v>
      </c>
      <c r="B9" s="1358" t="str">
        <f>IF('Sch-1'!C9=0, "", 'Sch-1'!C9)</f>
        <v xml:space="preserve">…….. …….. …….. …….. …….. …….. </v>
      </c>
      <c r="C9" s="1358"/>
      <c r="D9" s="57" t="str">
        <f>'Sch-1'!M9</f>
        <v>Rajasthan Projects Office, 4th Floor, REIL House,</v>
      </c>
    </row>
    <row r="10" spans="1:15" ht="18" customHeight="1">
      <c r="A10" s="35"/>
      <c r="B10" s="1358" t="str">
        <f>IF('Sch-1'!C10=0, "", 'Sch-1'!C10)</f>
        <v xml:space="preserve">…….. …….. …….. …….. …….. …….. </v>
      </c>
      <c r="C10" s="1358"/>
      <c r="D10" s="57" t="str">
        <f>'Sch-1'!M10</f>
        <v>Shipra Path, Mansarovar, Jaipur-302020 Rajasthan</v>
      </c>
    </row>
    <row r="11" spans="1:15" ht="18" customHeight="1">
      <c r="A11" s="35"/>
      <c r="B11" s="1358" t="str">
        <f>IF('Sch-1'!C11=0, "", 'Sch-1'!C11)</f>
        <v xml:space="preserve">…….. …….. …….. …….. …….. …….. </v>
      </c>
      <c r="C11" s="1358"/>
      <c r="D11" s="57"/>
    </row>
    <row r="12" spans="1:15" ht="8.1" customHeight="1"/>
    <row r="13" spans="1:15" ht="22.15" customHeight="1">
      <c r="A13" s="68" t="s">
        <v>376</v>
      </c>
      <c r="B13" s="1360" t="s">
        <v>377</v>
      </c>
      <c r="C13" s="1361"/>
      <c r="D13" s="1356" t="s">
        <v>378</v>
      </c>
      <c r="E13" s="1357"/>
      <c r="I13" s="1354" t="s">
        <v>255</v>
      </c>
      <c r="J13" s="1354"/>
      <c r="K13" s="1354"/>
      <c r="M13" s="1354" t="s">
        <v>281</v>
      </c>
      <c r="N13" s="1354"/>
      <c r="O13" s="1354"/>
    </row>
    <row r="14" spans="1:15" ht="18" customHeight="1">
      <c r="A14" s="37" t="s">
        <v>379</v>
      </c>
      <c r="B14" s="1344" t="s">
        <v>492</v>
      </c>
      <c r="C14" s="1345"/>
      <c r="D14" s="1350"/>
      <c r="E14" s="1351"/>
      <c r="I14" s="263" t="s">
        <v>230</v>
      </c>
      <c r="K14" s="263" t="e">
        <f>ROUND('Sch-1'!AE3*#REF!,0)</f>
        <v>#REF!</v>
      </c>
      <c r="M14" s="263" t="s">
        <v>230</v>
      </c>
      <c r="O14" s="263" t="e">
        <f>ROUND('Sch-1'!AE5*#REF!,0)</f>
        <v>#REF!</v>
      </c>
    </row>
    <row r="15" spans="1:15" ht="89.25" customHeight="1">
      <c r="A15" s="38"/>
      <c r="B15" s="1347" t="s">
        <v>493</v>
      </c>
      <c r="C15" s="1348"/>
      <c r="D15" s="1342">
        <f>'Sch-1'!N57+'Sch-7'!N21</f>
        <v>0</v>
      </c>
      <c r="E15" s="1343"/>
      <c r="G15" s="509"/>
    </row>
    <row r="16" spans="1:15" ht="18" customHeight="1">
      <c r="A16" s="37" t="s">
        <v>380</v>
      </c>
      <c r="B16" s="1344" t="s">
        <v>494</v>
      </c>
      <c r="C16" s="1345"/>
      <c r="D16" s="1349"/>
      <c r="E16" s="1349"/>
      <c r="I16" s="263" t="s">
        <v>256</v>
      </c>
      <c r="K16" s="264">
        <f>IF(ISERROR(ROUND((#REF!+#REF!)*#REF!,0)),0, ROUND((#REF!+#REF!)*#REF!,0))</f>
        <v>0</v>
      </c>
      <c r="M16" s="263" t="s">
        <v>256</v>
      </c>
      <c r="O16" s="264">
        <f>IF(ISERROR(ROUND((#REF!+#REF!)*#REF!,0)),0, ROUND((#REF!+#REF!)*#REF!,0))</f>
        <v>0</v>
      </c>
    </row>
    <row r="17" spans="1:15" ht="72.75" customHeight="1">
      <c r="A17" s="38"/>
      <c r="B17" s="1347" t="s">
        <v>555</v>
      </c>
      <c r="C17" s="1348"/>
      <c r="D17" s="1342">
        <f>'Sch-3 '!S78+'Sch-4'!Q23+'Sch-4b'!Q31</f>
        <v>0</v>
      </c>
      <c r="E17" s="1343"/>
      <c r="G17" s="507"/>
      <c r="I17" s="265" t="e">
        <f>#REF!/'Sch-1'!AE1</f>
        <v>#REF!</v>
      </c>
      <c r="K17" s="151">
        <f>'Sch-1'!AE3</f>
        <v>0</v>
      </c>
      <c r="M17" s="265" t="e">
        <f>I17</f>
        <v>#REF!</v>
      </c>
      <c r="O17" s="151">
        <f>'Sch-1'!AE5</f>
        <v>0</v>
      </c>
    </row>
    <row r="18" spans="1:15" ht="18" customHeight="1">
      <c r="A18" s="1346"/>
      <c r="B18" s="1340" t="s">
        <v>497</v>
      </c>
      <c r="C18" s="1341"/>
      <c r="D18" s="1352">
        <f>D17+D15</f>
        <v>0</v>
      </c>
      <c r="E18" s="1353"/>
      <c r="I18" s="151" t="s">
        <v>272</v>
      </c>
      <c r="K18" s="266" t="e">
        <f>K14+K16+#REF!</f>
        <v>#REF!</v>
      </c>
      <c r="M18" s="151" t="s">
        <v>282</v>
      </c>
      <c r="O18" s="266" t="e">
        <f>O14+O16+#REF!</f>
        <v>#REF!</v>
      </c>
    </row>
    <row r="19" spans="1:15" ht="24.75" customHeight="1">
      <c r="A19" s="1346"/>
      <c r="B19" s="1338"/>
      <c r="C19" s="1339"/>
      <c r="D19" s="1336"/>
      <c r="E19" s="1337"/>
    </row>
    <row r="20" spans="1:15" ht="18" customHeight="1">
      <c r="B20" s="40"/>
      <c r="C20" s="40"/>
      <c r="D20" s="41"/>
      <c r="E20" s="41"/>
    </row>
    <row r="21" spans="1:15" ht="24" customHeight="1">
      <c r="A21" s="63"/>
      <c r="B21" s="1335"/>
      <c r="C21" s="1335"/>
      <c r="D21" s="1335"/>
      <c r="E21" s="1335"/>
    </row>
    <row r="22" spans="1:15" ht="18" customHeight="1">
      <c r="A22" s="42"/>
      <c r="B22" s="42"/>
      <c r="C22" s="42"/>
      <c r="D22" s="42"/>
      <c r="E22" s="42"/>
    </row>
    <row r="23" spans="1:15" ht="30" customHeight="1">
      <c r="A23" s="42"/>
      <c r="B23" s="42"/>
      <c r="C23" s="28"/>
      <c r="D23" s="42"/>
      <c r="E23" s="42"/>
    </row>
    <row r="24" spans="1:15" ht="30" customHeight="1">
      <c r="A24" s="27" t="s">
        <v>70</v>
      </c>
      <c r="B24" s="104" t="str">
        <f>IF('Sch-1'!B62=0,"", 'Sch-1'!B62)</f>
        <v>--</v>
      </c>
      <c r="C24" s="28" t="s">
        <v>406</v>
      </c>
      <c r="D24" s="98" t="str">
        <f>IF('Sch-1'!M63=0,"",'Sch-1'!M63)</f>
        <v/>
      </c>
      <c r="F24" s="267"/>
    </row>
    <row r="25" spans="1:15" ht="30" customHeight="1">
      <c r="A25" s="27" t="s">
        <v>454</v>
      </c>
      <c r="B25" s="97" t="str">
        <f>IF('Sch-1'!B63=0,"", 'Sch-1'!B63)</f>
        <v/>
      </c>
      <c r="C25" s="28" t="s">
        <v>407</v>
      </c>
      <c r="D25" s="98" t="str">
        <f>IF('Sch-1'!M64=0,"",'Sch-1'!M64)</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Z5cpMYjXOSfGdt3VGdHdZqd6FYRad5rEdWcSg3WBIJslIzc5oq0sgKfuO8y4UoE7At2XbkM29B8PRn3gJQ8Mjw==" saltValue="PBMo63d5zZoqw9qbCr+TDQ==" spinCount="100000"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 NR1/T/W-AIS/DOM/I00/25/08834– SRM RFX – 5002004591</v>
      </c>
      <c r="B1" s="52"/>
      <c r="C1" s="53"/>
      <c r="D1" s="53"/>
      <c r="E1" s="8" t="s">
        <v>425</v>
      </c>
    </row>
    <row r="2" spans="1:15" ht="8.1" customHeight="1">
      <c r="A2" s="4"/>
      <c r="B2" s="13"/>
      <c r="C2" s="6"/>
      <c r="D2" s="6"/>
      <c r="E2" s="1"/>
      <c r="F2" s="186"/>
    </row>
    <row r="3" spans="1:15" ht="66" customHeight="1">
      <c r="A3" s="1362" t="str">
        <f>Cover!$B$2</f>
        <v>Substation Package SS-06 of Transmission Scheme (Implementation on of 1 no. of 220 kV line bay at 400/ 220 kV Fatehgarh-III PS (Sec- 1), for interconnection of BESS of JSW Renew Energy Five Ltd.) to be implemented by POWERGRID Ramgarh Transmission Ltd</v>
      </c>
      <c r="B3" s="1362"/>
      <c r="C3" s="1362"/>
      <c r="D3" s="1362"/>
      <c r="E3" s="1362"/>
    </row>
    <row r="4" spans="1:15" ht="22.15" customHeight="1">
      <c r="A4" s="1359" t="s">
        <v>412</v>
      </c>
      <c r="B4" s="1359"/>
      <c r="C4" s="1359"/>
      <c r="D4" s="1359"/>
      <c r="E4" s="1359"/>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358" t="str">
        <f>IF('Sch-1'!C8=0, "", 'Sch-1'!C8)</f>
        <v xml:space="preserve">…….. …….. …….. …….. …….. …….. </v>
      </c>
      <c r="C8" s="1358"/>
      <c r="D8" s="57" t="str">
        <f>'Sch-1'!M8</f>
        <v>Power Grid Corporation of India Ltd.,</v>
      </c>
    </row>
    <row r="9" spans="1:15" ht="18" customHeight="1">
      <c r="A9" s="34" t="s">
        <v>411</v>
      </c>
      <c r="B9" s="1358" t="str">
        <f>IF('Sch-1'!C9=0, "", 'Sch-1'!C9)</f>
        <v xml:space="preserve">…….. …….. …….. …….. …….. …….. </v>
      </c>
      <c r="C9" s="1358"/>
      <c r="D9" s="57" t="str">
        <f>'Sch-1'!M9</f>
        <v>Rajasthan Projects Office, 4th Floor, REIL House,</v>
      </c>
    </row>
    <row r="10" spans="1:15" ht="18" customHeight="1">
      <c r="A10" s="35"/>
      <c r="B10" s="1358" t="str">
        <f>IF('Sch-1'!C10=0, "", 'Sch-1'!C10)</f>
        <v xml:space="preserve">…….. …….. …….. …….. …….. …….. </v>
      </c>
      <c r="C10" s="1358"/>
      <c r="D10" s="57" t="str">
        <f>'Sch-1'!M10</f>
        <v>Shipra Path, Mansarovar, Jaipur-302020 Rajasthan</v>
      </c>
    </row>
    <row r="11" spans="1:15" ht="18" customHeight="1">
      <c r="A11" s="35"/>
      <c r="B11" s="1358" t="str">
        <f>IF('Sch-1'!C11=0, "", 'Sch-1'!C11)</f>
        <v xml:space="preserve">…….. …….. …….. …….. …….. …….. </v>
      </c>
      <c r="C11" s="1358"/>
      <c r="D11" s="57">
        <f>'Sch-1'!M11</f>
        <v>0</v>
      </c>
    </row>
    <row r="12" spans="1:15" ht="8.1" customHeight="1"/>
    <row r="13" spans="1:15" ht="22.15" customHeight="1">
      <c r="A13" s="68" t="s">
        <v>376</v>
      </c>
      <c r="B13" s="1360" t="s">
        <v>377</v>
      </c>
      <c r="C13" s="1361"/>
      <c r="D13" s="1356" t="s">
        <v>378</v>
      </c>
      <c r="E13" s="1357"/>
      <c r="I13" s="1354"/>
      <c r="J13" s="1354"/>
      <c r="K13" s="1354"/>
      <c r="M13" s="1354"/>
      <c r="N13" s="1354"/>
      <c r="O13" s="1354"/>
    </row>
    <row r="14" spans="1:15" ht="18" customHeight="1">
      <c r="A14" s="37" t="s">
        <v>379</v>
      </c>
      <c r="B14" s="1344" t="s">
        <v>492</v>
      </c>
      <c r="C14" s="1345"/>
      <c r="D14" s="624">
        <f>'Sch-1'!N57*(1-Discount!K18)+'Sch-7'!N21*(1-Discount!K23)</f>
        <v>0</v>
      </c>
      <c r="E14" s="625"/>
      <c r="I14" s="263"/>
      <c r="K14" s="263"/>
      <c r="M14" s="263"/>
      <c r="O14" s="263"/>
    </row>
    <row r="15" spans="1:15" ht="75.75" customHeight="1">
      <c r="A15" s="38"/>
      <c r="B15" s="1347" t="s">
        <v>493</v>
      </c>
      <c r="C15" s="1348"/>
      <c r="D15" s="616"/>
      <c r="E15" s="617"/>
    </row>
    <row r="16" spans="1:15" ht="18" customHeight="1">
      <c r="A16" s="37" t="s">
        <v>380</v>
      </c>
      <c r="B16" s="1344" t="s">
        <v>494</v>
      </c>
      <c r="C16" s="1345"/>
      <c r="D16" s="622">
        <f>'Sch-3 '!Q79*(1-Discount!K20)+'Sch-4'!Q23*(1-Discount!K21)+'Sch-4b'!Q31*(1-Discount!K22)</f>
        <v>0</v>
      </c>
      <c r="E16" s="623"/>
      <c r="I16" s="263"/>
      <c r="K16" s="264"/>
      <c r="M16" s="263"/>
      <c r="O16" s="264"/>
    </row>
    <row r="17" spans="1:15" ht="72.75" customHeight="1">
      <c r="A17" s="38"/>
      <c r="B17" s="1347" t="s">
        <v>528</v>
      </c>
      <c r="C17" s="1348"/>
      <c r="D17" s="618"/>
      <c r="E17" s="619"/>
      <c r="I17" s="265"/>
      <c r="M17" s="265"/>
    </row>
    <row r="18" spans="1:15" ht="18" customHeight="1">
      <c r="A18" s="1346"/>
      <c r="B18" s="1340" t="s">
        <v>497</v>
      </c>
      <c r="C18" s="1341"/>
      <c r="D18" s="620">
        <f>D16+D14</f>
        <v>0</v>
      </c>
      <c r="E18" s="621"/>
      <c r="K18" s="266"/>
      <c r="O18" s="266"/>
    </row>
    <row r="19" spans="1:15" ht="50.1" customHeight="1">
      <c r="A19" s="1346"/>
      <c r="B19" s="1338"/>
      <c r="C19" s="1339"/>
      <c r="D19" s="1336"/>
      <c r="E19" s="1337"/>
    </row>
    <row r="20" spans="1:15" ht="18" customHeight="1">
      <c r="B20" s="40"/>
      <c r="C20" s="40"/>
      <c r="D20" s="41"/>
      <c r="E20" s="41"/>
    </row>
    <row r="21" spans="1:15" ht="21.75" customHeight="1">
      <c r="A21" s="63"/>
      <c r="B21" s="1335"/>
      <c r="C21" s="1335"/>
      <c r="D21" s="1335"/>
      <c r="E21" s="1335"/>
    </row>
    <row r="22" spans="1:15" ht="18" customHeight="1">
      <c r="A22" s="42"/>
      <c r="B22" s="42"/>
      <c r="C22" s="42"/>
      <c r="D22" s="42"/>
      <c r="E22" s="42"/>
    </row>
    <row r="23" spans="1:15" ht="30" customHeight="1">
      <c r="A23" s="42"/>
      <c r="B23" s="42"/>
      <c r="C23" s="28"/>
      <c r="D23" s="42"/>
      <c r="E23" s="42"/>
    </row>
    <row r="24" spans="1:15" ht="30" customHeight="1">
      <c r="A24" s="27" t="s">
        <v>70</v>
      </c>
      <c r="B24" s="104" t="str">
        <f>IF('Sch-1'!B62=0,"", 'Sch-1'!B62)</f>
        <v>--</v>
      </c>
      <c r="C24" s="28" t="s">
        <v>406</v>
      </c>
      <c r="D24" s="98" t="str">
        <f>IF('Sch-1'!M63=0,"",'Sch-1'!M63)</f>
        <v/>
      </c>
      <c r="F24" s="267"/>
    </row>
    <row r="25" spans="1:15" ht="30" customHeight="1">
      <c r="A25" s="27" t="s">
        <v>454</v>
      </c>
      <c r="B25" s="97" t="str">
        <f>IF('Sch-1'!B63=0,"", 'Sch-1'!B63)</f>
        <v/>
      </c>
      <c r="C25" s="28" t="s">
        <v>407</v>
      </c>
      <c r="D25" s="98" t="str">
        <f>IF('Sch-1'!M64=0,"",'Sch-1'!M64)</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8" zoomScaleNormal="100" zoomScaleSheetLayoutView="100" workbookViewId="0">
      <selection activeCell="A9" sqref="A1:XFD1048576"/>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 NR1/T/W-AIS/DOM/I00/25/08834– SRM RFX – 5002004591</v>
      </c>
      <c r="B1" s="74"/>
      <c r="C1" s="76"/>
      <c r="D1" s="77" t="s">
        <v>426</v>
      </c>
    </row>
    <row r="2" spans="1:6" ht="18" customHeight="1">
      <c r="A2" s="59"/>
      <c r="B2" s="80"/>
      <c r="C2" s="26"/>
      <c r="D2" s="26"/>
    </row>
    <row r="3" spans="1:6" ht="114.75" customHeight="1">
      <c r="A3" s="1369" t="str">
        <f>Cover!$B$2</f>
        <v>Substation Package SS-06 of Transmission Scheme (Implementation on of 1 no. of 220 kV line bay at 400/ 220 kV Fatehgarh-III PS (Sec- 1), for interconnection of BESS of JSW Renew Energy Five Ltd.) to be implemented by POWERGRID Ramgarh Transmission Ltd</v>
      </c>
      <c r="B3" s="1369"/>
      <c r="C3" s="1369"/>
      <c r="D3" s="1369"/>
      <c r="E3" s="44"/>
      <c r="F3" s="44"/>
    </row>
    <row r="4" spans="1:6" ht="22.15" customHeight="1">
      <c r="A4" s="1359" t="s">
        <v>382</v>
      </c>
      <c r="B4" s="1359"/>
      <c r="C4" s="1359"/>
      <c r="D4" s="1359"/>
    </row>
    <row r="5" spans="1:6" ht="18" customHeight="1">
      <c r="A5" s="32"/>
    </row>
    <row r="6" spans="1:6" ht="18" customHeight="1">
      <c r="A6" s="23" t="str">
        <f>'Sch-1'!A6</f>
        <v>Bidder’s Name and Address (Sole Bidder) :</v>
      </c>
      <c r="D6" s="56" t="s">
        <v>394</v>
      </c>
    </row>
    <row r="7" spans="1:6">
      <c r="A7" s="1368" t="str">
        <f>'Sch-1'!A7</f>
        <v/>
      </c>
      <c r="B7" s="1368"/>
      <c r="C7" s="1368"/>
      <c r="D7" s="57" t="str">
        <f>'Sch-1'!M7</f>
        <v>Contracts Services, 3rd Floor</v>
      </c>
    </row>
    <row r="8" spans="1:6" ht="18" customHeight="1">
      <c r="A8" s="34" t="s">
        <v>410</v>
      </c>
      <c r="B8" s="1358" t="str">
        <f>IF('Sch-1'!C8=0, "", 'Sch-1'!C8)</f>
        <v xml:space="preserve">…….. …….. …….. …….. …….. …….. </v>
      </c>
      <c r="C8" s="1358"/>
      <c r="D8" s="57" t="str">
        <f>'Sch-1'!M8</f>
        <v>Power Grid Corporation of India Ltd.,</v>
      </c>
    </row>
    <row r="9" spans="1:6" ht="18" customHeight="1">
      <c r="A9" s="34" t="s">
        <v>411</v>
      </c>
      <c r="B9" s="1358" t="str">
        <f>IF('Sch-1'!C9=0, "", 'Sch-1'!C9)</f>
        <v xml:space="preserve">…….. …….. …….. …….. …….. …….. </v>
      </c>
      <c r="C9" s="1358"/>
      <c r="D9" s="57" t="str">
        <f>'Sch-1'!M9</f>
        <v>Rajasthan Projects Office, 4th Floor, REIL House,</v>
      </c>
    </row>
    <row r="10" spans="1:6" ht="18" customHeight="1">
      <c r="A10" s="35"/>
      <c r="B10" s="1358" t="str">
        <f>IF('Sch-1'!C10=0, "", 'Sch-1'!C10)</f>
        <v xml:space="preserve">…….. …….. …….. …….. …….. …….. </v>
      </c>
      <c r="C10" s="1358"/>
      <c r="D10" s="57" t="str">
        <f>'Sch-1'!M10</f>
        <v>Shipra Path, Mansarovar, Jaipur-302020 Rajasthan</v>
      </c>
    </row>
    <row r="11" spans="1:6" ht="18" customHeight="1">
      <c r="A11" s="35"/>
      <c r="B11" s="1358" t="str">
        <f>IF('Sch-1'!C11=0, "", 'Sch-1'!C11)</f>
        <v xml:space="preserve">…….. …….. …….. …….. …….. …….. </v>
      </c>
      <c r="C11" s="1358"/>
      <c r="D11" s="57"/>
    </row>
    <row r="12" spans="1:6">
      <c r="A12" s="45"/>
      <c r="B12" s="45"/>
      <c r="C12" s="45"/>
      <c r="D12" s="56"/>
    </row>
    <row r="13" spans="1:6" ht="22.15" customHeight="1">
      <c r="A13" s="46" t="s">
        <v>376</v>
      </c>
      <c r="B13" s="1356" t="s">
        <v>366</v>
      </c>
      <c r="C13" s="1357"/>
      <c r="D13" s="47" t="s">
        <v>378</v>
      </c>
    </row>
    <row r="14" spans="1:6" ht="22.15" customHeight="1">
      <c r="A14" s="37" t="s">
        <v>379</v>
      </c>
      <c r="B14" s="1366" t="s">
        <v>413</v>
      </c>
      <c r="C14" s="1366"/>
      <c r="D14" s="61">
        <f>'Sch-1'!N56</f>
        <v>0</v>
      </c>
    </row>
    <row r="15" spans="1:6" ht="35.1" customHeight="1">
      <c r="A15" s="48"/>
      <c r="B15" s="1363" t="s">
        <v>383</v>
      </c>
      <c r="C15" s="1364"/>
      <c r="D15" s="39"/>
    </row>
    <row r="16" spans="1:6" ht="22.15" customHeight="1">
      <c r="A16" s="37" t="s">
        <v>380</v>
      </c>
      <c r="B16" s="1366" t="s">
        <v>414</v>
      </c>
      <c r="C16" s="1366"/>
      <c r="D16" s="61">
        <f>'Sch-2'!J93</f>
        <v>0</v>
      </c>
    </row>
    <row r="17" spans="1:6" ht="35.1" customHeight="1">
      <c r="A17" s="48"/>
      <c r="B17" s="1367" t="s">
        <v>526</v>
      </c>
      <c r="C17" s="1364"/>
      <c r="D17" s="39"/>
    </row>
    <row r="18" spans="1:6" ht="22.15" customHeight="1">
      <c r="A18" s="37" t="s">
        <v>381</v>
      </c>
      <c r="B18" s="1366" t="s">
        <v>415</v>
      </c>
      <c r="C18" s="1366"/>
      <c r="D18" s="61">
        <f>'Sch-3 '!P78</f>
        <v>0</v>
      </c>
    </row>
    <row r="19" spans="1:6" ht="23.25" customHeight="1">
      <c r="A19" s="48"/>
      <c r="B19" s="1363" t="s">
        <v>384</v>
      </c>
      <c r="C19" s="1364"/>
      <c r="D19" s="39"/>
    </row>
    <row r="20" spans="1:6" ht="22.15" customHeight="1">
      <c r="A20" s="37" t="s">
        <v>552</v>
      </c>
      <c r="B20" s="1366" t="s">
        <v>553</v>
      </c>
      <c r="C20" s="1366"/>
      <c r="D20" s="597">
        <f>'Sch-4'!P22</f>
        <v>0</v>
      </c>
    </row>
    <row r="21" spans="1:6" ht="30" customHeight="1">
      <c r="A21" s="48"/>
      <c r="B21" s="1363" t="s">
        <v>385</v>
      </c>
      <c r="C21" s="1364"/>
      <c r="D21" s="39"/>
    </row>
    <row r="22" spans="1:6" ht="22.15" hidden="1" customHeight="1">
      <c r="A22" s="37" t="s">
        <v>534</v>
      </c>
      <c r="B22" s="1366" t="s">
        <v>533</v>
      </c>
      <c r="C22" s="1366"/>
      <c r="D22" s="597">
        <f>'Sch-4b'!P30</f>
        <v>0</v>
      </c>
    </row>
    <row r="23" spans="1:6" ht="44.25" hidden="1" customHeight="1">
      <c r="A23" s="48"/>
      <c r="B23" s="1367" t="s">
        <v>527</v>
      </c>
      <c r="C23" s="1364"/>
      <c r="D23" s="39"/>
    </row>
    <row r="24" spans="1:6" ht="30" customHeight="1">
      <c r="A24" s="37">
        <v>5</v>
      </c>
      <c r="B24" s="1366" t="s">
        <v>429</v>
      </c>
      <c r="C24" s="1366"/>
      <c r="D24" s="61">
        <f>'Sch-5'!D18:E18</f>
        <v>0</v>
      </c>
    </row>
    <row r="25" spans="1:6" ht="26.25" customHeight="1">
      <c r="A25" s="48"/>
      <c r="B25" s="1363" t="s">
        <v>386</v>
      </c>
      <c r="C25" s="1364"/>
      <c r="D25" s="577"/>
    </row>
    <row r="26" spans="1:6" ht="22.15" customHeight="1">
      <c r="A26" s="37" t="s">
        <v>387</v>
      </c>
      <c r="B26" s="1366" t="s">
        <v>430</v>
      </c>
      <c r="C26" s="1366"/>
      <c r="D26" s="248">
        <f>'Sch-7'!M20</f>
        <v>0</v>
      </c>
    </row>
    <row r="27" spans="1:6" ht="35.1" customHeight="1">
      <c r="A27" s="48"/>
      <c r="B27" s="1363" t="s">
        <v>65</v>
      </c>
      <c r="C27" s="1364"/>
      <c r="D27" s="39"/>
    </row>
    <row r="28" spans="1:6" ht="28.5" customHeight="1">
      <c r="A28" s="1346"/>
      <c r="B28" s="1365" t="s">
        <v>388</v>
      </c>
      <c r="C28" s="1365"/>
      <c r="D28" s="62">
        <f>SUM(D14,D16,D18,D20,D24)</f>
        <v>0</v>
      </c>
    </row>
    <row r="29" spans="1:6" ht="20.25" customHeight="1">
      <c r="A29" s="1346"/>
      <c r="B29" s="1365"/>
      <c r="C29" s="1365"/>
      <c r="D29" s="179"/>
    </row>
    <row r="30" spans="1:6">
      <c r="A30" s="69"/>
      <c r="B30" s="70"/>
      <c r="C30" s="70"/>
      <c r="D30" s="71"/>
    </row>
    <row r="31" spans="1:6">
      <c r="A31" s="69"/>
      <c r="B31" s="70"/>
      <c r="C31" s="93"/>
      <c r="D31" s="71"/>
    </row>
    <row r="32" spans="1:6" ht="22.5" customHeight="1">
      <c r="A32" s="91" t="s">
        <v>404</v>
      </c>
      <c r="B32" s="106" t="str">
        <f>IF('Sch-1'!B62=0,"", 'Sch-1'!B62)</f>
        <v>--</v>
      </c>
      <c r="C32" s="93" t="s">
        <v>406</v>
      </c>
      <c r="D32" s="102" t="str">
        <f>IF('Sch-1'!M63=0,"",'Sch-1'!M63)</f>
        <v/>
      </c>
      <c r="F32" s="94"/>
    </row>
    <row r="33" spans="1:6" ht="24" customHeight="1">
      <c r="A33" s="91" t="s">
        <v>405</v>
      </c>
      <c r="B33" s="106" t="str">
        <f>IF('Sch-1'!B63=0,"", 'Sch-1'!B63)</f>
        <v/>
      </c>
      <c r="C33" s="93" t="s">
        <v>407</v>
      </c>
      <c r="D33" s="102" t="str">
        <f>IF('Sch-1'!M64=0,"",'Sch-1'!M64)</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a/eFWwkvViToIEqwHKC+0zy77hDN8R/+5kMYwfJQ49eLNKtl+VWI6BM/V3tBI6r6tE8yoQ+gXDbLy2c0SO1VUw==" saltValue="mKGgRcp6f8ktkckTWACFrQ=="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Normal="100" zoomScaleSheetLayoutView="100" workbookViewId="0">
      <selection activeCell="A8" sqref="A1:XFD1048576"/>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 NR1/T/W-AIS/DOM/I00/25/08834– SRM RFX – 5002004591</v>
      </c>
      <c r="B1" s="74"/>
      <c r="C1" s="76"/>
      <c r="D1" s="77" t="s">
        <v>63</v>
      </c>
    </row>
    <row r="2" spans="1:6" ht="18" customHeight="1">
      <c r="A2" s="59"/>
      <c r="B2" s="80"/>
      <c r="C2" s="26"/>
      <c r="D2" s="26"/>
    </row>
    <row r="3" spans="1:6" ht="61.5" customHeight="1">
      <c r="A3" s="1370" t="str">
        <f>Cover!$B$2</f>
        <v>Substation Package SS-06 of Transmission Scheme (Implementation on of 1 no. of 220 kV line bay at 400/ 220 kV Fatehgarh-III PS (Sec- 1), for interconnection of BESS of JSW Renew Energy Five Ltd.) to be implemented by POWERGRID Ramgarh Transmission Ltd</v>
      </c>
      <c r="B3" s="1370"/>
      <c r="C3" s="1370"/>
      <c r="D3" s="1370"/>
      <c r="E3" s="44"/>
      <c r="F3" s="44"/>
    </row>
    <row r="4" spans="1:6" ht="22.15" customHeight="1">
      <c r="A4" s="1359" t="s">
        <v>382</v>
      </c>
      <c r="B4" s="1359"/>
      <c r="C4" s="1359"/>
      <c r="D4" s="1359"/>
    </row>
    <row r="5" spans="1:6" ht="18" customHeight="1">
      <c r="A5" s="32"/>
    </row>
    <row r="6" spans="1:6" ht="18" customHeight="1">
      <c r="A6" s="23" t="str">
        <f>'Sch-1'!A6</f>
        <v>Bidder’s Name and Address (Sole Bidder) :</v>
      </c>
      <c r="D6" s="56" t="s">
        <v>394</v>
      </c>
    </row>
    <row r="7" spans="1:6" ht="36" customHeight="1">
      <c r="A7" s="1368" t="str">
        <f>'Sch-1'!A7</f>
        <v/>
      </c>
      <c r="B7" s="1368"/>
      <c r="C7" s="1368"/>
      <c r="D7" s="57" t="str">
        <f>'Sch-1'!M7</f>
        <v>Contracts Services, 3rd Floor</v>
      </c>
    </row>
    <row r="8" spans="1:6" ht="18" customHeight="1">
      <c r="A8" s="34" t="s">
        <v>410</v>
      </c>
      <c r="B8" s="1358" t="str">
        <f>IF('Sch-1'!C8=0, "", 'Sch-1'!C8)</f>
        <v xml:space="preserve">…….. …….. …….. …….. …….. …….. </v>
      </c>
      <c r="C8" s="1358"/>
      <c r="D8" s="57" t="str">
        <f>'Sch-1'!M8</f>
        <v>Power Grid Corporation of India Ltd.,</v>
      </c>
    </row>
    <row r="9" spans="1:6" ht="18" customHeight="1">
      <c r="A9" s="34" t="s">
        <v>411</v>
      </c>
      <c r="B9" s="1358" t="str">
        <f>IF('Sch-1'!C9=0, "", 'Sch-1'!C9)</f>
        <v xml:space="preserve">…….. …….. …….. …….. …….. …….. </v>
      </c>
      <c r="C9" s="1358"/>
      <c r="D9" s="57" t="str">
        <f>'Sch-1'!M9</f>
        <v>Rajasthan Projects Office, 4th Floor, REIL House,</v>
      </c>
    </row>
    <row r="10" spans="1:6" ht="18" customHeight="1">
      <c r="A10" s="35"/>
      <c r="B10" s="1358" t="str">
        <f>IF('Sch-1'!C10=0, "", 'Sch-1'!C10)</f>
        <v xml:space="preserve">…….. …….. …….. …….. …….. …….. </v>
      </c>
      <c r="C10" s="1358"/>
      <c r="D10" s="57" t="str">
        <f>'Sch-1'!M10</f>
        <v>Shipra Path, Mansarovar, Jaipur-302020 Rajasthan</v>
      </c>
    </row>
    <row r="11" spans="1:6" ht="18" customHeight="1">
      <c r="A11" s="35"/>
      <c r="B11" s="1358" t="str">
        <f>IF('Sch-1'!C11=0, "", 'Sch-1'!C11)</f>
        <v xml:space="preserve">…….. …….. …….. …….. …….. …….. </v>
      </c>
      <c r="C11" s="1358"/>
      <c r="D11" s="57"/>
    </row>
    <row r="12" spans="1:6" ht="18" customHeight="1">
      <c r="A12" s="45"/>
      <c r="B12" s="45"/>
      <c r="C12" s="45"/>
      <c r="D12" s="56"/>
    </row>
    <row r="13" spans="1:6" ht="22.15" customHeight="1">
      <c r="A13" s="46" t="s">
        <v>376</v>
      </c>
      <c r="B13" s="1356" t="s">
        <v>366</v>
      </c>
      <c r="C13" s="1357"/>
      <c r="D13" s="47" t="s">
        <v>378</v>
      </c>
    </row>
    <row r="14" spans="1:6" ht="22.15" customHeight="1">
      <c r="A14" s="37" t="s">
        <v>379</v>
      </c>
      <c r="B14" s="1366" t="s">
        <v>413</v>
      </c>
      <c r="C14" s="1366"/>
      <c r="D14" s="61">
        <f>'Sch-1'!N54*(1-Discount!K18)+(1-Discount!K23)*'Sch-1'!N55</f>
        <v>0</v>
      </c>
    </row>
    <row r="15" spans="1:6" ht="35.1" customHeight="1">
      <c r="A15" s="48"/>
      <c r="B15" s="1363" t="s">
        <v>383</v>
      </c>
      <c r="C15" s="1364"/>
      <c r="D15" s="39"/>
    </row>
    <row r="16" spans="1:6" ht="22.15" customHeight="1">
      <c r="A16" s="37" t="s">
        <v>380</v>
      </c>
      <c r="B16" s="1366" t="s">
        <v>414</v>
      </c>
      <c r="C16" s="1366"/>
      <c r="D16" s="61">
        <f>'Sch-6'!D16*(1-Discount!K19)</f>
        <v>0</v>
      </c>
    </row>
    <row r="17" spans="1:6" ht="35.1" customHeight="1">
      <c r="A17" s="48"/>
      <c r="B17" s="1367" t="s">
        <v>526</v>
      </c>
      <c r="C17" s="1364"/>
      <c r="D17" s="39"/>
    </row>
    <row r="18" spans="1:6" ht="22.15" customHeight="1">
      <c r="A18" s="37" t="s">
        <v>381</v>
      </c>
      <c r="B18" s="1366" t="s">
        <v>415</v>
      </c>
      <c r="C18" s="1366"/>
      <c r="D18" s="61">
        <f>'Sch-6'!D18*(1-Discount!K20)</f>
        <v>0</v>
      </c>
    </row>
    <row r="19" spans="1:6" ht="30" customHeight="1">
      <c r="A19" s="48"/>
      <c r="B19" s="1363" t="s">
        <v>384</v>
      </c>
      <c r="C19" s="1364"/>
      <c r="D19" s="39"/>
    </row>
    <row r="20" spans="1:6" ht="22.15" customHeight="1">
      <c r="A20" s="37" t="s">
        <v>552</v>
      </c>
      <c r="B20" s="1366" t="s">
        <v>553</v>
      </c>
      <c r="C20" s="1366"/>
      <c r="D20" s="248">
        <f>'Sch-6'!D20*(1-Discount!K21)</f>
        <v>0</v>
      </c>
    </row>
    <row r="21" spans="1:6" ht="30" customHeight="1">
      <c r="A21" s="48"/>
      <c r="B21" s="1363" t="s">
        <v>385</v>
      </c>
      <c r="C21" s="1364"/>
      <c r="D21" s="39"/>
    </row>
    <row r="22" spans="1:6" ht="22.15" hidden="1" customHeight="1">
      <c r="A22" s="37" t="s">
        <v>534</v>
      </c>
      <c r="B22" s="1366" t="s">
        <v>533</v>
      </c>
      <c r="C22" s="1366"/>
      <c r="D22" s="248">
        <f>'Sch-6'!D22*(1-Discount!K22)</f>
        <v>0</v>
      </c>
    </row>
    <row r="23" spans="1:6" ht="38.25" hidden="1" customHeight="1">
      <c r="A23" s="48"/>
      <c r="B23" s="1367" t="s">
        <v>527</v>
      </c>
      <c r="C23" s="1364"/>
      <c r="D23" s="39"/>
    </row>
    <row r="24" spans="1:6" ht="30" customHeight="1">
      <c r="A24" s="37">
        <v>5</v>
      </c>
      <c r="B24" s="1366" t="s">
        <v>429</v>
      </c>
      <c r="C24" s="1366"/>
      <c r="D24" s="61">
        <f>'Sch-5 Dis'!D18</f>
        <v>0</v>
      </c>
    </row>
    <row r="25" spans="1:6" ht="30.75" customHeight="1">
      <c r="A25" s="48"/>
      <c r="B25" s="1363" t="s">
        <v>386</v>
      </c>
      <c r="C25" s="1364"/>
      <c r="D25" s="247"/>
    </row>
    <row r="26" spans="1:6" ht="22.15" customHeight="1">
      <c r="A26" s="37" t="s">
        <v>387</v>
      </c>
      <c r="B26" s="1366" t="s">
        <v>430</v>
      </c>
      <c r="C26" s="1366"/>
      <c r="D26" s="248">
        <f>'Sch-6'!D26*(1-Discount!K23)</f>
        <v>0</v>
      </c>
    </row>
    <row r="27" spans="1:6" ht="35.1" customHeight="1">
      <c r="A27" s="48"/>
      <c r="B27" s="1363" t="s">
        <v>65</v>
      </c>
      <c r="C27" s="1364"/>
      <c r="D27" s="39"/>
    </row>
    <row r="28" spans="1:6" ht="28.5" customHeight="1">
      <c r="A28" s="1346"/>
      <c r="B28" s="1365" t="s">
        <v>388</v>
      </c>
      <c r="C28" s="1365"/>
      <c r="D28" s="62">
        <f>SUM(D14,D16,D18,D20,D24)</f>
        <v>0</v>
      </c>
    </row>
    <row r="29" spans="1:6" ht="25.5" customHeight="1">
      <c r="A29" s="1346"/>
      <c r="B29" s="1365"/>
      <c r="C29" s="1365"/>
      <c r="D29" s="179"/>
    </row>
    <row r="30" spans="1:6" ht="18.75" customHeight="1">
      <c r="A30" s="69"/>
      <c r="B30" s="70"/>
      <c r="C30" s="70"/>
      <c r="D30" s="71"/>
    </row>
    <row r="31" spans="1:6" ht="28.15" customHeight="1">
      <c r="A31" s="69"/>
      <c r="B31" s="70"/>
      <c r="C31" s="93"/>
      <c r="D31" s="71"/>
    </row>
    <row r="32" spans="1:6" ht="28.15" customHeight="1">
      <c r="A32" s="91" t="s">
        <v>404</v>
      </c>
      <c r="B32" s="106" t="str">
        <f>IF('Sch-1'!B62=0,"", 'Sch-1'!B62)</f>
        <v>--</v>
      </c>
      <c r="C32" s="93" t="s">
        <v>406</v>
      </c>
      <c r="D32" s="102" t="str">
        <f>IF('Sch-1'!M63=0,"",'Sch-1'!M63)</f>
        <v/>
      </c>
      <c r="F32" s="94"/>
    </row>
    <row r="33" spans="1:6" ht="28.15" customHeight="1">
      <c r="A33" s="91" t="s">
        <v>405</v>
      </c>
      <c r="B33" s="106" t="str">
        <f>IF('Sch-1'!B63=0,"", 'Sch-1'!B63)</f>
        <v/>
      </c>
      <c r="C33" s="93" t="s">
        <v>407</v>
      </c>
      <c r="D33" s="102" t="str">
        <f>IF('Sch-1'!M64=0,"",'Sch-1'!M64)</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4Rb7yIwFJ07IfkfYn+fgtINprwuE1XfOPnUABs/NU741aOS7D7YsvDxd5o7VZdEjNQ/kUm2T8ktY/DiRdC8KGQ==" saltValue="y0F3VRtSXyu1PkrI8Py7Ig=="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740" customWidth="1"/>
    <col min="9" max="9" width="31.375" style="722" customWidth="1"/>
    <col min="10" max="10" width="7.625" style="722" customWidth="1"/>
    <col min="11" max="11" width="10.25" style="722" customWidth="1"/>
    <col min="12" max="12" width="15.375" style="722" customWidth="1"/>
    <col min="13" max="13" width="15.75" style="722" customWidth="1"/>
    <col min="14" max="14" width="23.625" style="714" customWidth="1"/>
    <col min="15" max="15" width="9" style="284" customWidth="1"/>
    <col min="16" max="16" width="0" style="761" hidden="1" customWidth="1"/>
    <col min="17" max="17" width="18.5" style="761" hidden="1" customWidth="1"/>
    <col min="18" max="18" width="34.25" style="761" hidden="1" customWidth="1"/>
    <col min="19" max="32" width="9" style="761"/>
    <col min="33" max="33" width="0" style="761" hidden="1" customWidth="1"/>
    <col min="34" max="34" width="13.875" style="761" hidden="1" customWidth="1"/>
    <col min="35" max="35" width="13.625" style="761" hidden="1" customWidth="1"/>
    <col min="36" max="36" width="21.375" style="761" hidden="1" customWidth="1"/>
    <col min="37" max="37" width="12" style="761" hidden="1" customWidth="1"/>
    <col min="38" max="39" width="0" style="761" hidden="1" customWidth="1"/>
    <col min="40" max="48" width="9" style="761"/>
    <col min="49" max="16384" width="9" style="284"/>
  </cols>
  <sheetData>
    <row r="1" spans="1:48" ht="18" customHeight="1">
      <c r="A1" s="710" t="str">
        <f>Cover!B3</f>
        <v>Tender Enquiry No.: NR1/T/W-AIS/DOM/I00/25/08834– SRM RFX – 5002004591</v>
      </c>
      <c r="B1" s="710"/>
      <c r="C1" s="710"/>
      <c r="D1" s="710"/>
      <c r="E1" s="710"/>
      <c r="F1" s="710"/>
      <c r="G1" s="710"/>
      <c r="H1" s="710"/>
      <c r="I1" s="711"/>
      <c r="J1" s="712"/>
      <c r="K1" s="712"/>
      <c r="L1" s="712"/>
      <c r="M1" s="713" t="s">
        <v>439</v>
      </c>
    </row>
    <row r="2" spans="1:48" ht="3" customHeight="1">
      <c r="A2" s="715"/>
      <c r="B2" s="715"/>
      <c r="C2" s="715"/>
      <c r="D2" s="715"/>
      <c r="E2" s="715"/>
      <c r="F2" s="715"/>
      <c r="G2" s="715"/>
      <c r="H2" s="715"/>
      <c r="I2" s="287"/>
      <c r="J2" s="716"/>
      <c r="K2" s="716"/>
      <c r="L2" s="716"/>
      <c r="M2" s="716"/>
    </row>
    <row r="3" spans="1:48" ht="66.75" customHeight="1">
      <c r="A3" s="1387" t="str">
        <f>Cover!$B$2</f>
        <v>Substation Package SS-06 of Transmission Scheme (Implementation on of 1 no. of 220 kV line bay at 400/ 220 kV Fatehgarh-III PS (Sec- 1), for interconnection of BESS of JSW Renew Energy Five Ltd.) to be implemented by POWERGRID Ramgarh Transmission Ltd</v>
      </c>
      <c r="B3" s="1387"/>
      <c r="C3" s="1387"/>
      <c r="D3" s="1387"/>
      <c r="E3" s="1387"/>
      <c r="F3" s="1387"/>
      <c r="G3" s="1387"/>
      <c r="H3" s="1387"/>
      <c r="I3" s="1387"/>
      <c r="J3" s="1387"/>
      <c r="K3" s="1387"/>
      <c r="L3" s="1387"/>
      <c r="M3" s="1387"/>
      <c r="N3" s="1387"/>
      <c r="AG3" s="717" t="s">
        <v>340</v>
      </c>
      <c r="AI3" s="718">
        <f>IF(ISERROR(#REF!/('Sch-6'!D14+'Sch-6'!D16+'Sch-6'!D18)),0,#REF!/( 'Sch-6'!D14+'Sch-6'!D16+'Sch-6'!D18))</f>
        <v>0</v>
      </c>
    </row>
    <row r="4" spans="1:48" ht="22.15" customHeight="1">
      <c r="A4" s="1310" t="s">
        <v>24</v>
      </c>
      <c r="B4" s="1310"/>
      <c r="C4" s="1310"/>
      <c r="D4" s="1310"/>
      <c r="E4" s="1310"/>
      <c r="F4" s="1310"/>
      <c r="G4" s="1310"/>
      <c r="H4" s="1310"/>
      <c r="I4" s="1310"/>
      <c r="J4" s="1310"/>
      <c r="K4" s="1310"/>
      <c r="L4" s="1310"/>
      <c r="M4" s="1310"/>
      <c r="N4" s="1310"/>
      <c r="AG4" s="717" t="s">
        <v>341</v>
      </c>
      <c r="AI4" s="718" t="e">
        <f>#REF!</f>
        <v>#REF!</v>
      </c>
    </row>
    <row r="5" spans="1:48" ht="18.600000000000001" customHeight="1">
      <c r="A5" s="719"/>
      <c r="B5" s="719"/>
      <c r="C5" s="719"/>
      <c r="D5" s="719"/>
      <c r="E5" s="719"/>
      <c r="F5" s="719"/>
      <c r="G5" s="719"/>
      <c r="H5" s="719"/>
      <c r="I5" s="720"/>
      <c r="J5" s="720"/>
      <c r="K5" s="720"/>
      <c r="L5" s="720"/>
      <c r="M5" s="720"/>
      <c r="AG5" s="717" t="s">
        <v>348</v>
      </c>
      <c r="AI5" s="718">
        <f>IF(ISERROR(#REF!/#REF!),0,#REF! /#REF!)</f>
        <v>0</v>
      </c>
    </row>
    <row r="6" spans="1:48">
      <c r="A6" s="721" t="str">
        <f>'Sch-1'!A6</f>
        <v>Bidder’s Name and Address (Sole Bidder) :</v>
      </c>
      <c r="B6" s="721"/>
      <c r="C6" s="721"/>
      <c r="D6" s="721"/>
      <c r="E6" s="721"/>
      <c r="F6" s="721"/>
      <c r="G6" s="721"/>
      <c r="H6" s="721"/>
      <c r="I6" s="16"/>
      <c r="J6" s="16"/>
      <c r="K6" s="16" t="s">
        <v>394</v>
      </c>
      <c r="M6" s="16"/>
      <c r="AG6" s="717" t="s">
        <v>349</v>
      </c>
      <c r="AI6" s="718" t="e">
        <f>#REF!</f>
        <v>#REF!</v>
      </c>
    </row>
    <row r="7" spans="1:48">
      <c r="A7" s="1376" t="str">
        <f>'Sch-1'!A7</f>
        <v/>
      </c>
      <c r="B7" s="1376"/>
      <c r="C7" s="1376"/>
      <c r="D7" s="1376"/>
      <c r="E7" s="1376"/>
      <c r="F7" s="1376"/>
      <c r="G7" s="1376"/>
      <c r="H7" s="1376"/>
      <c r="I7" s="1376"/>
      <c r="J7" s="1376"/>
      <c r="K7" s="724" t="str">
        <f>'Sch-1'!M7</f>
        <v>Contracts Services, 3rd Floor</v>
      </c>
      <c r="M7" s="723"/>
      <c r="AG7" s="717" t="s">
        <v>344</v>
      </c>
      <c r="AI7" s="718" t="e">
        <f>SUM(AI3:AI6)</f>
        <v>#REF!</v>
      </c>
    </row>
    <row r="8" spans="1:48" ht="28.15" customHeight="1">
      <c r="A8" s="762" t="s">
        <v>410</v>
      </c>
      <c r="B8" s="762"/>
      <c r="C8" s="762"/>
      <c r="D8" s="762"/>
      <c r="E8" s="762"/>
      <c r="F8" s="762"/>
      <c r="G8" s="762"/>
      <c r="H8" s="762"/>
      <c r="I8" s="1371" t="str">
        <f>IF('Sch-1'!C8=0, "", 'Sch-1'!C8)</f>
        <v xml:space="preserve">…….. …….. …….. …….. …….. …….. </v>
      </c>
      <c r="J8" s="1371"/>
      <c r="K8" s="724" t="str">
        <f>'Sch-1'!M8</f>
        <v>Power Grid Corporation of India Ltd.,</v>
      </c>
      <c r="M8" s="763"/>
    </row>
    <row r="9" spans="1:48" ht="28.15" customHeight="1">
      <c r="A9" s="762" t="s">
        <v>411</v>
      </c>
      <c r="B9" s="762"/>
      <c r="C9" s="762"/>
      <c r="D9" s="762"/>
      <c r="E9" s="762"/>
      <c r="F9" s="762"/>
      <c r="G9" s="762"/>
      <c r="H9" s="762"/>
      <c r="I9" s="1371" t="str">
        <f>IF('Sch-1'!C9=0, "", 'Sch-1'!C9)</f>
        <v xml:space="preserve">…….. …….. …….. …….. …….. …….. </v>
      </c>
      <c r="J9" s="1371"/>
      <c r="K9" s="724" t="str">
        <f>'Sch-1'!M9</f>
        <v>Rajasthan Projects Office, 4th Floor, REIL House,</v>
      </c>
      <c r="M9" s="763"/>
    </row>
    <row r="10" spans="1:48" ht="28.15" customHeight="1">
      <c r="A10" s="16"/>
      <c r="B10" s="16"/>
      <c r="C10" s="16"/>
      <c r="D10" s="16"/>
      <c r="E10" s="16"/>
      <c r="F10" s="16"/>
      <c r="G10" s="16"/>
      <c r="H10" s="16"/>
      <c r="I10" s="1371" t="str">
        <f>IF('Sch-1'!C10=0, "", 'Sch-1'!C10)</f>
        <v xml:space="preserve">…….. …….. …….. …….. …….. …….. </v>
      </c>
      <c r="J10" s="1371"/>
      <c r="K10" s="724" t="str">
        <f>'Sch-1'!M10</f>
        <v>Shipra Path, Mansarovar, Jaipur-302020 Rajasthan</v>
      </c>
      <c r="M10" s="763"/>
      <c r="AG10" s="717" t="s">
        <v>274</v>
      </c>
      <c r="AI10" s="725">
        <f>'Sch-1'!AA10</f>
        <v>0</v>
      </c>
    </row>
    <row r="11" spans="1:48" ht="28.15" customHeight="1">
      <c r="A11" s="16"/>
      <c r="B11" s="16"/>
      <c r="C11" s="16"/>
      <c r="D11" s="16"/>
      <c r="E11" s="16"/>
      <c r="F11" s="16"/>
      <c r="G11" s="16"/>
      <c r="H11" s="16"/>
      <c r="I11" s="1371" t="str">
        <f>IF('Sch-1'!C11=0, "", 'Sch-1'!C11)</f>
        <v xml:space="preserve">…….. …….. …….. …….. …….. …….. </v>
      </c>
      <c r="J11" s="1371"/>
      <c r="K11" s="724"/>
      <c r="M11" s="763"/>
      <c r="AG11" s="717"/>
      <c r="AI11" s="718"/>
    </row>
    <row r="12" spans="1:48">
      <c r="A12" s="16"/>
      <c r="B12" s="16"/>
      <c r="C12" s="16"/>
      <c r="D12" s="16"/>
      <c r="E12" s="16"/>
      <c r="F12" s="16"/>
      <c r="G12" s="16"/>
      <c r="H12" s="16"/>
      <c r="I12" s="763"/>
      <c r="J12" s="763"/>
      <c r="K12" s="763"/>
      <c r="L12" s="763"/>
      <c r="M12" s="763"/>
      <c r="N12" s="726"/>
      <c r="O12" s="761"/>
      <c r="AG12" s="717"/>
      <c r="AI12" s="718"/>
    </row>
    <row r="13" spans="1:48" s="1151" customFormat="1" ht="28.15" customHeight="1" thickBot="1">
      <c r="A13" s="1390" t="s">
        <v>471</v>
      </c>
      <c r="B13" s="1390"/>
      <c r="C13" s="1390"/>
      <c r="D13" s="1390"/>
      <c r="E13" s="1390"/>
      <c r="F13" s="1390"/>
      <c r="G13" s="1390"/>
      <c r="H13" s="1390"/>
      <c r="I13" s="1390"/>
      <c r="J13" s="1390"/>
      <c r="K13" s="1390"/>
      <c r="L13" s="1390"/>
      <c r="M13" s="1390"/>
      <c r="N13" s="1150"/>
      <c r="O13" s="948"/>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c r="AU13" s="948"/>
      <c r="AV13" s="948"/>
    </row>
    <row r="14" spans="1:48" ht="157.5">
      <c r="A14" s="727" t="s">
        <v>431</v>
      </c>
      <c r="B14" s="764" t="s">
        <v>511</v>
      </c>
      <c r="C14" s="764" t="s">
        <v>522</v>
      </c>
      <c r="D14" s="765" t="s">
        <v>523</v>
      </c>
      <c r="E14" s="766" t="s">
        <v>482</v>
      </c>
      <c r="F14" s="766" t="s">
        <v>510</v>
      </c>
      <c r="G14" s="766" t="s">
        <v>483</v>
      </c>
      <c r="H14" s="766" t="s">
        <v>509</v>
      </c>
      <c r="I14" s="728" t="s">
        <v>370</v>
      </c>
      <c r="J14" s="728" t="s">
        <v>351</v>
      </c>
      <c r="K14" s="728" t="s">
        <v>352</v>
      </c>
      <c r="L14" s="728" t="s">
        <v>60</v>
      </c>
      <c r="M14" s="729" t="s">
        <v>371</v>
      </c>
      <c r="N14" s="767" t="s">
        <v>507</v>
      </c>
      <c r="O14" s="761"/>
      <c r="Q14" s="696" t="s">
        <v>542</v>
      </c>
      <c r="R14" s="696" t="s">
        <v>491</v>
      </c>
      <c r="AH14" s="1375" t="s">
        <v>275</v>
      </c>
      <c r="AI14" s="1375"/>
      <c r="AJ14" s="731" t="s">
        <v>283</v>
      </c>
      <c r="AK14" s="1375" t="s">
        <v>276</v>
      </c>
      <c r="AL14" s="1375"/>
    </row>
    <row r="15" spans="1:48" s="716" customFormat="1">
      <c r="A15" s="732">
        <v>1</v>
      </c>
      <c r="B15" s="732">
        <v>2</v>
      </c>
      <c r="C15" s="732">
        <v>3</v>
      </c>
      <c r="D15" s="732">
        <v>4</v>
      </c>
      <c r="E15" s="768">
        <v>5</v>
      </c>
      <c r="F15" s="768">
        <v>6</v>
      </c>
      <c r="G15" s="768">
        <v>7</v>
      </c>
      <c r="H15" s="768">
        <v>8</v>
      </c>
      <c r="I15" s="728">
        <v>9</v>
      </c>
      <c r="J15" s="728">
        <v>10</v>
      </c>
      <c r="K15" s="728">
        <v>11</v>
      </c>
      <c r="L15" s="728">
        <v>12</v>
      </c>
      <c r="M15" s="729" t="s">
        <v>524</v>
      </c>
      <c r="N15" s="652">
        <v>14</v>
      </c>
      <c r="O15" s="731"/>
      <c r="P15" s="731"/>
      <c r="Q15" s="614"/>
      <c r="R15" s="769"/>
      <c r="S15" s="731"/>
      <c r="T15" s="731"/>
      <c r="U15" s="731"/>
      <c r="V15" s="731"/>
      <c r="W15" s="731"/>
      <c r="X15" s="731"/>
      <c r="Y15" s="731"/>
      <c r="Z15" s="731"/>
      <c r="AA15" s="731"/>
      <c r="AB15" s="731"/>
      <c r="AC15" s="731"/>
      <c r="AD15" s="731"/>
      <c r="AE15" s="731"/>
      <c r="AF15" s="731"/>
      <c r="AG15" s="731"/>
      <c r="AH15" s="730"/>
      <c r="AI15" s="730"/>
      <c r="AJ15" s="731"/>
      <c r="AK15" s="730"/>
      <c r="AL15" s="730"/>
      <c r="AM15" s="731"/>
      <c r="AN15" s="731"/>
      <c r="AO15" s="731"/>
      <c r="AP15" s="731"/>
      <c r="AQ15" s="731"/>
      <c r="AR15" s="731"/>
      <c r="AS15" s="731"/>
      <c r="AT15" s="731"/>
      <c r="AU15" s="731"/>
      <c r="AV15" s="731"/>
    </row>
    <row r="16" spans="1:48" s="716" customFormat="1">
      <c r="A16" s="733" t="s">
        <v>338</v>
      </c>
      <c r="B16" s="1384"/>
      <c r="C16" s="1385"/>
      <c r="D16" s="1385"/>
      <c r="E16" s="1385"/>
      <c r="F16" s="1385"/>
      <c r="G16" s="1385"/>
      <c r="H16" s="1385"/>
      <c r="I16" s="1385"/>
      <c r="J16" s="1385"/>
      <c r="K16" s="1385"/>
      <c r="L16" s="1385"/>
      <c r="M16" s="1385"/>
      <c r="N16" s="1386"/>
      <c r="O16" s="731"/>
      <c r="P16" s="731"/>
      <c r="Q16" s="614"/>
      <c r="R16" s="769"/>
      <c r="S16" s="731"/>
      <c r="T16" s="731"/>
      <c r="U16" s="731"/>
      <c r="V16" s="731"/>
      <c r="W16" s="731"/>
      <c r="X16" s="731"/>
      <c r="Y16" s="731"/>
      <c r="Z16" s="731"/>
      <c r="AA16" s="731"/>
      <c r="AB16" s="731"/>
      <c r="AC16" s="731"/>
      <c r="AD16" s="731"/>
      <c r="AE16" s="731"/>
      <c r="AF16" s="731"/>
      <c r="AG16" s="731"/>
      <c r="AH16" s="730"/>
      <c r="AI16" s="730"/>
      <c r="AJ16" s="731"/>
      <c r="AK16" s="730"/>
      <c r="AL16" s="730"/>
      <c r="AM16" s="731"/>
      <c r="AN16" s="731"/>
      <c r="AO16" s="731"/>
      <c r="AP16" s="731"/>
      <c r="AQ16" s="731"/>
      <c r="AR16" s="731"/>
      <c r="AS16" s="731"/>
      <c r="AT16" s="731"/>
      <c r="AU16" s="731"/>
      <c r="AV16" s="731"/>
    </row>
    <row r="17" spans="1:48" s="780" customFormat="1" ht="15.75" hidden="1">
      <c r="A17" s="770">
        <v>1</v>
      </c>
      <c r="B17" s="734"/>
      <c r="C17" s="734"/>
      <c r="D17" s="734"/>
      <c r="E17" s="770"/>
      <c r="F17" s="771"/>
      <c r="G17" s="772"/>
      <c r="H17" s="773"/>
      <c r="I17" s="774"/>
      <c r="J17" s="734"/>
      <c r="K17" s="775"/>
      <c r="L17" s="776"/>
      <c r="M17" s="777" t="str">
        <f>IF(L17=0, "Included", IF(ISERROR(K17*L17), L17, K17*L17))</f>
        <v>Included</v>
      </c>
      <c r="N17" s="778">
        <f>R17</f>
        <v>0</v>
      </c>
      <c r="O17" s="779"/>
      <c r="P17" s="779"/>
      <c r="Q17" s="614">
        <f>IF(M17="Included",0,M17)</f>
        <v>0</v>
      </c>
      <c r="R17" s="769">
        <f>IF(H17="", G17*Q17,H17*Q17)</f>
        <v>0</v>
      </c>
      <c r="S17" s="779"/>
      <c r="T17" s="779"/>
    </row>
    <row r="18" spans="1:48" s="780" customFormat="1" ht="15.75" hidden="1">
      <c r="A18" s="770">
        <v>2</v>
      </c>
      <c r="B18" s="734"/>
      <c r="C18" s="734"/>
      <c r="D18" s="734"/>
      <c r="E18" s="770"/>
      <c r="F18" s="771"/>
      <c r="G18" s="772"/>
      <c r="H18" s="773"/>
      <c r="I18" s="774"/>
      <c r="J18" s="734"/>
      <c r="K18" s="775"/>
      <c r="L18" s="776"/>
      <c r="M18" s="777" t="str">
        <f>IF(L18=0, "Included", IF(ISERROR(K18*L18), L18, K18*L18))</f>
        <v>Included</v>
      </c>
      <c r="N18" s="778">
        <f>R18</f>
        <v>0</v>
      </c>
      <c r="O18" s="779"/>
      <c r="P18" s="779"/>
      <c r="Q18" s="614">
        <f>IF(M18="Included",0,M18)</f>
        <v>0</v>
      </c>
      <c r="R18" s="769">
        <f>IF(H18="", G18*Q18,H18*Q18)</f>
        <v>0</v>
      </c>
      <c r="S18" s="779"/>
      <c r="T18" s="779"/>
    </row>
    <row r="19" spans="1:48" s="1151" customFormat="1" ht="45" customHeight="1">
      <c r="A19" s="1152"/>
      <c r="B19" s="1152"/>
      <c r="C19" s="1152"/>
      <c r="D19" s="1152"/>
      <c r="E19" s="1152"/>
      <c r="F19" s="1314" t="s">
        <v>548</v>
      </c>
      <c r="G19" s="1314"/>
      <c r="H19" s="1314"/>
      <c r="I19" s="1314"/>
      <c r="J19" s="1314"/>
      <c r="K19" s="1314"/>
      <c r="L19" s="1314"/>
      <c r="M19" s="1153"/>
      <c r="N19" s="1150"/>
      <c r="O19" s="948"/>
      <c r="P19" s="948"/>
      <c r="Q19" s="948"/>
      <c r="R19" s="948"/>
      <c r="S19" s="948"/>
      <c r="T19" s="948"/>
      <c r="U19" s="948"/>
      <c r="V19" s="948"/>
      <c r="W19" s="948"/>
      <c r="X19" s="948"/>
      <c r="Y19" s="948"/>
      <c r="Z19" s="948"/>
      <c r="AA19" s="948"/>
      <c r="AB19" s="948"/>
      <c r="AC19" s="948"/>
      <c r="AD19" s="948"/>
      <c r="AE19" s="948"/>
      <c r="AF19" s="948"/>
      <c r="AG19" s="1154"/>
      <c r="AH19" s="948"/>
      <c r="AI19" s="1155"/>
      <c r="AJ19" s="948"/>
      <c r="AK19" s="948"/>
      <c r="AL19" s="948"/>
      <c r="AM19" s="948"/>
      <c r="AN19" s="948"/>
      <c r="AO19" s="948"/>
      <c r="AP19" s="948"/>
      <c r="AQ19" s="948"/>
      <c r="AR19" s="948"/>
      <c r="AS19" s="948"/>
      <c r="AT19" s="948"/>
      <c r="AU19" s="948"/>
      <c r="AV19" s="948"/>
    </row>
    <row r="20" spans="1:48" s="780" customFormat="1" ht="24.75" customHeight="1">
      <c r="A20" s="1378"/>
      <c r="B20" s="1379"/>
      <c r="C20" s="1379"/>
      <c r="D20" s="1379"/>
      <c r="E20" s="1379"/>
      <c r="F20" s="1379"/>
      <c r="G20" s="1379"/>
      <c r="H20" s="1380"/>
      <c r="I20" s="781" t="s">
        <v>470</v>
      </c>
      <c r="J20" s="781"/>
      <c r="K20" s="781"/>
      <c r="L20" s="781"/>
      <c r="M20" s="782">
        <f>SUM(M17:M18)</f>
        <v>0</v>
      </c>
      <c r="N20" s="783"/>
      <c r="O20" s="779"/>
      <c r="P20" s="779"/>
      <c r="Q20" s="779"/>
      <c r="R20" s="779"/>
      <c r="S20" s="779"/>
      <c r="T20" s="779"/>
    </row>
    <row r="21" spans="1:48" ht="36" customHeight="1">
      <c r="A21" s="1381"/>
      <c r="B21" s="1382"/>
      <c r="C21" s="1382"/>
      <c r="D21" s="1382"/>
      <c r="E21" s="1382"/>
      <c r="F21" s="1382"/>
      <c r="G21" s="1382"/>
      <c r="H21" s="1383"/>
      <c r="I21" s="735" t="s">
        <v>507</v>
      </c>
      <c r="J21" s="735"/>
      <c r="K21" s="735"/>
      <c r="L21" s="735"/>
      <c r="M21" s="735"/>
      <c r="N21" s="782">
        <f>SUM(N17:N18)</f>
        <v>0</v>
      </c>
      <c r="O21" s="761"/>
      <c r="AH21" s="736"/>
      <c r="AI21" s="736"/>
      <c r="AK21" s="736"/>
      <c r="AL21" s="736"/>
      <c r="AM21" s="284"/>
      <c r="AN21" s="284"/>
      <c r="AO21" s="284"/>
      <c r="AP21" s="284"/>
      <c r="AQ21" s="284"/>
      <c r="AR21" s="284"/>
      <c r="AS21" s="284"/>
      <c r="AT21" s="284"/>
      <c r="AU21" s="284"/>
      <c r="AV21" s="284"/>
    </row>
    <row r="22" spans="1:48" ht="19.5" customHeight="1">
      <c r="A22" s="737"/>
      <c r="B22" s="737"/>
      <c r="C22" s="737"/>
      <c r="D22" s="737"/>
      <c r="E22" s="737"/>
      <c r="F22" s="737"/>
      <c r="G22" s="737"/>
      <c r="H22" s="737"/>
      <c r="I22" s="737"/>
      <c r="J22" s="1303"/>
      <c r="K22" s="1303"/>
      <c r="L22" s="1303"/>
      <c r="M22" s="1303"/>
      <c r="AH22" s="784"/>
      <c r="AI22" s="785"/>
      <c r="AM22" s="284"/>
      <c r="AN22" s="284"/>
      <c r="AO22" s="284"/>
      <c r="AP22" s="284"/>
      <c r="AQ22" s="284"/>
      <c r="AR22" s="284"/>
      <c r="AS22" s="284"/>
      <c r="AT22" s="284"/>
      <c r="AU22" s="284"/>
      <c r="AV22" s="284"/>
    </row>
    <row r="23" spans="1:48" ht="19.5" customHeight="1">
      <c r="A23" s="739" t="s">
        <v>404</v>
      </c>
      <c r="B23" s="739"/>
      <c r="C23" s="739"/>
      <c r="D23" s="739"/>
      <c r="E23" s="786" t="str">
        <f>'Sch-1'!B62</f>
        <v>--</v>
      </c>
      <c r="F23" s="739"/>
      <c r="G23" s="739"/>
      <c r="H23" s="739"/>
      <c r="J23" s="1303" t="str">
        <f>"Printed Name   : " &amp; 'Sch-1'!M63</f>
        <v xml:space="preserve">Printed Name   : </v>
      </c>
      <c r="K23" s="1303"/>
      <c r="L23" s="1303"/>
      <c r="M23" s="1303"/>
      <c r="AM23" s="284"/>
      <c r="AN23" s="284"/>
      <c r="AO23" s="284"/>
      <c r="AP23" s="284"/>
      <c r="AQ23" s="284"/>
      <c r="AR23" s="284"/>
      <c r="AS23" s="284"/>
      <c r="AT23" s="284"/>
      <c r="AU23" s="284"/>
      <c r="AV23" s="284"/>
    </row>
    <row r="24" spans="1:48" ht="27.75" customHeight="1">
      <c r="A24" s="739" t="s">
        <v>405</v>
      </c>
      <c r="B24" s="739"/>
      <c r="C24" s="739"/>
      <c r="D24" s="739"/>
      <c r="E24" s="744" t="str">
        <f>'Sch-1'!B63</f>
        <v/>
      </c>
      <c r="F24" s="739"/>
      <c r="G24" s="739"/>
      <c r="H24" s="739"/>
      <c r="J24" s="1303" t="str">
        <f>"Designation      : " &amp; 'Sch-1'!M64</f>
        <v xml:space="preserve">Designation      : </v>
      </c>
      <c r="K24" s="1303"/>
      <c r="L24" s="1303"/>
      <c r="M24" s="1303"/>
      <c r="AM24" s="284"/>
      <c r="AN24" s="284"/>
      <c r="AO24" s="284"/>
      <c r="AP24" s="284"/>
      <c r="AQ24" s="284"/>
      <c r="AR24" s="284"/>
      <c r="AS24" s="284"/>
      <c r="AT24" s="284"/>
      <c r="AU24" s="284"/>
      <c r="AV24" s="284"/>
    </row>
    <row r="25" spans="1:48">
      <c r="A25" s="719" t="s">
        <v>64</v>
      </c>
      <c r="B25" s="719"/>
      <c r="C25" s="719"/>
      <c r="D25" s="719"/>
      <c r="E25" s="1377" t="s">
        <v>373</v>
      </c>
      <c r="F25" s="1377"/>
      <c r="G25" s="1377"/>
      <c r="H25" s="1377"/>
      <c r="I25" s="1377"/>
      <c r="J25" s="1377"/>
      <c r="K25" s="1377"/>
      <c r="L25" s="1377"/>
      <c r="M25" s="1377"/>
      <c r="AM25" s="284"/>
      <c r="AN25" s="284"/>
      <c r="AO25" s="284"/>
      <c r="AP25" s="284"/>
      <c r="AQ25" s="284"/>
      <c r="AR25" s="284"/>
      <c r="AS25" s="284"/>
      <c r="AT25" s="284"/>
      <c r="AU25" s="284"/>
      <c r="AV25" s="284"/>
    </row>
    <row r="26" spans="1:48" ht="31.5" customHeight="1">
      <c r="N26" s="741"/>
      <c r="AM26" s="284"/>
      <c r="AN26" s="284"/>
      <c r="AO26" s="284"/>
      <c r="AP26" s="284"/>
      <c r="AQ26" s="284"/>
      <c r="AR26" s="284"/>
      <c r="AS26" s="284"/>
      <c r="AT26" s="284"/>
      <c r="AU26" s="284"/>
      <c r="AV26" s="284"/>
    </row>
    <row r="95" spans="1:15" s="761" customFormat="1">
      <c r="A95" s="742"/>
      <c r="B95" s="742"/>
      <c r="C95" s="742"/>
      <c r="D95" s="742"/>
      <c r="E95" s="742"/>
      <c r="F95" s="742"/>
      <c r="G95" s="742"/>
      <c r="H95" s="742"/>
      <c r="I95" s="743"/>
      <c r="J95" s="743"/>
      <c r="K95" s="743"/>
      <c r="L95" s="743"/>
      <c r="M95" s="743"/>
      <c r="N95" s="714"/>
      <c r="O95" s="284"/>
    </row>
    <row r="96" spans="1:15" s="761" customFormat="1">
      <c r="A96" s="742"/>
      <c r="B96" s="742"/>
      <c r="C96" s="742"/>
      <c r="D96" s="742"/>
      <c r="E96" s="742"/>
      <c r="F96" s="742"/>
      <c r="G96" s="742"/>
      <c r="H96" s="742"/>
      <c r="I96" s="743"/>
      <c r="J96" s="743"/>
      <c r="K96" s="743"/>
      <c r="L96" s="743"/>
      <c r="M96" s="743"/>
      <c r="N96" s="714"/>
      <c r="O96" s="284"/>
    </row>
    <row r="97" spans="1:38" s="761" customFormat="1">
      <c r="A97" s="742"/>
      <c r="B97" s="742"/>
      <c r="C97" s="742"/>
      <c r="D97" s="742"/>
      <c r="E97" s="742"/>
      <c r="F97" s="742"/>
      <c r="G97" s="742"/>
      <c r="H97" s="742"/>
      <c r="I97" s="743"/>
      <c r="J97" s="743"/>
      <c r="K97" s="743"/>
      <c r="L97" s="743"/>
      <c r="M97" s="743"/>
      <c r="N97" s="714"/>
      <c r="O97" s="284"/>
    </row>
    <row r="98" spans="1:38" s="284" customFormat="1" hidden="1">
      <c r="A98" s="744" t="str">
        <f>A1</f>
        <v>Tender Enquiry No.: NR1/T/W-AIS/DOM/I00/25/08834– SRM RFX – 5002004591</v>
      </c>
      <c r="B98" s="744"/>
      <c r="C98" s="744"/>
      <c r="D98" s="744"/>
      <c r="E98" s="744"/>
      <c r="F98" s="744"/>
      <c r="G98" s="744"/>
      <c r="H98" s="744"/>
      <c r="I98" s="739"/>
      <c r="J98" s="745"/>
      <c r="K98" s="745"/>
      <c r="L98" s="745"/>
      <c r="M98" s="745"/>
      <c r="N98" s="746"/>
    </row>
    <row r="99" spans="1:38" s="284" customFormat="1" hidden="1">
      <c r="A99" s="715"/>
      <c r="B99" s="715"/>
      <c r="C99" s="715"/>
      <c r="D99" s="715"/>
      <c r="E99" s="715"/>
      <c r="F99" s="715"/>
      <c r="G99" s="715"/>
      <c r="H99" s="715"/>
      <c r="I99" s="287"/>
      <c r="J99" s="716"/>
      <c r="K99" s="716"/>
      <c r="L99" s="716"/>
      <c r="M99" s="716"/>
      <c r="N99" s="746"/>
    </row>
    <row r="100" spans="1:38" s="284" customFormat="1" ht="35.25" hidden="1" customHeight="1">
      <c r="A100" s="1388" t="str">
        <f>A3</f>
        <v>Substation Package SS-06 of Transmission Scheme (Implementation on of 1 no. of 220 kV line bay at 400/ 220 kV Fatehgarh-III PS (Sec- 1), for interconnection of BESS of JSW Renew Energy Five Ltd.) to be implemented by POWERGRID Ramgarh Transmission Ltd</v>
      </c>
      <c r="B100" s="1388"/>
      <c r="C100" s="1388"/>
      <c r="D100" s="1388"/>
      <c r="E100" s="1388"/>
      <c r="F100" s="1388"/>
      <c r="G100" s="1388"/>
      <c r="H100" s="1388"/>
      <c r="I100" s="1388">
        <f>I3</f>
        <v>0</v>
      </c>
      <c r="J100" s="1388">
        <f>J3</f>
        <v>0</v>
      </c>
      <c r="K100" s="1388"/>
      <c r="L100" s="1388"/>
      <c r="M100" s="1388"/>
      <c r="N100" s="746"/>
    </row>
    <row r="101" spans="1:38" s="284" customFormat="1" hidden="1">
      <c r="A101" s="1389" t="str">
        <f>A4</f>
        <v>(SCHEDULE OF RATES AND PRICES )</v>
      </c>
      <c r="B101" s="1389"/>
      <c r="C101" s="1389"/>
      <c r="D101" s="1389"/>
      <c r="E101" s="1389"/>
      <c r="F101" s="1389"/>
      <c r="G101" s="1389"/>
      <c r="H101" s="1389"/>
      <c r="I101" s="1389">
        <f>I4</f>
        <v>0</v>
      </c>
      <c r="J101" s="1389">
        <f>J4</f>
        <v>0</v>
      </c>
      <c r="K101" s="1389"/>
      <c r="L101" s="1389"/>
      <c r="M101" s="1389"/>
      <c r="N101" s="746"/>
    </row>
    <row r="102" spans="1:38" s="284" customFormat="1" hidden="1">
      <c r="A102" s="719"/>
      <c r="B102" s="719"/>
      <c r="C102" s="719"/>
      <c r="D102" s="719"/>
      <c r="E102" s="719"/>
      <c r="F102" s="719"/>
      <c r="G102" s="719"/>
      <c r="H102" s="719"/>
      <c r="I102" s="720"/>
      <c r="J102" s="720"/>
      <c r="K102" s="720"/>
      <c r="L102" s="720"/>
      <c r="M102" s="720"/>
      <c r="N102" s="746"/>
    </row>
    <row r="103" spans="1:38" s="284" customFormat="1" hidden="1">
      <c r="A103" s="721" t="str">
        <f>A6</f>
        <v>Bidder’s Name and Address (Sole Bidder) :</v>
      </c>
      <c r="B103" s="721"/>
      <c r="C103" s="721"/>
      <c r="D103" s="721"/>
      <c r="E103" s="721"/>
      <c r="F103" s="721"/>
      <c r="G103" s="721"/>
      <c r="H103" s="721"/>
      <c r="I103" s="16"/>
      <c r="J103" s="16"/>
      <c r="K103" s="16"/>
      <c r="L103" s="16"/>
      <c r="M103" s="16"/>
      <c r="N103" s="746"/>
    </row>
    <row r="104" spans="1:38" s="284" customFormat="1" hidden="1">
      <c r="A104" s="1376" t="str">
        <f>A7</f>
        <v/>
      </c>
      <c r="B104" s="1376"/>
      <c r="C104" s="1376"/>
      <c r="D104" s="1376"/>
      <c r="E104" s="1376"/>
      <c r="F104" s="1376"/>
      <c r="G104" s="1376"/>
      <c r="H104" s="1376"/>
      <c r="I104" s="1376">
        <f t="shared" ref="I104:J108" si="0">I7</f>
        <v>0</v>
      </c>
      <c r="J104" s="1376">
        <f t="shared" si="0"/>
        <v>0</v>
      </c>
      <c r="K104" s="723"/>
      <c r="L104" s="723"/>
      <c r="M104" s="723"/>
      <c r="N104" s="746"/>
    </row>
    <row r="105" spans="1:38" s="284" customFormat="1" hidden="1">
      <c r="A105" s="762" t="str">
        <f>A8</f>
        <v>Name     :</v>
      </c>
      <c r="B105" s="762"/>
      <c r="C105" s="762"/>
      <c r="D105" s="762"/>
      <c r="E105" s="762"/>
      <c r="F105" s="762"/>
      <c r="G105" s="762"/>
      <c r="H105" s="762"/>
      <c r="I105" s="1371" t="str">
        <f t="shared" si="0"/>
        <v xml:space="preserve">…….. …….. …….. …….. …….. …….. </v>
      </c>
      <c r="J105" s="1371">
        <f t="shared" si="0"/>
        <v>0</v>
      </c>
      <c r="K105" s="763"/>
      <c r="L105" s="763"/>
      <c r="M105" s="763"/>
      <c r="N105" s="746"/>
    </row>
    <row r="106" spans="1:38" s="284" customFormat="1" hidden="1">
      <c r="A106" s="762" t="str">
        <f>A9</f>
        <v>Address :</v>
      </c>
      <c r="B106" s="762"/>
      <c r="C106" s="762"/>
      <c r="D106" s="762"/>
      <c r="E106" s="762"/>
      <c r="F106" s="762"/>
      <c r="G106" s="762"/>
      <c r="H106" s="762"/>
      <c r="I106" s="1371" t="str">
        <f t="shared" si="0"/>
        <v xml:space="preserve">…….. …….. …….. …….. …….. …….. </v>
      </c>
      <c r="J106" s="1371">
        <f t="shared" si="0"/>
        <v>0</v>
      </c>
      <c r="K106" s="763"/>
      <c r="L106" s="763"/>
      <c r="M106" s="763"/>
      <c r="N106" s="746"/>
    </row>
    <row r="107" spans="1:38" s="284" customFormat="1" hidden="1">
      <c r="A107" s="16"/>
      <c r="B107" s="16"/>
      <c r="C107" s="16"/>
      <c r="D107" s="16"/>
      <c r="E107" s="16"/>
      <c r="F107" s="16"/>
      <c r="G107" s="16"/>
      <c r="H107" s="16"/>
      <c r="I107" s="1371" t="str">
        <f t="shared" si="0"/>
        <v xml:space="preserve">…….. …….. …….. …….. …….. …….. </v>
      </c>
      <c r="J107" s="1371">
        <f t="shared" si="0"/>
        <v>0</v>
      </c>
      <c r="K107" s="763"/>
      <c r="L107" s="763"/>
      <c r="M107" s="763"/>
      <c r="N107" s="746"/>
    </row>
    <row r="108" spans="1:38" s="284" customFormat="1" hidden="1">
      <c r="A108" s="16"/>
      <c r="B108" s="16"/>
      <c r="C108" s="16"/>
      <c r="D108" s="16"/>
      <c r="E108" s="16"/>
      <c r="F108" s="16"/>
      <c r="G108" s="16"/>
      <c r="H108" s="16"/>
      <c r="I108" s="1371" t="str">
        <f t="shared" si="0"/>
        <v xml:space="preserve">…….. …….. …….. …….. …….. …….. </v>
      </c>
      <c r="J108" s="1371">
        <f t="shared" si="0"/>
        <v>0</v>
      </c>
      <c r="K108" s="763"/>
      <c r="L108" s="763"/>
      <c r="M108" s="763"/>
      <c r="N108" s="746"/>
    </row>
    <row r="109" spans="1:38" s="284" customFormat="1" hidden="1">
      <c r="A109" s="740"/>
      <c r="B109" s="740"/>
      <c r="C109" s="740"/>
      <c r="D109" s="740"/>
      <c r="E109" s="740"/>
      <c r="F109" s="740"/>
      <c r="G109" s="740"/>
      <c r="H109" s="740"/>
      <c r="I109" s="722"/>
      <c r="J109" s="722"/>
      <c r="K109" s="722"/>
      <c r="L109" s="722"/>
      <c r="M109" s="722"/>
      <c r="N109" s="746"/>
    </row>
    <row r="110" spans="1:38" s="284" customFormat="1" ht="33.75" hidden="1" customHeight="1">
      <c r="A110" s="738" t="str">
        <f>A14</f>
        <v>SL. NO.</v>
      </c>
      <c r="B110" s="738"/>
      <c r="C110" s="738"/>
      <c r="D110" s="738"/>
      <c r="E110" s="738"/>
      <c r="F110" s="738"/>
      <c r="G110" s="738"/>
      <c r="H110" s="738"/>
      <c r="I110" s="747" t="str">
        <f>I14</f>
        <v>Description of Test</v>
      </c>
      <c r="J110" s="1373" t="e">
        <f>#REF!</f>
        <v>#REF!</v>
      </c>
      <c r="K110" s="1373"/>
      <c r="L110" s="1373"/>
      <c r="M110" s="1373"/>
      <c r="N110" s="746"/>
      <c r="AH110" s="1373"/>
      <c r="AI110" s="1373"/>
      <c r="AK110" s="1373"/>
      <c r="AL110" s="1373"/>
    </row>
    <row r="111" spans="1:38" s="284" customFormat="1" hidden="1">
      <c r="A111" s="720" t="e">
        <f>#REF!</f>
        <v>#REF!</v>
      </c>
      <c r="B111" s="720"/>
      <c r="C111" s="720"/>
      <c r="D111" s="720"/>
      <c r="E111" s="720"/>
      <c r="F111" s="720"/>
      <c r="G111" s="720"/>
      <c r="H111" s="720"/>
      <c r="I111" s="720" t="e">
        <f>#REF!</f>
        <v>#REF!</v>
      </c>
      <c r="J111" s="1374" t="e">
        <f>#REF!</f>
        <v>#REF!</v>
      </c>
      <c r="K111" s="1374"/>
      <c r="L111" s="1374"/>
      <c r="M111" s="1374"/>
      <c r="N111" s="746"/>
      <c r="AH111" s="1374"/>
      <c r="AI111" s="1374"/>
      <c r="AK111" s="1374"/>
      <c r="AL111" s="1374"/>
    </row>
    <row r="112" spans="1:38" s="284" customFormat="1" hidden="1">
      <c r="A112" s="754" t="e">
        <f>#REF!</f>
        <v>#REF!</v>
      </c>
      <c r="B112" s="754"/>
      <c r="C112" s="754"/>
      <c r="D112" s="754"/>
      <c r="E112" s="754"/>
      <c r="F112" s="754"/>
      <c r="G112" s="754"/>
      <c r="H112" s="754"/>
      <c r="I112" s="748" t="e">
        <f>#REF!</f>
        <v>#REF!</v>
      </c>
      <c r="J112" s="1374"/>
      <c r="K112" s="1374"/>
      <c r="L112" s="1374"/>
      <c r="M112" s="1374"/>
      <c r="N112" s="746"/>
      <c r="AH112" s="1374"/>
      <c r="AI112" s="1374"/>
      <c r="AK112" s="1374"/>
      <c r="AL112" s="1374"/>
    </row>
    <row r="113" spans="1:38" s="284" customFormat="1" hidden="1">
      <c r="A113" s="758" t="e">
        <f>#REF!</f>
        <v>#REF!</v>
      </c>
      <c r="B113" s="758"/>
      <c r="C113" s="758"/>
      <c r="D113" s="758"/>
      <c r="E113" s="758"/>
      <c r="F113" s="758"/>
      <c r="G113" s="758"/>
      <c r="H113" s="758"/>
      <c r="I113" s="749" t="e">
        <f>#REF!</f>
        <v>#REF!</v>
      </c>
      <c r="J113" s="1372" t="e">
        <f>#REF!</f>
        <v>#REF!</v>
      </c>
      <c r="K113" s="1372"/>
      <c r="L113" s="1372"/>
      <c r="M113" s="1372"/>
      <c r="N113" s="744"/>
      <c r="AH113" s="750"/>
      <c r="AI113" s="750"/>
      <c r="AK113" s="750"/>
      <c r="AL113" s="750"/>
    </row>
    <row r="114" spans="1:38" s="284" customFormat="1" hidden="1">
      <c r="A114" s="758" t="e">
        <f>#REF!</f>
        <v>#REF!</v>
      </c>
      <c r="B114" s="758"/>
      <c r="C114" s="758"/>
      <c r="D114" s="758"/>
      <c r="E114" s="758"/>
      <c r="F114" s="758"/>
      <c r="G114" s="758"/>
      <c r="H114" s="758"/>
      <c r="I114" s="749" t="e">
        <f>#REF!</f>
        <v>#REF!</v>
      </c>
      <c r="J114" s="1372" t="e">
        <f>#REF!</f>
        <v>#REF!</v>
      </c>
      <c r="K114" s="1372"/>
      <c r="L114" s="1372"/>
      <c r="M114" s="1372"/>
      <c r="N114" s="744"/>
      <c r="AH114" s="751"/>
      <c r="AI114" s="751"/>
      <c r="AK114" s="750"/>
      <c r="AL114" s="751"/>
    </row>
    <row r="115" spans="1:38" s="284" customFormat="1" ht="20.100000000000001" hidden="1" customHeight="1">
      <c r="A115" s="752"/>
      <c r="B115" s="752"/>
      <c r="C115" s="752"/>
      <c r="D115" s="752"/>
      <c r="E115" s="752"/>
      <c r="F115" s="752"/>
      <c r="G115" s="752"/>
      <c r="H115" s="752"/>
      <c r="I115" s="748" t="e">
        <f>#REF!</f>
        <v>#REF!</v>
      </c>
      <c r="J115" s="1372" t="e">
        <f>#REF!</f>
        <v>#REF!</v>
      </c>
      <c r="K115" s="1372"/>
      <c r="L115" s="1372"/>
      <c r="M115" s="1372"/>
      <c r="N115" s="746"/>
      <c r="AH115" s="751"/>
      <c r="AI115" s="751"/>
      <c r="AK115" s="751"/>
      <c r="AL115" s="751"/>
    </row>
    <row r="116" spans="1:38" s="284" customFormat="1" hidden="1">
      <c r="A116" s="754" t="e">
        <f>#REF!</f>
        <v>#REF!</v>
      </c>
      <c r="B116" s="754"/>
      <c r="C116" s="754"/>
      <c r="D116" s="754"/>
      <c r="E116" s="754"/>
      <c r="F116" s="754"/>
      <c r="G116" s="754"/>
      <c r="H116" s="754"/>
      <c r="I116" s="748" t="e">
        <f>#REF!</f>
        <v>#REF!</v>
      </c>
      <c r="J116" s="1372"/>
      <c r="K116" s="1372"/>
      <c r="L116" s="1372"/>
      <c r="M116" s="1372"/>
      <c r="N116" s="746"/>
      <c r="AH116" s="1372"/>
      <c r="AI116" s="1372"/>
      <c r="AK116" s="1372"/>
      <c r="AL116" s="1372"/>
    </row>
    <row r="117" spans="1:38" s="284" customFormat="1" hidden="1">
      <c r="A117" s="753" t="e">
        <f>#REF!</f>
        <v>#REF!</v>
      </c>
      <c r="B117" s="753"/>
      <c r="C117" s="753"/>
      <c r="D117" s="753"/>
      <c r="E117" s="753"/>
      <c r="F117" s="753"/>
      <c r="G117" s="753"/>
      <c r="H117" s="753"/>
      <c r="I117" s="748" t="e">
        <f>#REF!</f>
        <v>#REF!</v>
      </c>
      <c r="J117" s="1372"/>
      <c r="K117" s="1372"/>
      <c r="L117" s="1372"/>
      <c r="M117" s="1372"/>
      <c r="N117" s="746"/>
      <c r="AH117" s="1372"/>
      <c r="AI117" s="1372"/>
      <c r="AK117" s="1372"/>
      <c r="AL117" s="1372"/>
    </row>
    <row r="118" spans="1:38" s="284" customFormat="1" hidden="1">
      <c r="A118" s="787" t="e">
        <f>#REF!</f>
        <v>#REF!</v>
      </c>
      <c r="B118" s="787"/>
      <c r="C118" s="787"/>
      <c r="D118" s="787"/>
      <c r="E118" s="787"/>
      <c r="F118" s="787"/>
      <c r="G118" s="787"/>
      <c r="H118" s="787"/>
      <c r="I118" s="748" t="e">
        <f>#REF!</f>
        <v>#REF!</v>
      </c>
      <c r="J118" s="1372"/>
      <c r="K118" s="1372"/>
      <c r="L118" s="1372"/>
      <c r="M118" s="1372"/>
      <c r="N118" s="746"/>
      <c r="AH118" s="1372"/>
      <c r="AI118" s="1372"/>
      <c r="AK118" s="1372"/>
      <c r="AL118" s="1372"/>
    </row>
    <row r="119" spans="1:38" s="284" customFormat="1" hidden="1">
      <c r="A119" s="758" t="e">
        <f>#REF!</f>
        <v>#REF!</v>
      </c>
      <c r="B119" s="758"/>
      <c r="C119" s="758"/>
      <c r="D119" s="758"/>
      <c r="E119" s="758"/>
      <c r="F119" s="758"/>
      <c r="G119" s="758"/>
      <c r="H119" s="758"/>
      <c r="I119" s="749" t="e">
        <f>#REF!</f>
        <v>#REF!</v>
      </c>
      <c r="J119" s="1372" t="e">
        <f>#REF!</f>
        <v>#REF!</v>
      </c>
      <c r="K119" s="1372"/>
      <c r="L119" s="1372"/>
      <c r="M119" s="1372"/>
      <c r="N119" s="744"/>
      <c r="AH119" s="751"/>
      <c r="AI119" s="751"/>
      <c r="AK119" s="750"/>
      <c r="AL119" s="751"/>
    </row>
    <row r="120" spans="1:38" s="284" customFormat="1" hidden="1">
      <c r="A120" s="758" t="e">
        <f>#REF!</f>
        <v>#REF!</v>
      </c>
      <c r="B120" s="758"/>
      <c r="C120" s="758"/>
      <c r="D120" s="758"/>
      <c r="E120" s="758"/>
      <c r="F120" s="758"/>
      <c r="G120" s="758"/>
      <c r="H120" s="758"/>
      <c r="I120" s="749" t="e">
        <f>#REF!</f>
        <v>#REF!</v>
      </c>
      <c r="J120" s="1372" t="e">
        <f>#REF!</f>
        <v>#REF!</v>
      </c>
      <c r="K120" s="1372"/>
      <c r="L120" s="1372"/>
      <c r="M120" s="1372"/>
      <c r="N120" s="744"/>
      <c r="AH120" s="751"/>
      <c r="AI120" s="751"/>
      <c r="AK120" s="750"/>
      <c r="AL120" s="751"/>
    </row>
    <row r="121" spans="1:38" s="284" customFormat="1" hidden="1">
      <c r="A121" s="758" t="e">
        <f>#REF!</f>
        <v>#REF!</v>
      </c>
      <c r="B121" s="758"/>
      <c r="C121" s="758"/>
      <c r="D121" s="758"/>
      <c r="E121" s="758"/>
      <c r="F121" s="758"/>
      <c r="G121" s="758"/>
      <c r="H121" s="758"/>
      <c r="I121" s="749" t="e">
        <f>#REF!</f>
        <v>#REF!</v>
      </c>
      <c r="J121" s="1372" t="e">
        <f>#REF!</f>
        <v>#REF!</v>
      </c>
      <c r="K121" s="1372"/>
      <c r="L121" s="1372"/>
      <c r="M121" s="1372"/>
      <c r="N121" s="744"/>
      <c r="AH121" s="751"/>
      <c r="AI121" s="751"/>
      <c r="AK121" s="750"/>
      <c r="AL121" s="751"/>
    </row>
    <row r="122" spans="1:38" s="284" customFormat="1" hidden="1">
      <c r="A122" s="758" t="e">
        <f>#REF!</f>
        <v>#REF!</v>
      </c>
      <c r="B122" s="758"/>
      <c r="C122" s="758"/>
      <c r="D122" s="758"/>
      <c r="E122" s="758"/>
      <c r="F122" s="758"/>
      <c r="G122" s="758"/>
      <c r="H122" s="758"/>
      <c r="I122" s="749" t="e">
        <f>#REF!</f>
        <v>#REF!</v>
      </c>
      <c r="J122" s="1372" t="e">
        <f>#REF!</f>
        <v>#REF!</v>
      </c>
      <c r="K122" s="1372"/>
      <c r="L122" s="1372"/>
      <c r="M122" s="1372"/>
      <c r="N122" s="744"/>
      <c r="AH122" s="751"/>
      <c r="AI122" s="751"/>
      <c r="AK122" s="750"/>
      <c r="AL122" s="751"/>
    </row>
    <row r="123" spans="1:38" s="284" customFormat="1" hidden="1">
      <c r="A123" s="758"/>
      <c r="B123" s="758"/>
      <c r="C123" s="758"/>
      <c r="D123" s="758"/>
      <c r="E123" s="758"/>
      <c r="F123" s="758"/>
      <c r="G123" s="758"/>
      <c r="H123" s="758"/>
      <c r="I123" s="748" t="e">
        <f>#REF!</f>
        <v>#REF!</v>
      </c>
      <c r="J123" s="1372" t="e">
        <f>#REF!</f>
        <v>#REF!</v>
      </c>
      <c r="K123" s="1372"/>
      <c r="L123" s="1372"/>
      <c r="M123" s="1372"/>
      <c r="N123" s="744"/>
      <c r="AH123" s="751"/>
      <c r="AI123" s="751"/>
      <c r="AK123" s="751"/>
      <c r="AL123" s="751"/>
    </row>
    <row r="124" spans="1:38" s="284" customFormat="1" ht="20.100000000000001" hidden="1" customHeight="1">
      <c r="A124" s="787" t="e">
        <f>#REF!</f>
        <v>#REF!</v>
      </c>
      <c r="B124" s="787"/>
      <c r="C124" s="787"/>
      <c r="D124" s="787"/>
      <c r="E124" s="787"/>
      <c r="F124" s="787"/>
      <c r="G124" s="787"/>
      <c r="H124" s="787"/>
      <c r="I124" s="748" t="e">
        <f>#REF!</f>
        <v>#REF!</v>
      </c>
      <c r="J124" s="1372"/>
      <c r="K124" s="1372"/>
      <c r="L124" s="1372"/>
      <c r="M124" s="1372"/>
      <c r="N124" s="744"/>
      <c r="AH124" s="751"/>
      <c r="AI124" s="751"/>
      <c r="AK124" s="751"/>
      <c r="AL124" s="751"/>
    </row>
    <row r="125" spans="1:38" s="284" customFormat="1" hidden="1">
      <c r="A125" s="758" t="e">
        <f>#REF!</f>
        <v>#REF!</v>
      </c>
      <c r="B125" s="758"/>
      <c r="C125" s="758"/>
      <c r="D125" s="758"/>
      <c r="E125" s="758"/>
      <c r="F125" s="758"/>
      <c r="G125" s="758"/>
      <c r="H125" s="758"/>
      <c r="I125" s="749" t="e">
        <f>#REF!</f>
        <v>#REF!</v>
      </c>
      <c r="J125" s="1372" t="e">
        <f>#REF!</f>
        <v>#REF!</v>
      </c>
      <c r="K125" s="1372"/>
      <c r="L125" s="1372"/>
      <c r="M125" s="1372"/>
      <c r="N125" s="744"/>
      <c r="AH125" s="751"/>
      <c r="AI125" s="751"/>
      <c r="AK125" s="750"/>
      <c r="AL125" s="751"/>
    </row>
    <row r="126" spans="1:38" s="284" customFormat="1" hidden="1">
      <c r="A126" s="758" t="e">
        <f>#REF!</f>
        <v>#REF!</v>
      </c>
      <c r="B126" s="758"/>
      <c r="C126" s="758"/>
      <c r="D126" s="758"/>
      <c r="E126" s="758"/>
      <c r="F126" s="758"/>
      <c r="G126" s="758"/>
      <c r="H126" s="758"/>
      <c r="I126" s="749" t="e">
        <f>#REF!</f>
        <v>#REF!</v>
      </c>
      <c r="J126" s="1372" t="e">
        <f>#REF!</f>
        <v>#REF!</v>
      </c>
      <c r="K126" s="1372"/>
      <c r="L126" s="1372"/>
      <c r="M126" s="1372"/>
      <c r="N126" s="744"/>
      <c r="AH126" s="751"/>
      <c r="AI126" s="751"/>
      <c r="AK126" s="750"/>
      <c r="AL126" s="751"/>
    </row>
    <row r="127" spans="1:38" s="284" customFormat="1" ht="20.100000000000001" hidden="1" customHeight="1">
      <c r="A127" s="758" t="e">
        <f>#REF!</f>
        <v>#REF!</v>
      </c>
      <c r="B127" s="758"/>
      <c r="C127" s="758"/>
      <c r="D127" s="758"/>
      <c r="E127" s="758"/>
      <c r="F127" s="758"/>
      <c r="G127" s="758"/>
      <c r="H127" s="758"/>
      <c r="I127" s="749" t="e">
        <f>#REF!</f>
        <v>#REF!</v>
      </c>
      <c r="J127" s="1372" t="e">
        <f>#REF!</f>
        <v>#REF!</v>
      </c>
      <c r="K127" s="1372"/>
      <c r="L127" s="1372"/>
      <c r="M127" s="1372"/>
      <c r="N127" s="744"/>
      <c r="AH127" s="751"/>
      <c r="AI127" s="751"/>
      <c r="AK127" s="750"/>
      <c r="AL127" s="751"/>
    </row>
    <row r="128" spans="1:38" s="284" customFormat="1" hidden="1">
      <c r="A128" s="758" t="e">
        <f>#REF!</f>
        <v>#REF!</v>
      </c>
      <c r="B128" s="758"/>
      <c r="C128" s="758"/>
      <c r="D128" s="758"/>
      <c r="E128" s="758"/>
      <c r="F128" s="758"/>
      <c r="G128" s="758"/>
      <c r="H128" s="758"/>
      <c r="I128" s="749" t="e">
        <f>#REF!</f>
        <v>#REF!</v>
      </c>
      <c r="J128" s="1372" t="e">
        <f>#REF!</f>
        <v>#REF!</v>
      </c>
      <c r="K128" s="1372"/>
      <c r="L128" s="1372"/>
      <c r="M128" s="1372"/>
      <c r="N128" s="744"/>
      <c r="AH128" s="751"/>
      <c r="AI128" s="751"/>
      <c r="AK128" s="750"/>
      <c r="AL128" s="751"/>
    </row>
    <row r="129" spans="1:38" s="746" customFormat="1" ht="20.100000000000001" hidden="1" customHeight="1">
      <c r="A129" s="754"/>
      <c r="B129" s="754"/>
      <c r="C129" s="754"/>
      <c r="D129" s="754"/>
      <c r="E129" s="754"/>
      <c r="F129" s="754"/>
      <c r="G129" s="754"/>
      <c r="H129" s="754"/>
      <c r="I129" s="748" t="e">
        <f>#REF!</f>
        <v>#REF!</v>
      </c>
      <c r="J129" s="1372" t="e">
        <f>#REF!</f>
        <v>#REF!</v>
      </c>
      <c r="K129" s="1372"/>
      <c r="L129" s="1372"/>
      <c r="M129" s="1372"/>
      <c r="N129" s="744"/>
      <c r="AH129" s="751"/>
      <c r="AI129" s="751"/>
      <c r="AK129" s="751"/>
      <c r="AL129" s="751"/>
    </row>
    <row r="130" spans="1:38" s="284" customFormat="1" ht="24" hidden="1" customHeight="1">
      <c r="A130" s="787" t="e">
        <f>#REF!</f>
        <v>#REF!</v>
      </c>
      <c r="B130" s="787"/>
      <c r="C130" s="787"/>
      <c r="D130" s="787"/>
      <c r="E130" s="787"/>
      <c r="F130" s="787"/>
      <c r="G130" s="787"/>
      <c r="H130" s="787"/>
      <c r="I130" s="748" t="e">
        <f>#REF!</f>
        <v>#REF!</v>
      </c>
      <c r="J130" s="1372"/>
      <c r="K130" s="1372"/>
      <c r="L130" s="1372"/>
      <c r="M130" s="1372"/>
      <c r="N130" s="744"/>
      <c r="AH130" s="751"/>
      <c r="AI130" s="751"/>
      <c r="AK130" s="751"/>
      <c r="AL130" s="751"/>
    </row>
    <row r="131" spans="1:38" s="284" customFormat="1" hidden="1">
      <c r="A131" s="758" t="e">
        <f>#REF!</f>
        <v>#REF!</v>
      </c>
      <c r="B131" s="758"/>
      <c r="C131" s="758"/>
      <c r="D131" s="758"/>
      <c r="E131" s="758"/>
      <c r="F131" s="758"/>
      <c r="G131" s="758"/>
      <c r="H131" s="758"/>
      <c r="I131" s="749" t="e">
        <f>#REF!</f>
        <v>#REF!</v>
      </c>
      <c r="J131" s="1372" t="e">
        <f>#REF!</f>
        <v>#REF!</v>
      </c>
      <c r="K131" s="1372"/>
      <c r="L131" s="1372"/>
      <c r="M131" s="1372"/>
      <c r="N131" s="744"/>
      <c r="AH131" s="751"/>
      <c r="AI131" s="751"/>
      <c r="AK131" s="750"/>
      <c r="AL131" s="751"/>
    </row>
    <row r="132" spans="1:38" s="284" customFormat="1" hidden="1">
      <c r="A132" s="758" t="e">
        <f>#REF!</f>
        <v>#REF!</v>
      </c>
      <c r="B132" s="758"/>
      <c r="C132" s="758"/>
      <c r="D132" s="758"/>
      <c r="E132" s="758"/>
      <c r="F132" s="758"/>
      <c r="G132" s="758"/>
      <c r="H132" s="758"/>
      <c r="I132" s="749" t="e">
        <f>#REF!</f>
        <v>#REF!</v>
      </c>
      <c r="J132" s="1372" t="e">
        <f>#REF!</f>
        <v>#REF!</v>
      </c>
      <c r="K132" s="1372"/>
      <c r="L132" s="1372"/>
      <c r="M132" s="1372"/>
      <c r="N132" s="744"/>
      <c r="AH132" s="751"/>
      <c r="AI132" s="751"/>
      <c r="AK132" s="750"/>
      <c r="AL132" s="751"/>
    </row>
    <row r="133" spans="1:38" s="284" customFormat="1" ht="33" hidden="1" customHeight="1">
      <c r="A133" s="758" t="e">
        <f>#REF!</f>
        <v>#REF!</v>
      </c>
      <c r="B133" s="758"/>
      <c r="C133" s="758"/>
      <c r="D133" s="758"/>
      <c r="E133" s="758"/>
      <c r="F133" s="758"/>
      <c r="G133" s="758"/>
      <c r="H133" s="758"/>
      <c r="I133" s="749" t="e">
        <f>#REF!</f>
        <v>#REF!</v>
      </c>
      <c r="J133" s="1372" t="e">
        <f>#REF!</f>
        <v>#REF!</v>
      </c>
      <c r="K133" s="1372"/>
      <c r="L133" s="1372"/>
      <c r="M133" s="1372"/>
      <c r="N133" s="744"/>
      <c r="AH133" s="751"/>
      <c r="AI133" s="751"/>
      <c r="AK133" s="750"/>
      <c r="AL133" s="751"/>
    </row>
    <row r="134" spans="1:38" s="746" customFormat="1" ht="20.100000000000001" hidden="1" customHeight="1">
      <c r="A134" s="758"/>
      <c r="B134" s="758"/>
      <c r="C134" s="758"/>
      <c r="D134" s="758"/>
      <c r="E134" s="758"/>
      <c r="F134" s="758"/>
      <c r="G134" s="758"/>
      <c r="H134" s="758"/>
      <c r="I134" s="748" t="e">
        <f>#REF!</f>
        <v>#REF!</v>
      </c>
      <c r="J134" s="1372" t="e">
        <f>#REF!</f>
        <v>#REF!</v>
      </c>
      <c r="K134" s="1372"/>
      <c r="L134" s="1372"/>
      <c r="M134" s="1372"/>
      <c r="N134" s="744"/>
      <c r="AH134" s="751"/>
      <c r="AI134" s="751"/>
      <c r="AK134" s="751"/>
      <c r="AL134" s="751"/>
    </row>
    <row r="135" spans="1:38" s="284" customFormat="1" ht="20.100000000000001" hidden="1" customHeight="1">
      <c r="A135" s="787" t="e">
        <f>#REF!</f>
        <v>#REF!</v>
      </c>
      <c r="B135" s="787"/>
      <c r="C135" s="787"/>
      <c r="D135" s="787"/>
      <c r="E135" s="787"/>
      <c r="F135" s="787"/>
      <c r="G135" s="787"/>
      <c r="H135" s="787"/>
      <c r="I135" s="748" t="e">
        <f>#REF!</f>
        <v>#REF!</v>
      </c>
      <c r="J135" s="1372"/>
      <c r="K135" s="1372"/>
      <c r="L135" s="1372"/>
      <c r="M135" s="1372"/>
      <c r="N135" s="744"/>
      <c r="AH135" s="751"/>
      <c r="AI135" s="751"/>
      <c r="AK135" s="751"/>
      <c r="AL135" s="751"/>
    </row>
    <row r="136" spans="1:38" s="284" customFormat="1" hidden="1">
      <c r="A136" s="758" t="e">
        <f>#REF!</f>
        <v>#REF!</v>
      </c>
      <c r="B136" s="758"/>
      <c r="C136" s="758"/>
      <c r="D136" s="758"/>
      <c r="E136" s="758"/>
      <c r="F136" s="758"/>
      <c r="G136" s="758"/>
      <c r="H136" s="758"/>
      <c r="I136" s="749" t="e">
        <f>#REF!</f>
        <v>#REF!</v>
      </c>
      <c r="J136" s="1372" t="e">
        <f>#REF!</f>
        <v>#REF!</v>
      </c>
      <c r="K136" s="1372"/>
      <c r="L136" s="1372"/>
      <c r="M136" s="1372"/>
      <c r="N136" s="744"/>
      <c r="AH136" s="751"/>
      <c r="AI136" s="751"/>
      <c r="AK136" s="750"/>
      <c r="AL136" s="751"/>
    </row>
    <row r="137" spans="1:38" s="284" customFormat="1" hidden="1">
      <c r="A137" s="758" t="e">
        <f>#REF!</f>
        <v>#REF!</v>
      </c>
      <c r="B137" s="758"/>
      <c r="C137" s="758"/>
      <c r="D137" s="758"/>
      <c r="E137" s="758"/>
      <c r="F137" s="758"/>
      <c r="G137" s="758"/>
      <c r="H137" s="758"/>
      <c r="I137" s="749" t="e">
        <f>#REF!</f>
        <v>#REF!</v>
      </c>
      <c r="J137" s="1372" t="e">
        <f>#REF!</f>
        <v>#REF!</v>
      </c>
      <c r="K137" s="1372"/>
      <c r="L137" s="1372"/>
      <c r="M137" s="1372"/>
      <c r="N137" s="744"/>
      <c r="AH137" s="751"/>
      <c r="AI137" s="751"/>
      <c r="AK137" s="750"/>
      <c r="AL137" s="751"/>
    </row>
    <row r="138" spans="1:38" s="284" customFormat="1" hidden="1">
      <c r="A138" s="758" t="e">
        <f>#REF!</f>
        <v>#REF!</v>
      </c>
      <c r="B138" s="758"/>
      <c r="C138" s="758"/>
      <c r="D138" s="758"/>
      <c r="E138" s="758"/>
      <c r="F138" s="758"/>
      <c r="G138" s="758"/>
      <c r="H138" s="758"/>
      <c r="I138" s="749" t="e">
        <f>#REF!</f>
        <v>#REF!</v>
      </c>
      <c r="J138" s="1372" t="e">
        <f>#REF!</f>
        <v>#REF!</v>
      </c>
      <c r="K138" s="1372"/>
      <c r="L138" s="1372"/>
      <c r="M138" s="1372"/>
      <c r="N138" s="744"/>
      <c r="AH138" s="751"/>
      <c r="AI138" s="751"/>
      <c r="AK138" s="750"/>
      <c r="AL138" s="751"/>
    </row>
    <row r="139" spans="1:38" s="284" customFormat="1" hidden="1">
      <c r="A139" s="758"/>
      <c r="B139" s="758"/>
      <c r="C139" s="758"/>
      <c r="D139" s="758"/>
      <c r="E139" s="758"/>
      <c r="F139" s="758"/>
      <c r="G139" s="758"/>
      <c r="H139" s="758"/>
      <c r="I139" s="748" t="e">
        <f>#REF!</f>
        <v>#REF!</v>
      </c>
      <c r="J139" s="1372" t="e">
        <f>#REF!</f>
        <v>#REF!</v>
      </c>
      <c r="K139" s="1372"/>
      <c r="L139" s="1372"/>
      <c r="M139" s="1372"/>
      <c r="N139" s="744"/>
      <c r="AH139" s="751"/>
      <c r="AI139" s="751"/>
      <c r="AK139" s="751"/>
      <c r="AL139" s="751"/>
    </row>
    <row r="140" spans="1:38" s="284" customFormat="1" ht="20.100000000000001" hidden="1" customHeight="1">
      <c r="A140" s="787" t="e">
        <f>#REF!</f>
        <v>#REF!</v>
      </c>
      <c r="B140" s="787"/>
      <c r="C140" s="787"/>
      <c r="D140" s="787"/>
      <c r="E140" s="787"/>
      <c r="F140" s="787"/>
      <c r="G140" s="787"/>
      <c r="H140" s="787"/>
      <c r="I140" s="748" t="e">
        <f>#REF!</f>
        <v>#REF!</v>
      </c>
      <c r="J140" s="1372"/>
      <c r="K140" s="1372"/>
      <c r="L140" s="1372"/>
      <c r="M140" s="1372"/>
      <c r="N140" s="744"/>
      <c r="AH140" s="751"/>
      <c r="AI140" s="751"/>
      <c r="AK140" s="751"/>
      <c r="AL140" s="751"/>
    </row>
    <row r="141" spans="1:38" s="284" customFormat="1" hidden="1">
      <c r="A141" s="758" t="e">
        <f>#REF!</f>
        <v>#REF!</v>
      </c>
      <c r="B141" s="758"/>
      <c r="C141" s="758"/>
      <c r="D141" s="758"/>
      <c r="E141" s="758"/>
      <c r="F141" s="758"/>
      <c r="G141" s="758"/>
      <c r="H141" s="758"/>
      <c r="I141" s="749" t="e">
        <f>#REF!</f>
        <v>#REF!</v>
      </c>
      <c r="J141" s="1372" t="e">
        <f>#REF!</f>
        <v>#REF!</v>
      </c>
      <c r="K141" s="1372"/>
      <c r="L141" s="1372"/>
      <c r="M141" s="1372"/>
      <c r="N141" s="744"/>
      <c r="AH141" s="751"/>
      <c r="AI141" s="751"/>
      <c r="AK141" s="750"/>
      <c r="AL141" s="751"/>
    </row>
    <row r="142" spans="1:38" s="284" customFormat="1" hidden="1">
      <c r="A142" s="758" t="e">
        <f>#REF!</f>
        <v>#REF!</v>
      </c>
      <c r="B142" s="758"/>
      <c r="C142" s="758"/>
      <c r="D142" s="758"/>
      <c r="E142" s="758"/>
      <c r="F142" s="758"/>
      <c r="G142" s="758"/>
      <c r="H142" s="758"/>
      <c r="I142" s="749" t="e">
        <f>#REF!</f>
        <v>#REF!</v>
      </c>
      <c r="J142" s="1372" t="e">
        <f>#REF!</f>
        <v>#REF!</v>
      </c>
      <c r="K142" s="1372"/>
      <c r="L142" s="1372"/>
      <c r="M142" s="1372"/>
      <c r="N142" s="744"/>
      <c r="AH142" s="751"/>
      <c r="AI142" s="751"/>
      <c r="AK142" s="750"/>
      <c r="AL142" s="751"/>
    </row>
    <row r="143" spans="1:38" s="284" customFormat="1" hidden="1">
      <c r="A143" s="758" t="e">
        <f>#REF!</f>
        <v>#REF!</v>
      </c>
      <c r="B143" s="758"/>
      <c r="C143" s="758"/>
      <c r="D143" s="758"/>
      <c r="E143" s="758"/>
      <c r="F143" s="758"/>
      <c r="G143" s="758"/>
      <c r="H143" s="758"/>
      <c r="I143" s="749" t="e">
        <f>#REF!</f>
        <v>#REF!</v>
      </c>
      <c r="J143" s="1372" t="e">
        <f>#REF!</f>
        <v>#REF!</v>
      </c>
      <c r="K143" s="1372"/>
      <c r="L143" s="1372"/>
      <c r="M143" s="1372"/>
      <c r="N143" s="744"/>
      <c r="AH143" s="751"/>
      <c r="AI143" s="751"/>
      <c r="AK143" s="750"/>
      <c r="AL143" s="751"/>
    </row>
    <row r="144" spans="1:38" s="284" customFormat="1" hidden="1">
      <c r="A144" s="758" t="e">
        <f>#REF!</f>
        <v>#REF!</v>
      </c>
      <c r="B144" s="758"/>
      <c r="C144" s="758"/>
      <c r="D144" s="758"/>
      <c r="E144" s="758"/>
      <c r="F144" s="758"/>
      <c r="G144" s="758"/>
      <c r="H144" s="758"/>
      <c r="I144" s="749" t="e">
        <f>#REF!</f>
        <v>#REF!</v>
      </c>
      <c r="J144" s="1372" t="e">
        <f>#REF!</f>
        <v>#REF!</v>
      </c>
      <c r="K144" s="1372"/>
      <c r="L144" s="1372"/>
      <c r="M144" s="1372"/>
      <c r="N144" s="744"/>
      <c r="AH144" s="751"/>
      <c r="AI144" s="751"/>
      <c r="AK144" s="750"/>
      <c r="AL144" s="751"/>
    </row>
    <row r="145" spans="1:38" s="746" customFormat="1" ht="20.100000000000001" hidden="1" customHeight="1">
      <c r="A145" s="758"/>
      <c r="B145" s="758"/>
      <c r="C145" s="758"/>
      <c r="D145" s="758"/>
      <c r="E145" s="758"/>
      <c r="F145" s="758"/>
      <c r="G145" s="758"/>
      <c r="H145" s="758"/>
      <c r="I145" s="748" t="e">
        <f>#REF!</f>
        <v>#REF!</v>
      </c>
      <c r="J145" s="1372" t="e">
        <f>#REF!</f>
        <v>#REF!</v>
      </c>
      <c r="K145" s="1372"/>
      <c r="L145" s="1372"/>
      <c r="M145" s="1372"/>
      <c r="N145" s="744"/>
      <c r="AH145" s="751"/>
      <c r="AI145" s="751"/>
      <c r="AK145" s="751"/>
      <c r="AL145" s="751"/>
    </row>
    <row r="146" spans="1:38" s="284" customFormat="1" ht="20.100000000000001" hidden="1" customHeight="1">
      <c r="A146" s="755"/>
      <c r="B146" s="755"/>
      <c r="C146" s="755"/>
      <c r="D146" s="755"/>
      <c r="E146" s="755"/>
      <c r="F146" s="755"/>
      <c r="G146" s="755"/>
      <c r="H146" s="755"/>
      <c r="I146" s="748" t="e">
        <f>#REF!</f>
        <v>#REF!</v>
      </c>
      <c r="J146" s="1372" t="e">
        <f>#REF!</f>
        <v>#REF!</v>
      </c>
      <c r="K146" s="1372"/>
      <c r="L146" s="1372"/>
      <c r="M146" s="1372"/>
      <c r="N146" s="744"/>
      <c r="AH146" s="751"/>
      <c r="AI146" s="751"/>
      <c r="AK146" s="751"/>
      <c r="AL146" s="751"/>
    </row>
    <row r="147" spans="1:38" s="284" customFormat="1" hidden="1">
      <c r="A147" s="755"/>
      <c r="B147" s="755"/>
      <c r="C147" s="755"/>
      <c r="D147" s="755"/>
      <c r="E147" s="755"/>
      <c r="F147" s="755"/>
      <c r="G147" s="755"/>
      <c r="H147" s="755"/>
      <c r="I147" s="748"/>
      <c r="J147" s="1372"/>
      <c r="K147" s="1372"/>
      <c r="L147" s="1372"/>
      <c r="M147" s="1372"/>
      <c r="N147" s="744"/>
      <c r="AH147" s="751"/>
      <c r="AI147" s="751"/>
      <c r="AK147" s="751"/>
      <c r="AL147" s="751"/>
    </row>
    <row r="148" spans="1:38" s="284" customFormat="1" ht="20.100000000000001" hidden="1" customHeight="1">
      <c r="A148" s="753" t="e">
        <f>#REF!</f>
        <v>#REF!</v>
      </c>
      <c r="B148" s="753"/>
      <c r="C148" s="753"/>
      <c r="D148" s="753"/>
      <c r="E148" s="753"/>
      <c r="F148" s="753"/>
      <c r="G148" s="753"/>
      <c r="H148" s="753"/>
      <c r="I148" s="748" t="e">
        <f>#REF!</f>
        <v>#REF!</v>
      </c>
      <c r="J148" s="1372"/>
      <c r="K148" s="1372"/>
      <c r="L148" s="1372"/>
      <c r="M148" s="1372"/>
      <c r="N148" s="744"/>
      <c r="AH148" s="751"/>
      <c r="AI148" s="751"/>
      <c r="AK148" s="751"/>
      <c r="AL148" s="751"/>
    </row>
    <row r="149" spans="1:38" s="284" customFormat="1" ht="30" hidden="1" customHeight="1">
      <c r="A149" s="787" t="e">
        <f>#REF!</f>
        <v>#REF!</v>
      </c>
      <c r="B149" s="787"/>
      <c r="C149" s="787"/>
      <c r="D149" s="787"/>
      <c r="E149" s="787"/>
      <c r="F149" s="787"/>
      <c r="G149" s="787"/>
      <c r="H149" s="787"/>
      <c r="I149" s="748" t="e">
        <f>#REF!</f>
        <v>#REF!</v>
      </c>
      <c r="J149" s="1372"/>
      <c r="K149" s="1372"/>
      <c r="L149" s="1372"/>
      <c r="M149" s="1372"/>
      <c r="N149" s="744"/>
      <c r="AH149" s="751"/>
      <c r="AI149" s="751"/>
      <c r="AK149" s="751"/>
      <c r="AL149" s="751"/>
    </row>
    <row r="150" spans="1:38" s="284" customFormat="1" hidden="1">
      <c r="A150" s="758" t="e">
        <f>#REF!</f>
        <v>#REF!</v>
      </c>
      <c r="B150" s="758"/>
      <c r="C150" s="758"/>
      <c r="D150" s="758"/>
      <c r="E150" s="758"/>
      <c r="F150" s="758"/>
      <c r="G150" s="758"/>
      <c r="H150" s="758"/>
      <c r="I150" s="749" t="e">
        <f>#REF!</f>
        <v>#REF!</v>
      </c>
      <c r="J150" s="1372" t="e">
        <f>#REF!</f>
        <v>#REF!</v>
      </c>
      <c r="K150" s="1372"/>
      <c r="L150" s="1372"/>
      <c r="M150" s="1372"/>
      <c r="N150" s="744"/>
      <c r="AH150" s="751"/>
      <c r="AI150" s="751"/>
      <c r="AK150" s="750"/>
      <c r="AL150" s="751"/>
    </row>
    <row r="151" spans="1:38" s="284" customFormat="1" hidden="1">
      <c r="A151" s="758" t="e">
        <f>#REF!</f>
        <v>#REF!</v>
      </c>
      <c r="B151" s="758"/>
      <c r="C151" s="758"/>
      <c r="D151" s="758"/>
      <c r="E151" s="758"/>
      <c r="F151" s="758"/>
      <c r="G151" s="758"/>
      <c r="H151" s="758"/>
      <c r="I151" s="749" t="e">
        <f>#REF!</f>
        <v>#REF!</v>
      </c>
      <c r="J151" s="1372" t="e">
        <f>#REF!</f>
        <v>#REF!</v>
      </c>
      <c r="K151" s="1372"/>
      <c r="L151" s="1372"/>
      <c r="M151" s="1372"/>
      <c r="N151" s="744"/>
      <c r="AH151" s="751"/>
      <c r="AI151" s="751"/>
      <c r="AK151" s="750"/>
      <c r="AL151" s="751"/>
    </row>
    <row r="152" spans="1:38" s="284" customFormat="1" hidden="1">
      <c r="A152" s="758" t="e">
        <f>#REF!</f>
        <v>#REF!</v>
      </c>
      <c r="B152" s="758"/>
      <c r="C152" s="758"/>
      <c r="D152" s="758"/>
      <c r="E152" s="758"/>
      <c r="F152" s="758"/>
      <c r="G152" s="758"/>
      <c r="H152" s="758"/>
      <c r="I152" s="749" t="e">
        <f>#REF!</f>
        <v>#REF!</v>
      </c>
      <c r="J152" s="1372" t="e">
        <f>#REF!</f>
        <v>#REF!</v>
      </c>
      <c r="K152" s="1372"/>
      <c r="L152" s="1372"/>
      <c r="M152" s="1372"/>
      <c r="N152" s="744"/>
      <c r="AH152" s="751"/>
      <c r="AI152" s="751"/>
      <c r="AK152" s="750"/>
      <c r="AL152" s="751"/>
    </row>
    <row r="153" spans="1:38" s="284" customFormat="1" ht="20.100000000000001" hidden="1" customHeight="1">
      <c r="A153" s="756"/>
      <c r="B153" s="756"/>
      <c r="C153" s="756"/>
      <c r="D153" s="756"/>
      <c r="E153" s="756"/>
      <c r="F153" s="756"/>
      <c r="G153" s="756"/>
      <c r="H153" s="756"/>
      <c r="I153" s="748" t="e">
        <f>#REF!</f>
        <v>#REF!</v>
      </c>
      <c r="J153" s="1372" t="e">
        <f>#REF!</f>
        <v>#REF!</v>
      </c>
      <c r="K153" s="1372"/>
      <c r="L153" s="1372"/>
      <c r="M153" s="1372"/>
      <c r="N153" s="744"/>
      <c r="AH153" s="751"/>
      <c r="AI153" s="751"/>
      <c r="AK153" s="751"/>
      <c r="AL153" s="751"/>
    </row>
    <row r="154" spans="1:38" s="284" customFormat="1" ht="20.100000000000001" hidden="1" customHeight="1">
      <c r="A154" s="755"/>
      <c r="B154" s="755"/>
      <c r="C154" s="755"/>
      <c r="D154" s="755"/>
      <c r="E154" s="755"/>
      <c r="F154" s="755"/>
      <c r="G154" s="755"/>
      <c r="H154" s="755"/>
      <c r="I154" s="748" t="e">
        <f>#REF!</f>
        <v>#REF!</v>
      </c>
      <c r="J154" s="1372" t="e">
        <f>#REF!</f>
        <v>#REF!</v>
      </c>
      <c r="K154" s="1372"/>
      <c r="L154" s="1372"/>
      <c r="M154" s="1372"/>
      <c r="N154" s="744"/>
      <c r="AH154" s="751"/>
      <c r="AI154" s="751"/>
      <c r="AK154" s="751"/>
      <c r="AL154" s="751"/>
    </row>
    <row r="155" spans="1:38" s="284" customFormat="1" ht="20.100000000000001" hidden="1" customHeight="1">
      <c r="A155" s="754" t="e">
        <f>#REF!</f>
        <v>#REF!</v>
      </c>
      <c r="B155" s="754"/>
      <c r="C155" s="754"/>
      <c r="D155" s="754"/>
      <c r="E155" s="754"/>
      <c r="F155" s="754"/>
      <c r="G155" s="754"/>
      <c r="H155" s="754"/>
      <c r="I155" s="748" t="e">
        <f>#REF!</f>
        <v>#REF!</v>
      </c>
      <c r="J155" s="1372"/>
      <c r="K155" s="1372"/>
      <c r="L155" s="1372"/>
      <c r="M155" s="1372"/>
      <c r="N155" s="744"/>
      <c r="AH155" s="751"/>
      <c r="AI155" s="751"/>
      <c r="AK155" s="751"/>
      <c r="AL155" s="751"/>
    </row>
    <row r="156" spans="1:38" s="284" customFormat="1" ht="30" hidden="1" customHeight="1">
      <c r="A156" s="753" t="e">
        <f>#REF!</f>
        <v>#REF!</v>
      </c>
      <c r="B156" s="753"/>
      <c r="C156" s="753"/>
      <c r="D156" s="753"/>
      <c r="E156" s="753"/>
      <c r="F156" s="753"/>
      <c r="G156" s="753"/>
      <c r="H156" s="753"/>
      <c r="I156" s="748" t="e">
        <f>#REF!</f>
        <v>#REF!</v>
      </c>
      <c r="J156" s="1372"/>
      <c r="K156" s="1372"/>
      <c r="L156" s="1372"/>
      <c r="M156" s="1372"/>
      <c r="N156" s="744"/>
      <c r="AH156" s="751"/>
      <c r="AI156" s="751"/>
      <c r="AK156" s="751"/>
      <c r="AL156" s="751"/>
    </row>
    <row r="157" spans="1:38" s="284" customFormat="1" ht="20.100000000000001" hidden="1" customHeight="1">
      <c r="A157" s="758" t="e">
        <f>#REF!</f>
        <v>#REF!</v>
      </c>
      <c r="B157" s="758"/>
      <c r="C157" s="758"/>
      <c r="D157" s="758"/>
      <c r="E157" s="758"/>
      <c r="F157" s="758"/>
      <c r="G157" s="758"/>
      <c r="H157" s="758"/>
      <c r="I157" s="749" t="e">
        <f>#REF!</f>
        <v>#REF!</v>
      </c>
      <c r="J157" s="1372" t="e">
        <f>#REF!</f>
        <v>#REF!</v>
      </c>
      <c r="K157" s="1372"/>
      <c r="L157" s="1372"/>
      <c r="M157" s="1372"/>
      <c r="N157" s="744"/>
      <c r="AH157" s="751"/>
      <c r="AI157" s="751"/>
      <c r="AK157" s="750"/>
      <c r="AL157" s="751"/>
    </row>
    <row r="158" spans="1:38" s="284" customFormat="1" ht="20.100000000000001" hidden="1" customHeight="1">
      <c r="A158" s="758" t="e">
        <f>#REF!</f>
        <v>#REF!</v>
      </c>
      <c r="B158" s="758"/>
      <c r="C158" s="758"/>
      <c r="D158" s="758"/>
      <c r="E158" s="758"/>
      <c r="F158" s="758"/>
      <c r="G158" s="758"/>
      <c r="H158" s="758"/>
      <c r="I158" s="749" t="e">
        <f>#REF!</f>
        <v>#REF!</v>
      </c>
      <c r="J158" s="1372" t="e">
        <f>#REF!</f>
        <v>#REF!</v>
      </c>
      <c r="K158" s="1372"/>
      <c r="L158" s="1372"/>
      <c r="M158" s="1372"/>
      <c r="N158" s="744"/>
      <c r="AH158" s="751"/>
      <c r="AI158" s="751"/>
      <c r="AK158" s="750"/>
      <c r="AL158" s="751"/>
    </row>
    <row r="159" spans="1:38" s="284" customFormat="1" ht="20.100000000000001" hidden="1" customHeight="1">
      <c r="A159" s="758" t="e">
        <f>#REF!</f>
        <v>#REF!</v>
      </c>
      <c r="B159" s="758"/>
      <c r="C159" s="758"/>
      <c r="D159" s="758"/>
      <c r="E159" s="758"/>
      <c r="F159" s="758"/>
      <c r="G159" s="758"/>
      <c r="H159" s="758"/>
      <c r="I159" s="749" t="e">
        <f>#REF!</f>
        <v>#REF!</v>
      </c>
      <c r="J159" s="1372" t="e">
        <f>#REF!</f>
        <v>#REF!</v>
      </c>
      <c r="K159" s="1372"/>
      <c r="L159" s="1372"/>
      <c r="M159" s="1372"/>
      <c r="N159" s="744"/>
      <c r="AH159" s="751"/>
      <c r="AI159" s="751"/>
      <c r="AK159" s="750"/>
      <c r="AL159" s="751"/>
    </row>
    <row r="160" spans="1:38" s="284" customFormat="1" ht="20.100000000000001" hidden="1" customHeight="1">
      <c r="A160" s="758" t="e">
        <f>#REF!</f>
        <v>#REF!</v>
      </c>
      <c r="B160" s="758"/>
      <c r="C160" s="758"/>
      <c r="D160" s="758"/>
      <c r="E160" s="758"/>
      <c r="F160" s="758"/>
      <c r="G160" s="758"/>
      <c r="H160" s="758"/>
      <c r="I160" s="749" t="e">
        <f>#REF!</f>
        <v>#REF!</v>
      </c>
      <c r="J160" s="1372" t="e">
        <f>#REF!</f>
        <v>#REF!</v>
      </c>
      <c r="K160" s="1372"/>
      <c r="L160" s="1372"/>
      <c r="M160" s="1372"/>
      <c r="N160" s="744"/>
      <c r="AH160" s="751"/>
      <c r="AI160" s="751"/>
      <c r="AK160" s="750"/>
      <c r="AL160" s="751"/>
    </row>
    <row r="161" spans="1:38" s="284" customFormat="1" ht="20.100000000000001" hidden="1" customHeight="1">
      <c r="A161" s="758" t="e">
        <f>#REF!</f>
        <v>#REF!</v>
      </c>
      <c r="B161" s="758"/>
      <c r="C161" s="758"/>
      <c r="D161" s="758"/>
      <c r="E161" s="758"/>
      <c r="F161" s="758"/>
      <c r="G161" s="758"/>
      <c r="H161" s="758"/>
      <c r="I161" s="749" t="e">
        <f>#REF!</f>
        <v>#REF!</v>
      </c>
      <c r="J161" s="1372" t="e">
        <f>#REF!</f>
        <v>#REF!</v>
      </c>
      <c r="K161" s="1372"/>
      <c r="L161" s="1372"/>
      <c r="M161" s="1372"/>
      <c r="N161" s="744"/>
      <c r="AH161" s="751"/>
      <c r="AI161" s="751"/>
      <c r="AK161" s="750"/>
      <c r="AL161" s="751"/>
    </row>
    <row r="162" spans="1:38" s="284" customFormat="1" ht="20.100000000000001" hidden="1" customHeight="1">
      <c r="A162" s="752"/>
      <c r="B162" s="752"/>
      <c r="C162" s="752"/>
      <c r="D162" s="752"/>
      <c r="E162" s="752"/>
      <c r="F162" s="752"/>
      <c r="G162" s="752"/>
      <c r="H162" s="752"/>
      <c r="I162" s="748" t="e">
        <f>#REF!</f>
        <v>#REF!</v>
      </c>
      <c r="J162" s="1372" t="e">
        <f>#REF!</f>
        <v>#REF!</v>
      </c>
      <c r="K162" s="1372"/>
      <c r="L162" s="1372"/>
      <c r="M162" s="1372"/>
      <c r="N162" s="744"/>
      <c r="AH162" s="751"/>
      <c r="AI162" s="751"/>
      <c r="AK162" s="751"/>
      <c r="AL162" s="751"/>
    </row>
    <row r="163" spans="1:38" s="284" customFormat="1" ht="20.100000000000001" hidden="1" customHeight="1">
      <c r="A163" s="753" t="e">
        <f>#REF!</f>
        <v>#REF!</v>
      </c>
      <c r="B163" s="753"/>
      <c r="C163" s="753"/>
      <c r="D163" s="753"/>
      <c r="E163" s="753"/>
      <c r="F163" s="753"/>
      <c r="G163" s="753"/>
      <c r="H163" s="753"/>
      <c r="I163" s="748" t="e">
        <f>#REF!</f>
        <v>#REF!</v>
      </c>
      <c r="J163" s="1372"/>
      <c r="K163" s="1372"/>
      <c r="L163" s="1372"/>
      <c r="M163" s="1372"/>
      <c r="N163" s="744"/>
      <c r="AH163" s="751"/>
      <c r="AI163" s="751"/>
      <c r="AK163" s="751"/>
      <c r="AL163" s="751"/>
    </row>
    <row r="164" spans="1:38" s="284" customFormat="1" ht="20.100000000000001" hidden="1" customHeight="1">
      <c r="A164" s="758" t="e">
        <f>#REF!</f>
        <v>#REF!</v>
      </c>
      <c r="B164" s="758"/>
      <c r="C164" s="758"/>
      <c r="D164" s="758"/>
      <c r="E164" s="758"/>
      <c r="F164" s="758"/>
      <c r="G164" s="758"/>
      <c r="H164" s="758"/>
      <c r="I164" s="757" t="e">
        <f>#REF!</f>
        <v>#REF!</v>
      </c>
      <c r="J164" s="1372" t="e">
        <f>#REF!</f>
        <v>#REF!</v>
      </c>
      <c r="K164" s="1372"/>
      <c r="L164" s="1372"/>
      <c r="M164" s="1372"/>
      <c r="N164" s="744"/>
      <c r="AH164" s="751"/>
      <c r="AI164" s="751"/>
      <c r="AK164" s="750"/>
      <c r="AL164" s="751"/>
    </row>
    <row r="165" spans="1:38" s="284" customFormat="1" ht="20.100000000000001" hidden="1" customHeight="1">
      <c r="A165" s="758" t="e">
        <f>#REF!</f>
        <v>#REF!</v>
      </c>
      <c r="B165" s="758"/>
      <c r="C165" s="758"/>
      <c r="D165" s="758"/>
      <c r="E165" s="758"/>
      <c r="F165" s="758"/>
      <c r="G165" s="758"/>
      <c r="H165" s="758"/>
      <c r="I165" s="757" t="e">
        <f>#REF!</f>
        <v>#REF!</v>
      </c>
      <c r="J165" s="1372" t="e">
        <f>#REF!</f>
        <v>#REF!</v>
      </c>
      <c r="K165" s="1372"/>
      <c r="L165" s="1372"/>
      <c r="M165" s="1372"/>
      <c r="N165" s="744"/>
      <c r="AH165" s="751"/>
      <c r="AI165" s="751"/>
      <c r="AK165" s="750"/>
      <c r="AL165" s="751"/>
    </row>
    <row r="166" spans="1:38" s="284" customFormat="1" ht="20.100000000000001" hidden="1" customHeight="1">
      <c r="A166" s="758" t="e">
        <f>#REF!</f>
        <v>#REF!</v>
      </c>
      <c r="B166" s="758"/>
      <c r="C166" s="758"/>
      <c r="D166" s="758"/>
      <c r="E166" s="758"/>
      <c r="F166" s="758"/>
      <c r="G166" s="758"/>
      <c r="H166" s="758"/>
      <c r="I166" s="757" t="e">
        <f>#REF!</f>
        <v>#REF!</v>
      </c>
      <c r="J166" s="1372" t="e">
        <f>#REF!</f>
        <v>#REF!</v>
      </c>
      <c r="K166" s="1372"/>
      <c r="L166" s="1372"/>
      <c r="M166" s="1372"/>
      <c r="N166" s="744"/>
      <c r="AH166" s="751"/>
      <c r="AI166" s="751"/>
      <c r="AK166" s="750"/>
      <c r="AL166" s="751"/>
    </row>
    <row r="167" spans="1:38" s="284" customFormat="1" ht="20.100000000000001" hidden="1" customHeight="1">
      <c r="A167" s="758" t="e">
        <f>#REF!</f>
        <v>#REF!</v>
      </c>
      <c r="B167" s="758"/>
      <c r="C167" s="758"/>
      <c r="D167" s="758"/>
      <c r="E167" s="758"/>
      <c r="F167" s="758"/>
      <c r="G167" s="758"/>
      <c r="H167" s="758"/>
      <c r="I167" s="757" t="e">
        <f>#REF!</f>
        <v>#REF!</v>
      </c>
      <c r="J167" s="1372" t="e">
        <f>#REF!</f>
        <v>#REF!</v>
      </c>
      <c r="K167" s="1372"/>
      <c r="L167" s="1372"/>
      <c r="M167" s="1372"/>
      <c r="N167" s="744"/>
      <c r="AH167" s="751"/>
      <c r="AI167" s="751"/>
      <c r="AK167" s="750"/>
      <c r="AL167" s="751"/>
    </row>
    <row r="168" spans="1:38" s="284" customFormat="1" ht="20.100000000000001" hidden="1" customHeight="1">
      <c r="A168" s="758" t="e">
        <f>#REF!</f>
        <v>#REF!</v>
      </c>
      <c r="B168" s="758"/>
      <c r="C168" s="758"/>
      <c r="D168" s="758"/>
      <c r="E168" s="758"/>
      <c r="F168" s="758"/>
      <c r="G168" s="758"/>
      <c r="H168" s="758"/>
      <c r="I168" s="757" t="e">
        <f>#REF!</f>
        <v>#REF!</v>
      </c>
      <c r="J168" s="1372" t="e">
        <f>#REF!</f>
        <v>#REF!</v>
      </c>
      <c r="K168" s="1372"/>
      <c r="L168" s="1372"/>
      <c r="M168" s="1372"/>
      <c r="N168" s="744"/>
      <c r="AH168" s="751"/>
      <c r="AI168" s="751"/>
      <c r="AK168" s="750"/>
      <c r="AL168" s="751"/>
    </row>
    <row r="169" spans="1:38" s="284" customFormat="1" ht="20.100000000000001" hidden="1" customHeight="1">
      <c r="A169" s="758" t="e">
        <f>#REF!</f>
        <v>#REF!</v>
      </c>
      <c r="B169" s="758"/>
      <c r="C169" s="758"/>
      <c r="D169" s="758"/>
      <c r="E169" s="758"/>
      <c r="F169" s="758"/>
      <c r="G169" s="758"/>
      <c r="H169" s="758"/>
      <c r="I169" s="757" t="e">
        <f>#REF!</f>
        <v>#REF!</v>
      </c>
      <c r="J169" s="1372" t="e">
        <f>#REF!</f>
        <v>#REF!</v>
      </c>
      <c r="K169" s="1372"/>
      <c r="L169" s="1372"/>
      <c r="M169" s="1372"/>
      <c r="N169" s="744"/>
      <c r="AH169" s="751"/>
      <c r="AI169" s="751"/>
      <c r="AK169" s="750"/>
      <c r="AL169" s="751"/>
    </row>
    <row r="170" spans="1:38" s="284" customFormat="1" ht="20.100000000000001" hidden="1" customHeight="1">
      <c r="A170" s="758"/>
      <c r="B170" s="758"/>
      <c r="C170" s="758"/>
      <c r="D170" s="758"/>
      <c r="E170" s="758"/>
      <c r="F170" s="758"/>
      <c r="G170" s="758"/>
      <c r="H170" s="758"/>
      <c r="I170" s="748" t="e">
        <f>#REF!</f>
        <v>#REF!</v>
      </c>
      <c r="J170" s="1372" t="e">
        <f>#REF!</f>
        <v>#REF!</v>
      </c>
      <c r="K170" s="1372"/>
      <c r="L170" s="1372"/>
      <c r="M170" s="1372"/>
      <c r="N170" s="744"/>
      <c r="AH170" s="751"/>
      <c r="AI170" s="751"/>
      <c r="AK170" s="751"/>
      <c r="AL170" s="751"/>
    </row>
    <row r="171" spans="1:38" s="284" customFormat="1" ht="35.25" hidden="1" customHeight="1">
      <c r="A171" s="753" t="e">
        <f>#REF!</f>
        <v>#REF!</v>
      </c>
      <c r="B171" s="753"/>
      <c r="C171" s="753"/>
      <c r="D171" s="753"/>
      <c r="E171" s="753"/>
      <c r="F171" s="753"/>
      <c r="G171" s="753"/>
      <c r="H171" s="753"/>
      <c r="I171" s="748" t="e">
        <f>#REF!</f>
        <v>#REF!</v>
      </c>
      <c r="J171" s="1372"/>
      <c r="K171" s="1372"/>
      <c r="L171" s="1372"/>
      <c r="M171" s="1372"/>
      <c r="N171" s="744"/>
      <c r="AH171" s="751"/>
      <c r="AI171" s="751"/>
      <c r="AK171" s="751"/>
      <c r="AL171" s="751"/>
    </row>
    <row r="172" spans="1:38" s="284" customFormat="1" ht="19.5" hidden="1" customHeight="1">
      <c r="A172" s="758" t="e">
        <f>#REF!</f>
        <v>#REF!</v>
      </c>
      <c r="B172" s="758"/>
      <c r="C172" s="758"/>
      <c r="D172" s="758"/>
      <c r="E172" s="758"/>
      <c r="F172" s="758"/>
      <c r="G172" s="758"/>
      <c r="H172" s="758"/>
      <c r="I172" s="757" t="e">
        <f>#REF!</f>
        <v>#REF!</v>
      </c>
      <c r="J172" s="1372" t="e">
        <f>#REF!</f>
        <v>#REF!</v>
      </c>
      <c r="K172" s="1372"/>
      <c r="L172" s="1372"/>
      <c r="M172" s="1372"/>
      <c r="N172" s="744"/>
      <c r="AH172" s="751"/>
      <c r="AI172" s="751"/>
      <c r="AK172" s="750"/>
      <c r="AL172" s="751"/>
    </row>
    <row r="173" spans="1:38" s="284" customFormat="1" ht="19.5" hidden="1" customHeight="1">
      <c r="A173" s="758" t="e">
        <f>#REF!</f>
        <v>#REF!</v>
      </c>
      <c r="B173" s="758"/>
      <c r="C173" s="758"/>
      <c r="D173" s="758"/>
      <c r="E173" s="758"/>
      <c r="F173" s="758"/>
      <c r="G173" s="758"/>
      <c r="H173" s="758"/>
      <c r="I173" s="757" t="e">
        <f>#REF!</f>
        <v>#REF!</v>
      </c>
      <c r="J173" s="1372" t="e">
        <f>#REF!</f>
        <v>#REF!</v>
      </c>
      <c r="K173" s="1372"/>
      <c r="L173" s="1372"/>
      <c r="M173" s="1372"/>
      <c r="N173" s="744"/>
      <c r="AH173" s="751"/>
      <c r="AI173" s="751"/>
      <c r="AK173" s="750"/>
      <c r="AL173" s="751"/>
    </row>
    <row r="174" spans="1:38" s="284" customFormat="1" ht="19.5" hidden="1" customHeight="1">
      <c r="A174" s="758" t="e">
        <f>#REF!</f>
        <v>#REF!</v>
      </c>
      <c r="B174" s="758"/>
      <c r="C174" s="758"/>
      <c r="D174" s="758"/>
      <c r="E174" s="758"/>
      <c r="F174" s="758"/>
      <c r="G174" s="758"/>
      <c r="H174" s="758"/>
      <c r="I174" s="757" t="e">
        <f>#REF!</f>
        <v>#REF!</v>
      </c>
      <c r="J174" s="1372" t="e">
        <f>#REF!</f>
        <v>#REF!</v>
      </c>
      <c r="K174" s="1372"/>
      <c r="L174" s="1372"/>
      <c r="M174" s="1372"/>
      <c r="N174" s="744"/>
      <c r="AH174" s="751"/>
      <c r="AI174" s="751"/>
      <c r="AK174" s="750"/>
      <c r="AL174" s="751"/>
    </row>
    <row r="175" spans="1:38" s="284" customFormat="1" ht="19.5" hidden="1" customHeight="1">
      <c r="A175" s="758" t="e">
        <f>#REF!</f>
        <v>#REF!</v>
      </c>
      <c r="B175" s="758"/>
      <c r="C175" s="758"/>
      <c r="D175" s="758"/>
      <c r="E175" s="758"/>
      <c r="F175" s="758"/>
      <c r="G175" s="758"/>
      <c r="H175" s="758"/>
      <c r="I175" s="757" t="e">
        <f>#REF!</f>
        <v>#REF!</v>
      </c>
      <c r="J175" s="1372" t="e">
        <f>#REF!</f>
        <v>#REF!</v>
      </c>
      <c r="K175" s="1372"/>
      <c r="L175" s="1372"/>
      <c r="M175" s="1372"/>
      <c r="N175" s="744"/>
      <c r="AH175" s="751"/>
      <c r="AI175" s="751"/>
      <c r="AK175" s="750"/>
      <c r="AL175" s="751"/>
    </row>
    <row r="176" spans="1:38" s="284" customFormat="1" ht="33" hidden="1" customHeight="1">
      <c r="A176" s="758" t="e">
        <f>#REF!</f>
        <v>#REF!</v>
      </c>
      <c r="B176" s="758"/>
      <c r="C176" s="758"/>
      <c r="D176" s="758"/>
      <c r="E176" s="758"/>
      <c r="F176" s="758"/>
      <c r="G176" s="758"/>
      <c r="H176" s="758"/>
      <c r="I176" s="757" t="e">
        <f>#REF!</f>
        <v>#REF!</v>
      </c>
      <c r="J176" s="1372" t="e">
        <f>#REF!</f>
        <v>#REF!</v>
      </c>
      <c r="K176" s="1372"/>
      <c r="L176" s="1372"/>
      <c r="M176" s="1372"/>
      <c r="N176" s="744"/>
      <c r="AH176" s="751"/>
      <c r="AI176" s="751"/>
      <c r="AK176" s="750"/>
      <c r="AL176" s="751"/>
    </row>
    <row r="177" spans="1:38" s="284" customFormat="1" ht="19.5" hidden="1" customHeight="1">
      <c r="A177" s="758" t="e">
        <f>#REF!</f>
        <v>#REF!</v>
      </c>
      <c r="B177" s="758"/>
      <c r="C177" s="758"/>
      <c r="D177" s="758"/>
      <c r="E177" s="758"/>
      <c r="F177" s="758"/>
      <c r="G177" s="758"/>
      <c r="H177" s="758"/>
      <c r="I177" s="757" t="e">
        <f>#REF!</f>
        <v>#REF!</v>
      </c>
      <c r="J177" s="1372" t="e">
        <f>#REF!</f>
        <v>#REF!</v>
      </c>
      <c r="K177" s="1372"/>
      <c r="L177" s="1372"/>
      <c r="M177" s="1372"/>
      <c r="N177" s="744"/>
      <c r="AH177" s="751"/>
      <c r="AI177" s="751"/>
      <c r="AK177" s="750"/>
      <c r="AL177" s="751"/>
    </row>
    <row r="178" spans="1:38" s="284" customFormat="1" ht="19.5" hidden="1" customHeight="1">
      <c r="A178" s="758" t="e">
        <f>#REF!</f>
        <v>#REF!</v>
      </c>
      <c r="B178" s="758"/>
      <c r="C178" s="758"/>
      <c r="D178" s="758"/>
      <c r="E178" s="758"/>
      <c r="F178" s="758"/>
      <c r="G178" s="758"/>
      <c r="H178" s="758"/>
      <c r="I178" s="757" t="e">
        <f>#REF!</f>
        <v>#REF!</v>
      </c>
      <c r="J178" s="1372" t="e">
        <f>#REF!</f>
        <v>#REF!</v>
      </c>
      <c r="K178" s="1372"/>
      <c r="L178" s="1372"/>
      <c r="M178" s="1372"/>
      <c r="N178" s="744"/>
      <c r="AH178" s="751"/>
      <c r="AI178" s="751"/>
      <c r="AK178" s="750"/>
      <c r="AL178" s="751"/>
    </row>
    <row r="179" spans="1:38" s="284" customFormat="1" ht="19.5" hidden="1" customHeight="1">
      <c r="A179" s="758" t="e">
        <f>#REF!</f>
        <v>#REF!</v>
      </c>
      <c r="B179" s="758"/>
      <c r="C179" s="758"/>
      <c r="D179" s="758"/>
      <c r="E179" s="758"/>
      <c r="F179" s="758"/>
      <c r="G179" s="758"/>
      <c r="H179" s="758"/>
      <c r="I179" s="757" t="e">
        <f>#REF!</f>
        <v>#REF!</v>
      </c>
      <c r="J179" s="1372" t="e">
        <f>#REF!</f>
        <v>#REF!</v>
      </c>
      <c r="K179" s="1372"/>
      <c r="L179" s="1372"/>
      <c r="M179" s="1372"/>
      <c r="N179" s="744"/>
      <c r="AH179" s="751"/>
      <c r="AI179" s="751"/>
      <c r="AK179" s="750"/>
      <c r="AL179" s="751"/>
    </row>
    <row r="180" spans="1:38" s="284" customFormat="1" ht="19.5" hidden="1" customHeight="1">
      <c r="A180" s="758" t="e">
        <f>#REF!</f>
        <v>#REF!</v>
      </c>
      <c r="B180" s="758"/>
      <c r="C180" s="758"/>
      <c r="D180" s="758"/>
      <c r="E180" s="758"/>
      <c r="F180" s="758"/>
      <c r="G180" s="758"/>
      <c r="H180" s="758"/>
      <c r="I180" s="757" t="e">
        <f>#REF!</f>
        <v>#REF!</v>
      </c>
      <c r="J180" s="1372" t="e">
        <f>#REF!</f>
        <v>#REF!</v>
      </c>
      <c r="K180" s="1372"/>
      <c r="L180" s="1372"/>
      <c r="M180" s="1372"/>
      <c r="N180" s="744"/>
      <c r="AH180" s="751"/>
      <c r="AI180" s="751"/>
      <c r="AK180" s="750"/>
      <c r="AL180" s="751"/>
    </row>
    <row r="181" spans="1:38" s="284" customFormat="1" ht="19.5" hidden="1" customHeight="1">
      <c r="A181" s="758"/>
      <c r="B181" s="758"/>
      <c r="C181" s="758"/>
      <c r="D181" s="758"/>
      <c r="E181" s="758"/>
      <c r="F181" s="758"/>
      <c r="G181" s="758"/>
      <c r="H181" s="758"/>
      <c r="I181" s="748" t="e">
        <f>#REF!</f>
        <v>#REF!</v>
      </c>
      <c r="J181" s="1372" t="e">
        <f>#REF!</f>
        <v>#REF!</v>
      </c>
      <c r="K181" s="1372"/>
      <c r="L181" s="1372"/>
      <c r="M181" s="1372"/>
      <c r="N181" s="744"/>
      <c r="AH181" s="751"/>
      <c r="AI181" s="751"/>
      <c r="AK181" s="751"/>
      <c r="AL181" s="751"/>
    </row>
    <row r="182" spans="1:38" s="284" customFormat="1" ht="19.5" hidden="1" customHeight="1">
      <c r="A182" s="753" t="e">
        <f>#REF!</f>
        <v>#REF!</v>
      </c>
      <c r="B182" s="753"/>
      <c r="C182" s="753"/>
      <c r="D182" s="753"/>
      <c r="E182" s="753"/>
      <c r="F182" s="753"/>
      <c r="G182" s="753"/>
      <c r="H182" s="753"/>
      <c r="I182" s="748" t="e">
        <f>#REF!</f>
        <v>#REF!</v>
      </c>
      <c r="J182" s="1372"/>
      <c r="K182" s="1372"/>
      <c r="L182" s="1372"/>
      <c r="M182" s="1372"/>
      <c r="N182" s="744"/>
      <c r="AH182" s="751"/>
      <c r="AI182" s="751"/>
      <c r="AK182" s="751"/>
      <c r="AL182" s="751"/>
    </row>
    <row r="183" spans="1:38" s="284" customFormat="1" ht="19.5" hidden="1" customHeight="1">
      <c r="A183" s="758" t="e">
        <f>#REF!</f>
        <v>#REF!</v>
      </c>
      <c r="B183" s="758"/>
      <c r="C183" s="758"/>
      <c r="D183" s="758"/>
      <c r="E183" s="758"/>
      <c r="F183" s="758"/>
      <c r="G183" s="758"/>
      <c r="H183" s="758"/>
      <c r="I183" s="749" t="e">
        <f>#REF!</f>
        <v>#REF!</v>
      </c>
      <c r="J183" s="1372" t="e">
        <f>#REF!</f>
        <v>#REF!</v>
      </c>
      <c r="K183" s="1372"/>
      <c r="L183" s="1372"/>
      <c r="M183" s="1372"/>
      <c r="N183" s="744"/>
      <c r="AH183" s="751"/>
      <c r="AI183" s="751"/>
      <c r="AK183" s="750"/>
      <c r="AL183" s="751"/>
    </row>
    <row r="184" spans="1:38" s="284" customFormat="1" ht="19.5" hidden="1" customHeight="1">
      <c r="A184" s="758" t="e">
        <f>#REF!</f>
        <v>#REF!</v>
      </c>
      <c r="B184" s="758"/>
      <c r="C184" s="758"/>
      <c r="D184" s="758"/>
      <c r="E184" s="758"/>
      <c r="F184" s="758"/>
      <c r="G184" s="758"/>
      <c r="H184" s="758"/>
      <c r="I184" s="749" t="e">
        <f>#REF!</f>
        <v>#REF!</v>
      </c>
      <c r="J184" s="1372" t="e">
        <f>#REF!</f>
        <v>#REF!</v>
      </c>
      <c r="K184" s="1372"/>
      <c r="L184" s="1372"/>
      <c r="M184" s="1372"/>
      <c r="N184" s="744"/>
      <c r="AH184" s="751"/>
      <c r="AI184" s="751"/>
      <c r="AK184" s="750"/>
      <c r="AL184" s="751"/>
    </row>
    <row r="185" spans="1:38" s="284" customFormat="1" ht="19.5" hidden="1" customHeight="1">
      <c r="A185" s="758" t="e">
        <f>#REF!</f>
        <v>#REF!</v>
      </c>
      <c r="B185" s="758"/>
      <c r="C185" s="758"/>
      <c r="D185" s="758"/>
      <c r="E185" s="758"/>
      <c r="F185" s="758"/>
      <c r="G185" s="758"/>
      <c r="H185" s="758"/>
      <c r="I185" s="749" t="e">
        <f>#REF!</f>
        <v>#REF!</v>
      </c>
      <c r="J185" s="1372" t="e">
        <f>#REF!</f>
        <v>#REF!</v>
      </c>
      <c r="K185" s="1372"/>
      <c r="L185" s="1372"/>
      <c r="M185" s="1372"/>
      <c r="N185" s="744"/>
      <c r="AH185" s="751"/>
      <c r="AI185" s="751"/>
      <c r="AK185" s="750"/>
      <c r="AL185" s="751"/>
    </row>
    <row r="186" spans="1:38" s="284" customFormat="1" ht="19.5" hidden="1" customHeight="1">
      <c r="A186" s="758"/>
      <c r="B186" s="758"/>
      <c r="C186" s="758"/>
      <c r="D186" s="758"/>
      <c r="E186" s="758"/>
      <c r="F186" s="758"/>
      <c r="G186" s="758"/>
      <c r="H186" s="758"/>
      <c r="I186" s="748" t="e">
        <f>#REF!</f>
        <v>#REF!</v>
      </c>
      <c r="J186" s="1372" t="e">
        <f>#REF!</f>
        <v>#REF!</v>
      </c>
      <c r="K186" s="1372"/>
      <c r="L186" s="1372"/>
      <c r="M186" s="1372"/>
      <c r="N186" s="744"/>
      <c r="AH186" s="751"/>
      <c r="AI186" s="751"/>
      <c r="AK186" s="751"/>
      <c r="AL186" s="751"/>
    </row>
    <row r="187" spans="1:38" s="284" customFormat="1" ht="33" hidden="1" customHeight="1">
      <c r="A187" s="753" t="e">
        <f>#REF!</f>
        <v>#REF!</v>
      </c>
      <c r="B187" s="753"/>
      <c r="C187" s="753"/>
      <c r="D187" s="753"/>
      <c r="E187" s="753"/>
      <c r="F187" s="753"/>
      <c r="G187" s="753"/>
      <c r="H187" s="753"/>
      <c r="I187" s="748" t="e">
        <f>#REF!</f>
        <v>#REF!</v>
      </c>
      <c r="J187" s="1372"/>
      <c r="K187" s="1372"/>
      <c r="L187" s="1372"/>
      <c r="M187" s="1372"/>
      <c r="N187" s="744"/>
      <c r="AH187" s="751"/>
      <c r="AI187" s="751"/>
      <c r="AK187" s="751"/>
      <c r="AL187" s="751"/>
    </row>
    <row r="188" spans="1:38" s="284" customFormat="1" ht="19.5" hidden="1" customHeight="1">
      <c r="A188" s="758" t="e">
        <f>#REF!</f>
        <v>#REF!</v>
      </c>
      <c r="B188" s="758"/>
      <c r="C188" s="758"/>
      <c r="D188" s="758"/>
      <c r="E188" s="758"/>
      <c r="F188" s="758"/>
      <c r="G188" s="758"/>
      <c r="H188" s="758"/>
      <c r="I188" s="749" t="e">
        <f>#REF!</f>
        <v>#REF!</v>
      </c>
      <c r="J188" s="1372" t="e">
        <f>#REF!</f>
        <v>#REF!</v>
      </c>
      <c r="K188" s="1372"/>
      <c r="L188" s="1372"/>
      <c r="M188" s="1372"/>
      <c r="N188" s="744"/>
      <c r="AH188" s="751"/>
      <c r="AI188" s="751"/>
      <c r="AK188" s="750"/>
      <c r="AL188" s="751"/>
    </row>
    <row r="189" spans="1:38" s="284" customFormat="1" ht="19.5" hidden="1" customHeight="1">
      <c r="A189" s="758" t="e">
        <f>#REF!</f>
        <v>#REF!</v>
      </c>
      <c r="B189" s="758"/>
      <c r="C189" s="758"/>
      <c r="D189" s="758"/>
      <c r="E189" s="758"/>
      <c r="F189" s="758"/>
      <c r="G189" s="758"/>
      <c r="H189" s="758"/>
      <c r="I189" s="749" t="e">
        <f>#REF!</f>
        <v>#REF!</v>
      </c>
      <c r="J189" s="1372" t="e">
        <f>#REF!</f>
        <v>#REF!</v>
      </c>
      <c r="K189" s="1372"/>
      <c r="L189" s="1372"/>
      <c r="M189" s="1372"/>
      <c r="N189" s="744"/>
      <c r="AH189" s="751"/>
      <c r="AI189" s="751"/>
      <c r="AK189" s="750"/>
      <c r="AL189" s="751"/>
    </row>
    <row r="190" spans="1:38" s="284" customFormat="1" ht="19.5" hidden="1" customHeight="1">
      <c r="A190" s="758" t="e">
        <f>#REF!</f>
        <v>#REF!</v>
      </c>
      <c r="B190" s="758"/>
      <c r="C190" s="758"/>
      <c r="D190" s="758"/>
      <c r="E190" s="758"/>
      <c r="F190" s="758"/>
      <c r="G190" s="758"/>
      <c r="H190" s="758"/>
      <c r="I190" s="749" t="e">
        <f>#REF!</f>
        <v>#REF!</v>
      </c>
      <c r="J190" s="1372" t="e">
        <f>#REF!</f>
        <v>#REF!</v>
      </c>
      <c r="K190" s="1372"/>
      <c r="L190" s="1372"/>
      <c r="M190" s="1372"/>
      <c r="N190" s="744"/>
      <c r="AH190" s="751"/>
      <c r="AI190" s="751"/>
      <c r="AK190" s="750"/>
      <c r="AL190" s="751"/>
    </row>
    <row r="191" spans="1:38" s="284" customFormat="1" ht="19.5" hidden="1" customHeight="1">
      <c r="A191" s="758"/>
      <c r="B191" s="758"/>
      <c r="C191" s="758"/>
      <c r="D191" s="758"/>
      <c r="E191" s="758"/>
      <c r="F191" s="758"/>
      <c r="G191" s="758"/>
      <c r="H191" s="758"/>
      <c r="I191" s="748" t="e">
        <f>#REF!</f>
        <v>#REF!</v>
      </c>
      <c r="J191" s="1372" t="e">
        <f>#REF!</f>
        <v>#REF!</v>
      </c>
      <c r="K191" s="1372"/>
      <c r="L191" s="1372"/>
      <c r="M191" s="1372"/>
      <c r="N191" s="744"/>
      <c r="AH191" s="751"/>
      <c r="AI191" s="751"/>
      <c r="AK191" s="751"/>
      <c r="AL191" s="751"/>
    </row>
    <row r="192" spans="1:38" s="284" customFormat="1" ht="19.5" hidden="1" customHeight="1">
      <c r="A192" s="753" t="e">
        <f>#REF!</f>
        <v>#REF!</v>
      </c>
      <c r="B192" s="753"/>
      <c r="C192" s="753"/>
      <c r="D192" s="753"/>
      <c r="E192" s="753"/>
      <c r="F192" s="753"/>
      <c r="G192" s="753"/>
      <c r="H192" s="753"/>
      <c r="I192" s="748" t="e">
        <f>#REF!</f>
        <v>#REF!</v>
      </c>
      <c r="J192" s="1372"/>
      <c r="K192" s="1372"/>
      <c r="L192" s="1372"/>
      <c r="M192" s="1372"/>
      <c r="N192" s="744"/>
      <c r="AH192" s="751"/>
      <c r="AI192" s="751"/>
      <c r="AK192" s="751"/>
      <c r="AL192" s="751"/>
    </row>
    <row r="193" spans="1:38" s="284" customFormat="1" ht="19.5" hidden="1" customHeight="1">
      <c r="A193" s="758" t="e">
        <f>#REF!</f>
        <v>#REF!</v>
      </c>
      <c r="B193" s="758"/>
      <c r="C193" s="758"/>
      <c r="D193" s="758"/>
      <c r="E193" s="758"/>
      <c r="F193" s="758"/>
      <c r="G193" s="758"/>
      <c r="H193" s="758"/>
      <c r="I193" s="749" t="e">
        <f>#REF!</f>
        <v>#REF!</v>
      </c>
      <c r="J193" s="1372" t="e">
        <f>#REF!</f>
        <v>#REF!</v>
      </c>
      <c r="K193" s="1372"/>
      <c r="L193" s="1372"/>
      <c r="M193" s="1372"/>
      <c r="N193" s="744"/>
      <c r="AH193" s="751"/>
      <c r="AI193" s="751"/>
      <c r="AK193" s="750"/>
      <c r="AL193" s="751"/>
    </row>
    <row r="194" spans="1:38" s="284" customFormat="1" ht="19.5" hidden="1" customHeight="1">
      <c r="A194" s="758" t="e">
        <f>#REF!</f>
        <v>#REF!</v>
      </c>
      <c r="B194" s="758"/>
      <c r="C194" s="758"/>
      <c r="D194" s="758"/>
      <c r="E194" s="758"/>
      <c r="F194" s="758"/>
      <c r="G194" s="758"/>
      <c r="H194" s="758"/>
      <c r="I194" s="749" t="e">
        <f>#REF!</f>
        <v>#REF!</v>
      </c>
      <c r="J194" s="1372" t="e">
        <f>#REF!</f>
        <v>#REF!</v>
      </c>
      <c r="K194" s="1372"/>
      <c r="L194" s="1372"/>
      <c r="M194" s="1372"/>
      <c r="N194" s="744"/>
      <c r="AH194" s="751"/>
      <c r="AI194" s="751"/>
      <c r="AK194" s="750"/>
      <c r="AL194" s="751"/>
    </row>
    <row r="195" spans="1:38" s="284" customFormat="1" ht="19.5" hidden="1" customHeight="1">
      <c r="A195" s="758"/>
      <c r="B195" s="758"/>
      <c r="C195" s="758"/>
      <c r="D195" s="758"/>
      <c r="E195" s="758"/>
      <c r="F195" s="758"/>
      <c r="G195" s="758"/>
      <c r="H195" s="758"/>
      <c r="I195" s="748" t="e">
        <f>#REF!</f>
        <v>#REF!</v>
      </c>
      <c r="J195" s="1372" t="e">
        <f>#REF!</f>
        <v>#REF!</v>
      </c>
      <c r="K195" s="1372"/>
      <c r="L195" s="1372"/>
      <c r="M195" s="1372"/>
      <c r="N195" s="744"/>
      <c r="AH195" s="751"/>
      <c r="AI195" s="751"/>
      <c r="AK195" s="751"/>
      <c r="AL195" s="751"/>
    </row>
    <row r="196" spans="1:38" s="284" customFormat="1" ht="33" hidden="1" customHeight="1">
      <c r="A196" s="753" t="e">
        <f>#REF!</f>
        <v>#REF!</v>
      </c>
      <c r="B196" s="753"/>
      <c r="C196" s="753"/>
      <c r="D196" s="753"/>
      <c r="E196" s="753"/>
      <c r="F196" s="753"/>
      <c r="G196" s="753"/>
      <c r="H196" s="753"/>
      <c r="I196" s="748" t="e">
        <f>#REF!</f>
        <v>#REF!</v>
      </c>
      <c r="J196" s="1372"/>
      <c r="K196" s="1372"/>
      <c r="L196" s="1372"/>
      <c r="M196" s="1372"/>
      <c r="N196" s="744"/>
      <c r="AH196" s="751"/>
      <c r="AI196" s="751"/>
      <c r="AK196" s="751"/>
      <c r="AL196" s="751"/>
    </row>
    <row r="197" spans="1:38" s="284" customFormat="1" ht="19.5" hidden="1" customHeight="1">
      <c r="A197" s="758" t="e">
        <f>#REF!</f>
        <v>#REF!</v>
      </c>
      <c r="B197" s="758"/>
      <c r="C197" s="758"/>
      <c r="D197" s="758"/>
      <c r="E197" s="758"/>
      <c r="F197" s="758"/>
      <c r="G197" s="758"/>
      <c r="H197" s="758"/>
      <c r="I197" s="749" t="e">
        <f>#REF!</f>
        <v>#REF!</v>
      </c>
      <c r="J197" s="1372" t="e">
        <f>#REF!</f>
        <v>#REF!</v>
      </c>
      <c r="K197" s="1372"/>
      <c r="L197" s="1372"/>
      <c r="M197" s="1372"/>
      <c r="N197" s="744"/>
      <c r="AH197" s="751"/>
      <c r="AI197" s="751"/>
      <c r="AK197" s="750"/>
      <c r="AL197" s="751"/>
    </row>
    <row r="198" spans="1:38" s="284" customFormat="1" ht="19.5" hidden="1" customHeight="1">
      <c r="A198" s="758" t="e">
        <f>#REF!</f>
        <v>#REF!</v>
      </c>
      <c r="B198" s="758"/>
      <c r="C198" s="758"/>
      <c r="D198" s="758"/>
      <c r="E198" s="758"/>
      <c r="F198" s="758"/>
      <c r="G198" s="758"/>
      <c r="H198" s="758"/>
      <c r="I198" s="749" t="e">
        <f>#REF!</f>
        <v>#REF!</v>
      </c>
      <c r="J198" s="1372" t="e">
        <f>#REF!</f>
        <v>#REF!</v>
      </c>
      <c r="K198" s="1372"/>
      <c r="L198" s="1372"/>
      <c r="M198" s="1372"/>
      <c r="N198" s="744"/>
      <c r="AH198" s="751"/>
      <c r="AI198" s="751"/>
      <c r="AK198" s="750"/>
      <c r="AL198" s="751"/>
    </row>
    <row r="199" spans="1:38" s="284" customFormat="1" ht="19.5" hidden="1" customHeight="1">
      <c r="A199" s="758" t="e">
        <f>#REF!</f>
        <v>#REF!</v>
      </c>
      <c r="B199" s="758"/>
      <c r="C199" s="758"/>
      <c r="D199" s="758"/>
      <c r="E199" s="758"/>
      <c r="F199" s="758"/>
      <c r="G199" s="758"/>
      <c r="H199" s="758"/>
      <c r="I199" s="749" t="e">
        <f>#REF!</f>
        <v>#REF!</v>
      </c>
      <c r="J199" s="1372" t="e">
        <f>#REF!</f>
        <v>#REF!</v>
      </c>
      <c r="K199" s="1372"/>
      <c r="L199" s="1372"/>
      <c r="M199" s="1372"/>
      <c r="N199" s="744"/>
      <c r="AH199" s="751"/>
      <c r="AI199" s="751"/>
      <c r="AK199" s="750"/>
      <c r="AL199" s="751"/>
    </row>
    <row r="200" spans="1:38" s="284" customFormat="1" ht="19.5" hidden="1" customHeight="1">
      <c r="A200" s="758" t="e">
        <f>#REF!</f>
        <v>#REF!</v>
      </c>
      <c r="B200" s="758"/>
      <c r="C200" s="758"/>
      <c r="D200" s="758"/>
      <c r="E200" s="758"/>
      <c r="F200" s="758"/>
      <c r="G200" s="758"/>
      <c r="H200" s="758"/>
      <c r="I200" s="749" t="e">
        <f>#REF!</f>
        <v>#REF!</v>
      </c>
      <c r="J200" s="1372" t="e">
        <f>#REF!</f>
        <v>#REF!</v>
      </c>
      <c r="K200" s="1372"/>
      <c r="L200" s="1372"/>
      <c r="M200" s="1372"/>
      <c r="N200" s="744"/>
      <c r="AH200" s="751"/>
      <c r="AI200" s="751"/>
      <c r="AK200" s="750"/>
      <c r="AL200" s="751"/>
    </row>
    <row r="201" spans="1:38" s="284" customFormat="1" ht="19.5" hidden="1" customHeight="1">
      <c r="A201" s="758" t="e">
        <f>#REF!</f>
        <v>#REF!</v>
      </c>
      <c r="B201" s="758"/>
      <c r="C201" s="758"/>
      <c r="D201" s="758"/>
      <c r="E201" s="758"/>
      <c r="F201" s="758"/>
      <c r="G201" s="758"/>
      <c r="H201" s="758"/>
      <c r="I201" s="749" t="e">
        <f>#REF!</f>
        <v>#REF!</v>
      </c>
      <c r="J201" s="1372" t="e">
        <f>#REF!</f>
        <v>#REF!</v>
      </c>
      <c r="K201" s="1372"/>
      <c r="L201" s="1372"/>
      <c r="M201" s="1372"/>
      <c r="N201" s="744"/>
      <c r="AH201" s="751"/>
      <c r="AI201" s="751"/>
      <c r="AK201" s="750"/>
      <c r="AL201" s="751"/>
    </row>
    <row r="202" spans="1:38" s="284" customFormat="1" ht="19.5" hidden="1" customHeight="1">
      <c r="A202" s="758" t="e">
        <f>#REF!</f>
        <v>#REF!</v>
      </c>
      <c r="B202" s="758"/>
      <c r="C202" s="758"/>
      <c r="D202" s="758"/>
      <c r="E202" s="758"/>
      <c r="F202" s="758"/>
      <c r="G202" s="758"/>
      <c r="H202" s="758"/>
      <c r="I202" s="749" t="e">
        <f>#REF!</f>
        <v>#REF!</v>
      </c>
      <c r="J202" s="1372" t="e">
        <f>#REF!</f>
        <v>#REF!</v>
      </c>
      <c r="K202" s="1372"/>
      <c r="L202" s="1372"/>
      <c r="M202" s="1372"/>
      <c r="N202" s="744"/>
      <c r="AH202" s="751"/>
      <c r="AI202" s="751"/>
      <c r="AK202" s="750"/>
      <c r="AL202" s="751"/>
    </row>
    <row r="203" spans="1:38" s="284" customFormat="1" ht="19.5" hidden="1" customHeight="1">
      <c r="A203" s="758"/>
      <c r="B203" s="758"/>
      <c r="C203" s="758"/>
      <c r="D203" s="758"/>
      <c r="E203" s="758"/>
      <c r="F203" s="758"/>
      <c r="G203" s="758"/>
      <c r="H203" s="758"/>
      <c r="I203" s="748" t="e">
        <f>#REF!</f>
        <v>#REF!</v>
      </c>
      <c r="J203" s="1372" t="e">
        <f>#REF!</f>
        <v>#REF!</v>
      </c>
      <c r="K203" s="1372"/>
      <c r="L203" s="1372"/>
      <c r="M203" s="1372"/>
      <c r="N203" s="744"/>
      <c r="AH203" s="751"/>
      <c r="AI203" s="751"/>
      <c r="AK203" s="751"/>
      <c r="AL203" s="751"/>
    </row>
    <row r="204" spans="1:38" s="284" customFormat="1" ht="33" hidden="1" customHeight="1">
      <c r="A204" s="753" t="e">
        <f>#REF!</f>
        <v>#REF!</v>
      </c>
      <c r="B204" s="753"/>
      <c r="C204" s="753"/>
      <c r="D204" s="753"/>
      <c r="E204" s="753"/>
      <c r="F204" s="753"/>
      <c r="G204" s="753"/>
      <c r="H204" s="753"/>
      <c r="I204" s="748" t="e">
        <f>#REF!</f>
        <v>#REF!</v>
      </c>
      <c r="J204" s="1372"/>
      <c r="K204" s="1372"/>
      <c r="L204" s="1372"/>
      <c r="M204" s="1372"/>
      <c r="N204" s="744"/>
      <c r="AH204" s="751"/>
      <c r="AI204" s="751"/>
      <c r="AK204" s="751"/>
      <c r="AL204" s="751"/>
    </row>
    <row r="205" spans="1:38" s="284" customFormat="1" ht="33" hidden="1" customHeight="1">
      <c r="A205" s="758" t="e">
        <f>#REF!</f>
        <v>#REF!</v>
      </c>
      <c r="B205" s="758"/>
      <c r="C205" s="758"/>
      <c r="D205" s="758"/>
      <c r="E205" s="758"/>
      <c r="F205" s="758"/>
      <c r="G205" s="758"/>
      <c r="H205" s="758"/>
      <c r="I205" s="749" t="e">
        <f>#REF!</f>
        <v>#REF!</v>
      </c>
      <c r="J205" s="1372" t="e">
        <f>#REF!</f>
        <v>#REF!</v>
      </c>
      <c r="K205" s="1372"/>
      <c r="L205" s="1372"/>
      <c r="M205" s="1372"/>
      <c r="N205" s="744"/>
      <c r="AH205" s="751"/>
      <c r="AI205" s="751"/>
      <c r="AK205" s="750"/>
      <c r="AL205" s="751"/>
    </row>
    <row r="206" spans="1:38" s="284" customFormat="1" ht="19.5" hidden="1" customHeight="1">
      <c r="A206" s="758" t="e">
        <f>#REF!</f>
        <v>#REF!</v>
      </c>
      <c r="B206" s="758"/>
      <c r="C206" s="758"/>
      <c r="D206" s="758"/>
      <c r="E206" s="758"/>
      <c r="F206" s="758"/>
      <c r="G206" s="758"/>
      <c r="H206" s="758"/>
      <c r="I206" s="749" t="e">
        <f>#REF!</f>
        <v>#REF!</v>
      </c>
      <c r="J206" s="1372" t="e">
        <f>#REF!</f>
        <v>#REF!</v>
      </c>
      <c r="K206" s="1372"/>
      <c r="L206" s="1372"/>
      <c r="M206" s="1372"/>
      <c r="N206" s="744"/>
      <c r="AH206" s="751"/>
      <c r="AI206" s="751"/>
      <c r="AK206" s="750"/>
      <c r="AL206" s="751"/>
    </row>
    <row r="207" spans="1:38" s="284" customFormat="1" ht="19.5" hidden="1" customHeight="1">
      <c r="A207" s="758" t="e">
        <f>#REF!</f>
        <v>#REF!</v>
      </c>
      <c r="B207" s="758"/>
      <c r="C207" s="758"/>
      <c r="D207" s="758"/>
      <c r="E207" s="758"/>
      <c r="F207" s="758"/>
      <c r="G207" s="758"/>
      <c r="H207" s="758"/>
      <c r="I207" s="749" t="e">
        <f>#REF!</f>
        <v>#REF!</v>
      </c>
      <c r="J207" s="1372" t="e">
        <f>#REF!</f>
        <v>#REF!</v>
      </c>
      <c r="K207" s="1372"/>
      <c r="L207" s="1372"/>
      <c r="M207" s="1372"/>
      <c r="N207" s="744"/>
      <c r="AH207" s="751"/>
      <c r="AI207" s="751"/>
      <c r="AK207" s="750"/>
      <c r="AL207" s="751"/>
    </row>
    <row r="208" spans="1:38" s="284" customFormat="1" ht="19.5" hidden="1" customHeight="1">
      <c r="A208" s="758" t="e">
        <f>#REF!</f>
        <v>#REF!</v>
      </c>
      <c r="B208" s="758"/>
      <c r="C208" s="758"/>
      <c r="D208" s="758"/>
      <c r="E208" s="758"/>
      <c r="F208" s="758"/>
      <c r="G208" s="758"/>
      <c r="H208" s="758"/>
      <c r="I208" s="748" t="e">
        <f>#REF!</f>
        <v>#REF!</v>
      </c>
      <c r="J208" s="1372" t="e">
        <f>#REF!</f>
        <v>#REF!</v>
      </c>
      <c r="K208" s="1372"/>
      <c r="L208" s="1372"/>
      <c r="M208" s="1372"/>
      <c r="N208" s="744"/>
      <c r="AH208" s="751"/>
      <c r="AI208" s="751"/>
      <c r="AK208" s="751"/>
      <c r="AL208" s="751"/>
    </row>
    <row r="209" spans="1:38" s="284" customFormat="1" ht="33" hidden="1" customHeight="1">
      <c r="A209" s="753" t="e">
        <f>#REF!</f>
        <v>#REF!</v>
      </c>
      <c r="B209" s="753"/>
      <c r="C209" s="753"/>
      <c r="D209" s="753"/>
      <c r="E209" s="753"/>
      <c r="F209" s="753"/>
      <c r="G209" s="753"/>
      <c r="H209" s="753"/>
      <c r="I209" s="748" t="e">
        <f>#REF!</f>
        <v>#REF!</v>
      </c>
      <c r="J209" s="1372"/>
      <c r="K209" s="1372"/>
      <c r="L209" s="1372"/>
      <c r="M209" s="1372"/>
      <c r="N209" s="744"/>
      <c r="AH209" s="751"/>
      <c r="AI209" s="751"/>
      <c r="AK209" s="751"/>
      <c r="AL209" s="751"/>
    </row>
    <row r="210" spans="1:38" s="284" customFormat="1" ht="19.5" hidden="1" customHeight="1">
      <c r="A210" s="758" t="e">
        <f>#REF!</f>
        <v>#REF!</v>
      </c>
      <c r="B210" s="758"/>
      <c r="C210" s="758"/>
      <c r="D210" s="758"/>
      <c r="E210" s="758"/>
      <c r="F210" s="758"/>
      <c r="G210" s="758"/>
      <c r="H210" s="758"/>
      <c r="I210" s="749" t="e">
        <f>#REF!</f>
        <v>#REF!</v>
      </c>
      <c r="J210" s="1372" t="e">
        <f>#REF!</f>
        <v>#REF!</v>
      </c>
      <c r="K210" s="1372"/>
      <c r="L210" s="1372"/>
      <c r="M210" s="1372"/>
      <c r="N210" s="744"/>
      <c r="AH210" s="751"/>
      <c r="AI210" s="751"/>
      <c r="AK210" s="750"/>
      <c r="AL210" s="751"/>
    </row>
    <row r="211" spans="1:38" s="284" customFormat="1" ht="19.5" hidden="1" customHeight="1">
      <c r="A211" s="758" t="e">
        <f>#REF!</f>
        <v>#REF!</v>
      </c>
      <c r="B211" s="758"/>
      <c r="C211" s="758"/>
      <c r="D211" s="758"/>
      <c r="E211" s="758"/>
      <c r="F211" s="758"/>
      <c r="G211" s="758"/>
      <c r="H211" s="758"/>
      <c r="I211" s="749" t="e">
        <f>#REF!</f>
        <v>#REF!</v>
      </c>
      <c r="J211" s="1372" t="e">
        <f>#REF!</f>
        <v>#REF!</v>
      </c>
      <c r="K211" s="1372"/>
      <c r="L211" s="1372"/>
      <c r="M211" s="1372"/>
      <c r="N211" s="744"/>
      <c r="AH211" s="751"/>
      <c r="AI211" s="751"/>
      <c r="AK211" s="750"/>
      <c r="AL211" s="751"/>
    </row>
    <row r="212" spans="1:38" s="284" customFormat="1" ht="32.25" hidden="1" customHeight="1">
      <c r="A212" s="758" t="e">
        <f>#REF!</f>
        <v>#REF!</v>
      </c>
      <c r="B212" s="758"/>
      <c r="C212" s="758"/>
      <c r="D212" s="758"/>
      <c r="E212" s="758"/>
      <c r="F212" s="758"/>
      <c r="G212" s="758"/>
      <c r="H212" s="758"/>
      <c r="I212" s="749" t="e">
        <f>#REF!</f>
        <v>#REF!</v>
      </c>
      <c r="J212" s="1372" t="e">
        <f>#REF!</f>
        <v>#REF!</v>
      </c>
      <c r="K212" s="1372"/>
      <c r="L212" s="1372"/>
      <c r="M212" s="1372"/>
      <c r="N212" s="744"/>
      <c r="AH212" s="751"/>
      <c r="AI212" s="751"/>
      <c r="AK212" s="750"/>
      <c r="AL212" s="751"/>
    </row>
    <row r="213" spans="1:38" s="284" customFormat="1" ht="19.5" hidden="1" customHeight="1">
      <c r="A213" s="758" t="e">
        <f>#REF!</f>
        <v>#REF!</v>
      </c>
      <c r="B213" s="758"/>
      <c r="C213" s="758"/>
      <c r="D213" s="758"/>
      <c r="E213" s="758"/>
      <c r="F213" s="758"/>
      <c r="G213" s="758"/>
      <c r="H213" s="758"/>
      <c r="I213" s="749" t="e">
        <f>#REF!</f>
        <v>#REF!</v>
      </c>
      <c r="J213" s="1372" t="e">
        <f>#REF!</f>
        <v>#REF!</v>
      </c>
      <c r="K213" s="1372"/>
      <c r="L213" s="1372"/>
      <c r="M213" s="1372"/>
      <c r="N213" s="744"/>
      <c r="AH213" s="751"/>
      <c r="AI213" s="751"/>
      <c r="AK213" s="750"/>
      <c r="AL213" s="751"/>
    </row>
    <row r="214" spans="1:38" s="284" customFormat="1" ht="19.5" hidden="1" customHeight="1">
      <c r="A214" s="752"/>
      <c r="B214" s="752"/>
      <c r="C214" s="752"/>
      <c r="D214" s="752"/>
      <c r="E214" s="752"/>
      <c r="F214" s="752"/>
      <c r="G214" s="752"/>
      <c r="H214" s="752"/>
      <c r="I214" s="748" t="e">
        <f>#REF!</f>
        <v>#REF!</v>
      </c>
      <c r="J214" s="1372" t="e">
        <f>#REF!</f>
        <v>#REF!</v>
      </c>
      <c r="K214" s="1372"/>
      <c r="L214" s="1372"/>
      <c r="M214" s="1372"/>
      <c r="N214" s="746"/>
      <c r="AH214" s="751"/>
      <c r="AI214" s="751"/>
      <c r="AK214" s="751"/>
      <c r="AL214" s="751"/>
    </row>
    <row r="215" spans="1:38" s="284" customFormat="1" hidden="1">
      <c r="A215" s="754"/>
      <c r="B215" s="754"/>
      <c r="C215" s="754"/>
      <c r="D215" s="754"/>
      <c r="E215" s="754"/>
      <c r="F215" s="754"/>
      <c r="G215" s="754"/>
      <c r="H215" s="754"/>
      <c r="I215" s="748" t="e">
        <f>#REF!</f>
        <v>#REF!</v>
      </c>
      <c r="J215" s="1372" t="e">
        <f>#REF!</f>
        <v>#REF!</v>
      </c>
      <c r="K215" s="1372"/>
      <c r="L215" s="1372"/>
      <c r="M215" s="1372"/>
      <c r="N215" s="746"/>
      <c r="AH215" s="751"/>
      <c r="AI215" s="751"/>
      <c r="AK215" s="751"/>
      <c r="AL215" s="751"/>
    </row>
    <row r="216" spans="1:38" s="284" customFormat="1" ht="19.5" hidden="1" customHeight="1">
      <c r="A216" s="755"/>
      <c r="B216" s="755"/>
      <c r="C216" s="755"/>
      <c r="D216" s="755"/>
      <c r="E216" s="755"/>
      <c r="F216" s="755"/>
      <c r="G216" s="755"/>
      <c r="H216" s="755"/>
      <c r="I216" s="748" t="e">
        <f>#REF!</f>
        <v>#REF!</v>
      </c>
      <c r="J216" s="1372" t="e">
        <f>#REF!</f>
        <v>#REF!</v>
      </c>
      <c r="K216" s="1372"/>
      <c r="L216" s="1372"/>
      <c r="M216" s="1372"/>
      <c r="N216" s="746"/>
      <c r="AH216" s="751"/>
      <c r="AI216" s="751"/>
      <c r="AK216" s="751"/>
      <c r="AL216" s="751"/>
    </row>
    <row r="217" spans="1:38" s="761" customFormat="1">
      <c r="A217" s="759"/>
      <c r="B217" s="759"/>
      <c r="C217" s="759"/>
      <c r="D217" s="759"/>
      <c r="E217" s="759"/>
      <c r="F217" s="759"/>
      <c r="G217" s="759"/>
      <c r="H217" s="759"/>
      <c r="I217" s="760"/>
      <c r="J217" s="1375"/>
      <c r="K217" s="1375"/>
      <c r="L217" s="1375"/>
      <c r="M217" s="1375"/>
      <c r="N217" s="714"/>
      <c r="O217" s="284"/>
    </row>
    <row r="218" spans="1:38" s="761" customFormat="1">
      <c r="A218" s="742"/>
      <c r="B218" s="742"/>
      <c r="C218" s="742"/>
      <c r="D218" s="742"/>
      <c r="E218" s="742"/>
      <c r="F218" s="742"/>
      <c r="G218" s="742"/>
      <c r="H218" s="742"/>
      <c r="I218" s="743"/>
      <c r="J218" s="743"/>
      <c r="K218" s="743"/>
      <c r="L218" s="743"/>
      <c r="M218" s="743"/>
      <c r="N218" s="714"/>
      <c r="O218" s="284"/>
    </row>
    <row r="219" spans="1:38" s="761" customFormat="1">
      <c r="A219" s="742"/>
      <c r="B219" s="742"/>
      <c r="C219" s="742"/>
      <c r="D219" s="742"/>
      <c r="E219" s="742"/>
      <c r="F219" s="742"/>
      <c r="G219" s="742"/>
      <c r="H219" s="742"/>
      <c r="I219" s="743"/>
      <c r="J219" s="743"/>
      <c r="K219" s="743"/>
      <c r="L219" s="743"/>
      <c r="M219" s="743"/>
      <c r="N219" s="714"/>
      <c r="O219" s="284"/>
    </row>
  </sheetData>
  <sheetProtection algorithmName="SHA-512" hashValue="S3bFkmyxuTp6kz65RvRZIlkVs1hCvtdE+bpHe/KjRHigY6+AfA4ufE0olAMtUDhS+vydUUPBt3HmQyKKNk3GHg==" saltValue="53xZFfsNG0JWga9sJz9KxQ=="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 NR1/T/W-AIS/DOM/I00/25/08834– SRM RFX – 5002004591</v>
      </c>
      <c r="B1" s="74"/>
      <c r="C1" s="75"/>
      <c r="D1" s="75"/>
      <c r="E1" s="75"/>
      <c r="F1" s="75"/>
      <c r="G1" s="75"/>
    </row>
    <row r="2" spans="1:35" ht="18.600000000000001" customHeight="1">
      <c r="A2" s="377"/>
      <c r="B2" s="378"/>
      <c r="C2" s="379"/>
      <c r="D2" s="379"/>
      <c r="E2" s="379"/>
      <c r="F2" s="379"/>
      <c r="G2" s="379"/>
    </row>
    <row r="3" spans="1:35" ht="55.5" customHeight="1">
      <c r="A3" s="1391" t="str">
        <f>Cover!$B$2</f>
        <v>Substation Package SS-06 of Transmission Scheme (Implementation on of 1 no. of 220 kV line bay at 400/ 220 kV Fatehgarh-III PS (Sec- 1), for interconnection of BESS of JSW Renew Energy Five Ltd.) to be implemented by POWERGRID Ramgarh Transmission Ltd</v>
      </c>
      <c r="B3" s="1391"/>
      <c r="C3" s="1391"/>
      <c r="D3" s="1391"/>
      <c r="E3" s="1391"/>
      <c r="F3" s="1391"/>
      <c r="G3" s="1391"/>
      <c r="AD3" s="191" t="s">
        <v>340</v>
      </c>
      <c r="AF3" s="212">
        <f>IF(ISERROR(#REF!/('Sch-6'!D14+'Sch-6'!D16+'Sch-6'!D18)),0,#REF!/( 'Sch-6'!D14+'Sch-6'!D16+'Sch-6'!D18))</f>
        <v>0</v>
      </c>
    </row>
    <row r="4" spans="1:35" ht="22.15" customHeight="1">
      <c r="A4" s="1320" t="s">
        <v>417</v>
      </c>
      <c r="B4" s="1320"/>
      <c r="C4" s="1320"/>
      <c r="D4" s="1320"/>
      <c r="E4" s="1320"/>
      <c r="F4" s="1320"/>
      <c r="G4" s="1320"/>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(Sole Bidder) :</v>
      </c>
      <c r="B6" s="33"/>
      <c r="C6" s="33"/>
      <c r="D6" s="33"/>
      <c r="E6" s="490" t="s">
        <v>394</v>
      </c>
      <c r="F6" s="33"/>
      <c r="G6" s="55"/>
      <c r="AD6" s="191" t="s">
        <v>349</v>
      </c>
      <c r="AF6" s="212" t="e">
        <f>#REF!</f>
        <v>#REF!</v>
      </c>
    </row>
    <row r="7" spans="1:35" ht="36" customHeight="1">
      <c r="A7" s="1392" t="str">
        <f>'Sch-1'!A7</f>
        <v/>
      </c>
      <c r="B7" s="1392"/>
      <c r="C7" s="1392"/>
      <c r="D7" s="446"/>
      <c r="E7" s="491" t="str">
        <f>'Sch-1'!M7</f>
        <v>Contracts Services, 3rd Floor</v>
      </c>
      <c r="F7" s="446"/>
      <c r="G7" s="54"/>
      <c r="AD7" s="191" t="s">
        <v>344</v>
      </c>
      <c r="AF7" s="212" t="e">
        <f>SUM(AF3:AF6)</f>
        <v>#REF!</v>
      </c>
    </row>
    <row r="8" spans="1:35" ht="28.15" customHeight="1">
      <c r="A8" s="34" t="s">
        <v>410</v>
      </c>
      <c r="B8" s="1358" t="str">
        <f>IF('Sch-1'!C8=0, "", 'Sch-1'!C8)</f>
        <v xml:space="preserve">…….. …….. …….. …….. …….. …….. </v>
      </c>
      <c r="C8" s="1358"/>
      <c r="D8" s="445"/>
      <c r="E8" s="491" t="str">
        <f>'Sch-1'!M8</f>
        <v>Power Grid Corporation of India Ltd.,</v>
      </c>
      <c r="F8" s="445"/>
      <c r="G8" s="54"/>
    </row>
    <row r="9" spans="1:35" ht="28.15" customHeight="1">
      <c r="A9" s="34" t="s">
        <v>411</v>
      </c>
      <c r="B9" s="1358" t="str">
        <f>IF('Sch-1'!C9=0, "", 'Sch-1'!C9)</f>
        <v xml:space="preserve">…….. …….. …….. …….. …….. …….. </v>
      </c>
      <c r="C9" s="1358"/>
      <c r="D9" s="445"/>
      <c r="E9" s="491" t="str">
        <f>'Sch-1'!M9</f>
        <v>Rajasthan Projects Office, 4th Floor, REIL House,</v>
      </c>
      <c r="F9" s="445"/>
      <c r="G9" s="54"/>
    </row>
    <row r="10" spans="1:35" ht="28.15" customHeight="1">
      <c r="A10" s="380"/>
      <c r="B10" s="1393" t="str">
        <f>IF('Sch-1'!C10=0, "", 'Sch-1'!C10)</f>
        <v xml:space="preserve">…….. …….. …….. …….. …….. …….. </v>
      </c>
      <c r="C10" s="1393"/>
      <c r="D10" s="381"/>
      <c r="E10" s="491" t="str">
        <f>'Sch-1'!M10</f>
        <v>Shipra Path, Mansarovar, Jaipur-302020 Rajasthan</v>
      </c>
      <c r="F10" s="381"/>
      <c r="G10" s="325"/>
      <c r="AD10" s="191" t="s">
        <v>274</v>
      </c>
      <c r="AF10" s="219">
        <f>'Sch-1'!AA10</f>
        <v>0</v>
      </c>
    </row>
    <row r="11" spans="1:35" ht="28.15" customHeight="1">
      <c r="A11" s="380"/>
      <c r="B11" s="1393" t="str">
        <f>IF('Sch-1'!C11=0, "", 'Sch-1'!C11)</f>
        <v xml:space="preserve">…….. …….. …….. …….. …….. …….. </v>
      </c>
      <c r="C11" s="1393"/>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94" t="s">
        <v>67</v>
      </c>
      <c r="B13" s="1394"/>
      <c r="C13" s="1394"/>
      <c r="D13" s="1394"/>
      <c r="E13" s="1394"/>
      <c r="F13" s="1394"/>
      <c r="G13" s="1267"/>
    </row>
    <row r="14" spans="1:35" ht="33.75" customHeight="1">
      <c r="A14" s="100" t="s">
        <v>431</v>
      </c>
      <c r="B14" s="475" t="s">
        <v>370</v>
      </c>
      <c r="C14" s="475" t="s">
        <v>351</v>
      </c>
      <c r="D14" s="475" t="s">
        <v>352</v>
      </c>
      <c r="E14" s="475" t="s">
        <v>60</v>
      </c>
      <c r="F14" s="101" t="s">
        <v>371</v>
      </c>
      <c r="G14" s="305"/>
      <c r="AE14" s="1395" t="s">
        <v>275</v>
      </c>
      <c r="AF14" s="1395"/>
      <c r="AG14" s="193" t="s">
        <v>283</v>
      </c>
      <c r="AH14" s="1395" t="s">
        <v>276</v>
      </c>
      <c r="AI14" s="1395"/>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97"/>
      <c r="B22" s="1397"/>
      <c r="C22" s="1397"/>
      <c r="D22" s="1397"/>
      <c r="E22" s="1397"/>
      <c r="F22" s="1397"/>
      <c r="G22" s="1397"/>
      <c r="AD22" s="176" t="s">
        <v>283</v>
      </c>
      <c r="AE22" s="249" t="e">
        <f>IF(#REF!&gt;0,#REF!&amp; " Item(s) in Sch-3", "")</f>
        <v>#REF!</v>
      </c>
      <c r="AF22" s="221"/>
    </row>
    <row r="23" spans="1:35" ht="28.15" customHeight="1">
      <c r="A23" s="382"/>
      <c r="B23" s="382"/>
      <c r="C23" s="1321" t="s">
        <v>365</v>
      </c>
      <c r="D23" s="1321"/>
      <c r="E23" s="1321"/>
      <c r="F23" s="1321"/>
      <c r="G23" s="1321"/>
      <c r="AE23" s="249"/>
      <c r="AF23" s="221"/>
    </row>
    <row r="24" spans="1:35" ht="28.15" customHeight="1">
      <c r="A24" s="91" t="s">
        <v>404</v>
      </c>
      <c r="B24" s="106" t="str">
        <f>'Sch-1'!B62</f>
        <v>--</v>
      </c>
      <c r="C24" s="1321" t="str">
        <f>"Printed Name   : " &amp; 'Sch-1'!M63</f>
        <v xml:space="preserve">Printed Name   : </v>
      </c>
      <c r="D24" s="1321"/>
      <c r="E24" s="1321"/>
      <c r="F24" s="1321"/>
      <c r="G24" s="1321"/>
    </row>
    <row r="25" spans="1:35" ht="28.15" customHeight="1">
      <c r="A25" s="91" t="s">
        <v>405</v>
      </c>
      <c r="B25" s="102" t="str">
        <f>'Sch-1'!B63</f>
        <v/>
      </c>
      <c r="C25" s="1321" t="str">
        <f>"Designation      : " &amp; 'Sch-1'!M64</f>
        <v xml:space="preserve">Designation      : </v>
      </c>
      <c r="D25" s="1321"/>
      <c r="E25" s="1321"/>
      <c r="F25" s="1321"/>
      <c r="G25" s="1321"/>
    </row>
    <row r="26" spans="1:35" ht="28.15" customHeight="1">
      <c r="A26" s="379"/>
      <c r="B26" s="378"/>
      <c r="C26" s="1321" t="s">
        <v>308</v>
      </c>
      <c r="D26" s="1321"/>
      <c r="E26" s="1321"/>
      <c r="F26" s="1321"/>
      <c r="G26" s="1321"/>
    </row>
    <row r="27" spans="1:35" ht="28.15" customHeight="1">
      <c r="A27" s="379"/>
      <c r="B27" s="378"/>
      <c r="C27" s="299"/>
      <c r="D27" s="299"/>
      <c r="E27" s="299"/>
      <c r="F27" s="299"/>
      <c r="G27" s="299"/>
    </row>
    <row r="28" spans="1:35" ht="36.75" customHeight="1">
      <c r="A28" s="103" t="s">
        <v>64</v>
      </c>
      <c r="B28" s="1398" t="s">
        <v>373</v>
      </c>
      <c r="C28" s="1398"/>
      <c r="D28" s="1398"/>
      <c r="E28" s="1398"/>
      <c r="F28" s="1398"/>
      <c r="G28" s="1398"/>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 NR1/T/W-AIS/DOM/I00/25/08834– SRM RFX – 5002004591</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91" t="str">
        <f t="shared" ref="A106:C107" si="0">A3</f>
        <v>Substation Package SS-06 of Transmission Scheme (Implementation on of 1 no. of 220 kV line bay at 400/ 220 kV Fatehgarh-III PS (Sec- 1), for interconnection of BESS of JSW Renew Energy Five Ltd.) to be implemented by POWERGRID Ramgarh Transmission Ltd</v>
      </c>
      <c r="B106" s="1391">
        <f t="shared" si="0"/>
        <v>0</v>
      </c>
      <c r="C106" s="1391">
        <f t="shared" si="0"/>
        <v>0</v>
      </c>
      <c r="D106" s="1391"/>
      <c r="E106" s="1391"/>
      <c r="F106" s="1391"/>
      <c r="G106" s="1391">
        <f>G3</f>
        <v>0</v>
      </c>
      <c r="H106" s="180"/>
    </row>
    <row r="107" spans="1:12" s="261" customFormat="1" hidden="1">
      <c r="A107" s="1396" t="str">
        <f t="shared" si="0"/>
        <v>(SCHEDULE OF RATES AND PRICES : TYPE TEST CHARGES)</v>
      </c>
      <c r="B107" s="1396">
        <f t="shared" si="0"/>
        <v>0</v>
      </c>
      <c r="C107" s="1396">
        <f t="shared" si="0"/>
        <v>0</v>
      </c>
      <c r="D107" s="1396"/>
      <c r="E107" s="1396"/>
      <c r="F107" s="1396"/>
      <c r="G107" s="1396">
        <f>G4</f>
        <v>0</v>
      </c>
      <c r="H107" s="180"/>
    </row>
    <row r="108" spans="1:12" s="261" customFormat="1" hidden="1">
      <c r="A108" s="60"/>
      <c r="B108" s="99"/>
      <c r="C108" s="99"/>
      <c r="D108" s="99"/>
      <c r="E108" s="99"/>
      <c r="F108" s="99"/>
      <c r="G108" s="99"/>
      <c r="H108" s="180"/>
    </row>
    <row r="109" spans="1:12" s="261" customFormat="1" hidden="1">
      <c r="A109" s="23" t="str">
        <f>A6</f>
        <v>Bidder’s Name and Address (Sole Bidder) :</v>
      </c>
      <c r="B109" s="33"/>
      <c r="C109" s="33"/>
      <c r="D109" s="33"/>
      <c r="E109" s="33"/>
      <c r="F109" s="33"/>
      <c r="G109" s="55">
        <f t="shared" ref="G109:G114" si="1">G6</f>
        <v>0</v>
      </c>
      <c r="H109" s="180"/>
    </row>
    <row r="110" spans="1:12" s="261" customFormat="1" hidden="1">
      <c r="A110" s="1392" t="str">
        <f>A7</f>
        <v/>
      </c>
      <c r="B110" s="1392">
        <f t="shared" ref="B110:C114" si="2">B7</f>
        <v>0</v>
      </c>
      <c r="C110" s="1392">
        <f t="shared" si="2"/>
        <v>0</v>
      </c>
      <c r="D110" s="446"/>
      <c r="E110" s="446"/>
      <c r="F110" s="446"/>
      <c r="G110" s="54">
        <f t="shared" si="1"/>
        <v>0</v>
      </c>
      <c r="H110" s="180"/>
    </row>
    <row r="111" spans="1:12" s="261" customFormat="1" hidden="1">
      <c r="A111" s="34" t="str">
        <f>A8</f>
        <v>Name     :</v>
      </c>
      <c r="B111" s="1358" t="str">
        <f t="shared" si="2"/>
        <v xml:space="preserve">…….. …….. …….. …….. …….. …….. </v>
      </c>
      <c r="C111" s="1358">
        <f t="shared" si="2"/>
        <v>0</v>
      </c>
      <c r="D111" s="445"/>
      <c r="E111" s="445"/>
      <c r="F111" s="445"/>
      <c r="G111" s="54">
        <f t="shared" si="1"/>
        <v>0</v>
      </c>
      <c r="H111" s="180"/>
    </row>
    <row r="112" spans="1:12" s="261" customFormat="1" hidden="1">
      <c r="A112" s="34" t="str">
        <f>A9</f>
        <v>Address :</v>
      </c>
      <c r="B112" s="1358" t="str">
        <f t="shared" si="2"/>
        <v xml:space="preserve">…….. …….. …….. …….. …….. …….. </v>
      </c>
      <c r="C112" s="1358">
        <f t="shared" si="2"/>
        <v>0</v>
      </c>
      <c r="D112" s="445"/>
      <c r="E112" s="445"/>
      <c r="F112" s="445"/>
      <c r="G112" s="54">
        <f t="shared" si="1"/>
        <v>0</v>
      </c>
      <c r="H112" s="180"/>
    </row>
    <row r="113" spans="1:35" s="261" customFormat="1" hidden="1">
      <c r="A113" s="35"/>
      <c r="B113" s="1358" t="str">
        <f t="shared" si="2"/>
        <v xml:space="preserve">…….. …….. …….. …….. …….. …….. </v>
      </c>
      <c r="C113" s="1358">
        <f t="shared" si="2"/>
        <v>0</v>
      </c>
      <c r="D113" s="445"/>
      <c r="E113" s="445"/>
      <c r="F113" s="445"/>
      <c r="G113" s="54">
        <f t="shared" si="1"/>
        <v>0</v>
      </c>
      <c r="H113" s="180"/>
    </row>
    <row r="114" spans="1:35" s="261" customFormat="1" hidden="1">
      <c r="A114" s="35"/>
      <c r="B114" s="1358" t="str">
        <f t="shared" si="2"/>
        <v xml:space="preserve">…….. …….. …….. …….. …….. …….. </v>
      </c>
      <c r="C114" s="1358">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400">
        <f>G14</f>
        <v>0</v>
      </c>
      <c r="D116" s="1400"/>
      <c r="E116" s="1400"/>
      <c r="F116" s="1400"/>
      <c r="G116" s="1400"/>
      <c r="H116" s="180"/>
      <c r="AE116" s="1400"/>
      <c r="AF116" s="1400"/>
      <c r="AH116" s="1400"/>
      <c r="AI116" s="1400"/>
    </row>
    <row r="117" spans="1:35" s="261" customFormat="1" hidden="1">
      <c r="A117" s="99" t="e">
        <f>#REF!</f>
        <v>#REF!</v>
      </c>
      <c r="B117" s="99" t="e">
        <f>#REF!</f>
        <v>#REF!</v>
      </c>
      <c r="C117" s="1399" t="e">
        <f>#REF!</f>
        <v>#REF!</v>
      </c>
      <c r="D117" s="1399"/>
      <c r="E117" s="1399"/>
      <c r="F117" s="1399"/>
      <c r="G117" s="1399"/>
      <c r="H117" s="180"/>
      <c r="AE117" s="1399"/>
      <c r="AF117" s="1399"/>
      <c r="AH117" s="1399"/>
      <c r="AI117" s="1399"/>
    </row>
    <row r="118" spans="1:35" s="261" customFormat="1" hidden="1">
      <c r="A118" s="306" t="e">
        <f>#REF!</f>
        <v>#REF!</v>
      </c>
      <c r="B118" s="307" t="e">
        <f>#REF!</f>
        <v>#REF!</v>
      </c>
      <c r="C118" s="1399"/>
      <c r="D118" s="1399"/>
      <c r="E118" s="1399"/>
      <c r="F118" s="1399"/>
      <c r="G118" s="1399"/>
      <c r="H118" s="180"/>
      <c r="AE118" s="1399"/>
      <c r="AF118" s="1399"/>
      <c r="AH118" s="1399"/>
      <c r="AI118" s="1399"/>
    </row>
    <row r="119" spans="1:35" s="261" customFormat="1" hidden="1">
      <c r="A119" s="308" t="e">
        <f>#REF!</f>
        <v>#REF!</v>
      </c>
      <c r="B119" s="309" t="e">
        <f>#REF!</f>
        <v>#REF!</v>
      </c>
      <c r="C119" s="1401" t="e">
        <f>#REF!</f>
        <v>#REF!</v>
      </c>
      <c r="D119" s="1401"/>
      <c r="E119" s="1401"/>
      <c r="F119" s="1401"/>
      <c r="G119" s="1401"/>
      <c r="H119" s="178"/>
      <c r="AE119" s="310"/>
      <c r="AF119" s="310"/>
      <c r="AH119" s="310"/>
      <c r="AI119" s="310"/>
    </row>
    <row r="120" spans="1:35" s="261" customFormat="1" hidden="1">
      <c r="A120" s="308" t="e">
        <f>#REF!</f>
        <v>#REF!</v>
      </c>
      <c r="B120" s="309" t="e">
        <f>#REF!</f>
        <v>#REF!</v>
      </c>
      <c r="C120" s="1401" t="e">
        <f>#REF!</f>
        <v>#REF!</v>
      </c>
      <c r="D120" s="1401"/>
      <c r="E120" s="1401"/>
      <c r="F120" s="1401"/>
      <c r="G120" s="1401"/>
      <c r="H120" s="178"/>
      <c r="AE120" s="311"/>
      <c r="AF120" s="311"/>
      <c r="AH120" s="310"/>
      <c r="AI120" s="311"/>
    </row>
    <row r="121" spans="1:35" s="261" customFormat="1" ht="20.100000000000001" hidden="1" customHeight="1">
      <c r="A121" s="312"/>
      <c r="B121" s="307" t="e">
        <f>#REF!</f>
        <v>#REF!</v>
      </c>
      <c r="C121" s="1401" t="e">
        <f>#REF!</f>
        <v>#REF!</v>
      </c>
      <c r="D121" s="1401"/>
      <c r="E121" s="1401"/>
      <c r="F121" s="1401"/>
      <c r="G121" s="1401"/>
      <c r="H121" s="180"/>
      <c r="AE121" s="311"/>
      <c r="AF121" s="311"/>
      <c r="AH121" s="311"/>
      <c r="AI121" s="311"/>
    </row>
    <row r="122" spans="1:35" s="261" customFormat="1" hidden="1">
      <c r="A122" s="306" t="e">
        <f>#REF!</f>
        <v>#REF!</v>
      </c>
      <c r="B122" s="307" t="e">
        <f>#REF!</f>
        <v>#REF!</v>
      </c>
      <c r="C122" s="1401"/>
      <c r="D122" s="1401"/>
      <c r="E122" s="1401"/>
      <c r="F122" s="1401"/>
      <c r="G122" s="1401"/>
      <c r="H122" s="180"/>
      <c r="AE122" s="1401"/>
      <c r="AF122" s="1401"/>
      <c r="AH122" s="1401"/>
      <c r="AI122" s="1401"/>
    </row>
    <row r="123" spans="1:35" s="261" customFormat="1" hidden="1">
      <c r="A123" s="313" t="e">
        <f>#REF!</f>
        <v>#REF!</v>
      </c>
      <c r="B123" s="307" t="e">
        <f>#REF!</f>
        <v>#REF!</v>
      </c>
      <c r="C123" s="1401"/>
      <c r="D123" s="1401"/>
      <c r="E123" s="1401"/>
      <c r="F123" s="1401"/>
      <c r="G123" s="1401"/>
      <c r="H123" s="180"/>
      <c r="AE123" s="1401"/>
      <c r="AF123" s="1401"/>
      <c r="AH123" s="1401"/>
      <c r="AI123" s="1401"/>
    </row>
    <row r="124" spans="1:35" s="261" customFormat="1" hidden="1">
      <c r="A124" s="314" t="e">
        <f>#REF!</f>
        <v>#REF!</v>
      </c>
      <c r="B124" s="307" t="e">
        <f>#REF!</f>
        <v>#REF!</v>
      </c>
      <c r="C124" s="1401"/>
      <c r="D124" s="1401"/>
      <c r="E124" s="1401"/>
      <c r="F124" s="1401"/>
      <c r="G124" s="1401"/>
      <c r="H124" s="180"/>
      <c r="AE124" s="1401"/>
      <c r="AF124" s="1401"/>
      <c r="AH124" s="1401"/>
      <c r="AI124" s="1401"/>
    </row>
    <row r="125" spans="1:35" s="261" customFormat="1" hidden="1">
      <c r="A125" s="308" t="e">
        <f>#REF!</f>
        <v>#REF!</v>
      </c>
      <c r="B125" s="309" t="e">
        <f>#REF!</f>
        <v>#REF!</v>
      </c>
      <c r="C125" s="1401" t="e">
        <f>#REF!</f>
        <v>#REF!</v>
      </c>
      <c r="D125" s="1401"/>
      <c r="E125" s="1401"/>
      <c r="F125" s="1401"/>
      <c r="G125" s="1401"/>
      <c r="H125" s="178"/>
      <c r="AE125" s="311"/>
      <c r="AF125" s="311"/>
      <c r="AH125" s="310"/>
      <c r="AI125" s="311"/>
    </row>
    <row r="126" spans="1:35" s="261" customFormat="1" hidden="1">
      <c r="A126" s="308" t="e">
        <f>#REF!</f>
        <v>#REF!</v>
      </c>
      <c r="B126" s="309" t="e">
        <f>#REF!</f>
        <v>#REF!</v>
      </c>
      <c r="C126" s="1401" t="e">
        <f>#REF!</f>
        <v>#REF!</v>
      </c>
      <c r="D126" s="1401"/>
      <c r="E126" s="1401"/>
      <c r="F126" s="1401"/>
      <c r="G126" s="1401"/>
      <c r="H126" s="178"/>
      <c r="AE126" s="311"/>
      <c r="AF126" s="311"/>
      <c r="AH126" s="310"/>
      <c r="AI126" s="311"/>
    </row>
    <row r="127" spans="1:35" s="261" customFormat="1" hidden="1">
      <c r="A127" s="308" t="e">
        <f>#REF!</f>
        <v>#REF!</v>
      </c>
      <c r="B127" s="309" t="e">
        <f>#REF!</f>
        <v>#REF!</v>
      </c>
      <c r="C127" s="1401" t="e">
        <f>#REF!</f>
        <v>#REF!</v>
      </c>
      <c r="D127" s="1401"/>
      <c r="E127" s="1401"/>
      <c r="F127" s="1401"/>
      <c r="G127" s="1401"/>
      <c r="H127" s="178"/>
      <c r="AE127" s="311"/>
      <c r="AF127" s="311"/>
      <c r="AH127" s="310"/>
      <c r="AI127" s="311"/>
    </row>
    <row r="128" spans="1:35" s="261" customFormat="1" hidden="1">
      <c r="A128" s="308" t="e">
        <f>#REF!</f>
        <v>#REF!</v>
      </c>
      <c r="B128" s="309" t="e">
        <f>#REF!</f>
        <v>#REF!</v>
      </c>
      <c r="C128" s="1401" t="e">
        <f>#REF!</f>
        <v>#REF!</v>
      </c>
      <c r="D128" s="1401"/>
      <c r="E128" s="1401"/>
      <c r="F128" s="1401"/>
      <c r="G128" s="1401"/>
      <c r="H128" s="178"/>
      <c r="AE128" s="311"/>
      <c r="AF128" s="311"/>
      <c r="AH128" s="310"/>
      <c r="AI128" s="311"/>
    </row>
    <row r="129" spans="1:35" s="261" customFormat="1" hidden="1">
      <c r="A129" s="308"/>
      <c r="B129" s="307" t="e">
        <f>#REF!</f>
        <v>#REF!</v>
      </c>
      <c r="C129" s="1401" t="e">
        <f>#REF!</f>
        <v>#REF!</v>
      </c>
      <c r="D129" s="1401"/>
      <c r="E129" s="1401"/>
      <c r="F129" s="1401"/>
      <c r="G129" s="1401"/>
      <c r="H129" s="178"/>
      <c r="AE129" s="311"/>
      <c r="AF129" s="311"/>
      <c r="AH129" s="311"/>
      <c r="AI129" s="311"/>
    </row>
    <row r="130" spans="1:35" s="261" customFormat="1" ht="20.100000000000001" hidden="1" customHeight="1">
      <c r="A130" s="314" t="e">
        <f>#REF!</f>
        <v>#REF!</v>
      </c>
      <c r="B130" s="307" t="e">
        <f>#REF!</f>
        <v>#REF!</v>
      </c>
      <c r="C130" s="1401"/>
      <c r="D130" s="1401"/>
      <c r="E130" s="1401"/>
      <c r="F130" s="1401"/>
      <c r="G130" s="1401"/>
      <c r="H130" s="178"/>
      <c r="AE130" s="311"/>
      <c r="AF130" s="311"/>
      <c r="AH130" s="311"/>
      <c r="AI130" s="311"/>
    </row>
    <row r="131" spans="1:35" s="261" customFormat="1" hidden="1">
      <c r="A131" s="308" t="e">
        <f>#REF!</f>
        <v>#REF!</v>
      </c>
      <c r="B131" s="309" t="e">
        <f>#REF!</f>
        <v>#REF!</v>
      </c>
      <c r="C131" s="1401" t="e">
        <f>#REF!</f>
        <v>#REF!</v>
      </c>
      <c r="D131" s="1401"/>
      <c r="E131" s="1401"/>
      <c r="F131" s="1401"/>
      <c r="G131" s="1401"/>
      <c r="H131" s="178"/>
      <c r="AE131" s="311"/>
      <c r="AF131" s="311"/>
      <c r="AH131" s="310"/>
      <c r="AI131" s="311"/>
    </row>
    <row r="132" spans="1:35" s="261" customFormat="1" hidden="1">
      <c r="A132" s="308" t="e">
        <f>#REF!</f>
        <v>#REF!</v>
      </c>
      <c r="B132" s="309" t="e">
        <f>#REF!</f>
        <v>#REF!</v>
      </c>
      <c r="C132" s="1401" t="e">
        <f>#REF!</f>
        <v>#REF!</v>
      </c>
      <c r="D132" s="1401"/>
      <c r="E132" s="1401"/>
      <c r="F132" s="1401"/>
      <c r="G132" s="1401"/>
      <c r="H132" s="178"/>
      <c r="AE132" s="311"/>
      <c r="AF132" s="311"/>
      <c r="AH132" s="310"/>
      <c r="AI132" s="311"/>
    </row>
    <row r="133" spans="1:35" s="261" customFormat="1" ht="20.100000000000001" hidden="1" customHeight="1">
      <c r="A133" s="308" t="e">
        <f>#REF!</f>
        <v>#REF!</v>
      </c>
      <c r="B133" s="309" t="e">
        <f>#REF!</f>
        <v>#REF!</v>
      </c>
      <c r="C133" s="1401" t="e">
        <f>#REF!</f>
        <v>#REF!</v>
      </c>
      <c r="D133" s="1401"/>
      <c r="E133" s="1401"/>
      <c r="F133" s="1401"/>
      <c r="G133" s="1401"/>
      <c r="H133" s="178"/>
      <c r="AE133" s="311"/>
      <c r="AF133" s="311"/>
      <c r="AH133" s="310"/>
      <c r="AI133" s="311"/>
    </row>
    <row r="134" spans="1:35" s="261" customFormat="1" hidden="1">
      <c r="A134" s="308" t="e">
        <f>#REF!</f>
        <v>#REF!</v>
      </c>
      <c r="B134" s="309" t="e">
        <f>#REF!</f>
        <v>#REF!</v>
      </c>
      <c r="C134" s="1401" t="e">
        <f>#REF!</f>
        <v>#REF!</v>
      </c>
      <c r="D134" s="1401"/>
      <c r="E134" s="1401"/>
      <c r="F134" s="1401"/>
      <c r="G134" s="1401"/>
      <c r="H134" s="178"/>
      <c r="AE134" s="311"/>
      <c r="AF134" s="311"/>
      <c r="AH134" s="310"/>
      <c r="AI134" s="311"/>
    </row>
    <row r="135" spans="1:35" s="262" customFormat="1" ht="20.100000000000001" hidden="1" customHeight="1">
      <c r="A135" s="315"/>
      <c r="B135" s="307" t="e">
        <f>#REF!</f>
        <v>#REF!</v>
      </c>
      <c r="C135" s="1401" t="e">
        <f>#REF!</f>
        <v>#REF!</v>
      </c>
      <c r="D135" s="1401"/>
      <c r="E135" s="1401"/>
      <c r="F135" s="1401"/>
      <c r="G135" s="1401"/>
      <c r="H135" s="178"/>
      <c r="AE135" s="311"/>
      <c r="AF135" s="311"/>
      <c r="AH135" s="311"/>
      <c r="AI135" s="311"/>
    </row>
    <row r="136" spans="1:35" s="261" customFormat="1" ht="24" hidden="1" customHeight="1">
      <c r="A136" s="314" t="e">
        <f>#REF!</f>
        <v>#REF!</v>
      </c>
      <c r="B136" s="307" t="e">
        <f>#REF!</f>
        <v>#REF!</v>
      </c>
      <c r="C136" s="1401"/>
      <c r="D136" s="1401"/>
      <c r="E136" s="1401"/>
      <c r="F136" s="1401"/>
      <c r="G136" s="1401"/>
      <c r="H136" s="178"/>
      <c r="AE136" s="311"/>
      <c r="AF136" s="311"/>
      <c r="AH136" s="311"/>
      <c r="AI136" s="311"/>
    </row>
    <row r="137" spans="1:35" s="261" customFormat="1" hidden="1">
      <c r="A137" s="308" t="e">
        <f>#REF!</f>
        <v>#REF!</v>
      </c>
      <c r="B137" s="309" t="e">
        <f>#REF!</f>
        <v>#REF!</v>
      </c>
      <c r="C137" s="1401" t="e">
        <f>#REF!</f>
        <v>#REF!</v>
      </c>
      <c r="D137" s="1401"/>
      <c r="E137" s="1401"/>
      <c r="F137" s="1401"/>
      <c r="G137" s="1401"/>
      <c r="H137" s="178"/>
      <c r="AE137" s="311"/>
      <c r="AF137" s="311"/>
      <c r="AH137" s="310"/>
      <c r="AI137" s="311"/>
    </row>
    <row r="138" spans="1:35" s="261" customFormat="1" hidden="1">
      <c r="A138" s="308" t="e">
        <f>#REF!</f>
        <v>#REF!</v>
      </c>
      <c r="B138" s="309" t="e">
        <f>#REF!</f>
        <v>#REF!</v>
      </c>
      <c r="C138" s="1401" t="e">
        <f>#REF!</f>
        <v>#REF!</v>
      </c>
      <c r="D138" s="1401"/>
      <c r="E138" s="1401"/>
      <c r="F138" s="1401"/>
      <c r="G138" s="1401"/>
      <c r="H138" s="178"/>
      <c r="AE138" s="311"/>
      <c r="AF138" s="311"/>
      <c r="AH138" s="310"/>
      <c r="AI138" s="311"/>
    </row>
    <row r="139" spans="1:35" s="261" customFormat="1" ht="33" hidden="1" customHeight="1">
      <c r="A139" s="308" t="e">
        <f>#REF!</f>
        <v>#REF!</v>
      </c>
      <c r="B139" s="309" t="e">
        <f>#REF!</f>
        <v>#REF!</v>
      </c>
      <c r="C139" s="1401" t="e">
        <f>#REF!</f>
        <v>#REF!</v>
      </c>
      <c r="D139" s="1401"/>
      <c r="E139" s="1401"/>
      <c r="F139" s="1401"/>
      <c r="G139" s="1401"/>
      <c r="H139" s="178"/>
      <c r="AE139" s="311"/>
      <c r="AF139" s="311"/>
      <c r="AH139" s="310"/>
      <c r="AI139" s="311"/>
    </row>
    <row r="140" spans="1:35" s="262" customFormat="1" ht="20.100000000000001" hidden="1" customHeight="1">
      <c r="A140" s="308"/>
      <c r="B140" s="307" t="e">
        <f>#REF!</f>
        <v>#REF!</v>
      </c>
      <c r="C140" s="1401" t="e">
        <f>#REF!</f>
        <v>#REF!</v>
      </c>
      <c r="D140" s="1401"/>
      <c r="E140" s="1401"/>
      <c r="F140" s="1401"/>
      <c r="G140" s="1401"/>
      <c r="H140" s="178"/>
      <c r="AE140" s="311"/>
      <c r="AF140" s="311"/>
      <c r="AH140" s="311"/>
      <c r="AI140" s="311"/>
    </row>
    <row r="141" spans="1:35" s="261" customFormat="1" ht="20.100000000000001" hidden="1" customHeight="1">
      <c r="A141" s="314" t="e">
        <f>#REF!</f>
        <v>#REF!</v>
      </c>
      <c r="B141" s="307" t="e">
        <f>#REF!</f>
        <v>#REF!</v>
      </c>
      <c r="C141" s="1401"/>
      <c r="D141" s="1401"/>
      <c r="E141" s="1401"/>
      <c r="F141" s="1401"/>
      <c r="G141" s="1401"/>
      <c r="H141" s="178"/>
      <c r="AE141" s="311"/>
      <c r="AF141" s="311"/>
      <c r="AH141" s="311"/>
      <c r="AI141" s="311"/>
    </row>
    <row r="142" spans="1:35" s="261" customFormat="1" hidden="1">
      <c r="A142" s="308" t="e">
        <f>#REF!</f>
        <v>#REF!</v>
      </c>
      <c r="B142" s="309" t="e">
        <f>#REF!</f>
        <v>#REF!</v>
      </c>
      <c r="C142" s="1401" t="e">
        <f>#REF!</f>
        <v>#REF!</v>
      </c>
      <c r="D142" s="1401"/>
      <c r="E142" s="1401"/>
      <c r="F142" s="1401"/>
      <c r="G142" s="1401"/>
      <c r="H142" s="178"/>
      <c r="AE142" s="311"/>
      <c r="AF142" s="311"/>
      <c r="AH142" s="310"/>
      <c r="AI142" s="311"/>
    </row>
    <row r="143" spans="1:35" s="261" customFormat="1" hidden="1">
      <c r="A143" s="308" t="e">
        <f>#REF!</f>
        <v>#REF!</v>
      </c>
      <c r="B143" s="309" t="e">
        <f>#REF!</f>
        <v>#REF!</v>
      </c>
      <c r="C143" s="1401" t="e">
        <f>#REF!</f>
        <v>#REF!</v>
      </c>
      <c r="D143" s="1401"/>
      <c r="E143" s="1401"/>
      <c r="F143" s="1401"/>
      <c r="G143" s="1401"/>
      <c r="H143" s="178"/>
      <c r="AE143" s="311"/>
      <c r="AF143" s="311"/>
      <c r="AH143" s="310"/>
      <c r="AI143" s="311"/>
    </row>
    <row r="144" spans="1:35" s="261" customFormat="1" hidden="1">
      <c r="A144" s="308" t="e">
        <f>#REF!</f>
        <v>#REF!</v>
      </c>
      <c r="B144" s="309" t="e">
        <f>#REF!</f>
        <v>#REF!</v>
      </c>
      <c r="C144" s="1401" t="e">
        <f>#REF!</f>
        <v>#REF!</v>
      </c>
      <c r="D144" s="1401"/>
      <c r="E144" s="1401"/>
      <c r="F144" s="1401"/>
      <c r="G144" s="1401"/>
      <c r="H144" s="178"/>
      <c r="AE144" s="311"/>
      <c r="AF144" s="311"/>
      <c r="AH144" s="310"/>
      <c r="AI144" s="311"/>
    </row>
    <row r="145" spans="1:35" s="261" customFormat="1" hidden="1">
      <c r="A145" s="308"/>
      <c r="B145" s="307" t="e">
        <f>#REF!</f>
        <v>#REF!</v>
      </c>
      <c r="C145" s="1401" t="e">
        <f>#REF!</f>
        <v>#REF!</v>
      </c>
      <c r="D145" s="1401"/>
      <c r="E145" s="1401"/>
      <c r="F145" s="1401"/>
      <c r="G145" s="1401"/>
      <c r="H145" s="178"/>
      <c r="AE145" s="311"/>
      <c r="AF145" s="311"/>
      <c r="AH145" s="311"/>
      <c r="AI145" s="311"/>
    </row>
    <row r="146" spans="1:35" s="261" customFormat="1" ht="20.100000000000001" hidden="1" customHeight="1">
      <c r="A146" s="314" t="e">
        <f>#REF!</f>
        <v>#REF!</v>
      </c>
      <c r="B146" s="307" t="e">
        <f>#REF!</f>
        <v>#REF!</v>
      </c>
      <c r="C146" s="1401"/>
      <c r="D146" s="1401"/>
      <c r="E146" s="1401"/>
      <c r="F146" s="1401"/>
      <c r="G146" s="1401"/>
      <c r="H146" s="178"/>
      <c r="AE146" s="311"/>
      <c r="AF146" s="311"/>
      <c r="AH146" s="311"/>
      <c r="AI146" s="311"/>
    </row>
    <row r="147" spans="1:35" s="261" customFormat="1" hidden="1">
      <c r="A147" s="308" t="e">
        <f>#REF!</f>
        <v>#REF!</v>
      </c>
      <c r="B147" s="309" t="e">
        <f>#REF!</f>
        <v>#REF!</v>
      </c>
      <c r="C147" s="1401" t="e">
        <f>#REF!</f>
        <v>#REF!</v>
      </c>
      <c r="D147" s="1401"/>
      <c r="E147" s="1401"/>
      <c r="F147" s="1401"/>
      <c r="G147" s="1401"/>
      <c r="H147" s="178"/>
      <c r="AE147" s="311"/>
      <c r="AF147" s="311"/>
      <c r="AH147" s="310"/>
      <c r="AI147" s="311"/>
    </row>
    <row r="148" spans="1:35" s="261" customFormat="1" hidden="1">
      <c r="A148" s="308" t="e">
        <f>#REF!</f>
        <v>#REF!</v>
      </c>
      <c r="B148" s="309" t="e">
        <f>#REF!</f>
        <v>#REF!</v>
      </c>
      <c r="C148" s="1401" t="e">
        <f>#REF!</f>
        <v>#REF!</v>
      </c>
      <c r="D148" s="1401"/>
      <c r="E148" s="1401"/>
      <c r="F148" s="1401"/>
      <c r="G148" s="1401"/>
      <c r="H148" s="178"/>
      <c r="AE148" s="311"/>
      <c r="AF148" s="311"/>
      <c r="AH148" s="310"/>
      <c r="AI148" s="311"/>
    </row>
    <row r="149" spans="1:35" s="261" customFormat="1" hidden="1">
      <c r="A149" s="308" t="e">
        <f>#REF!</f>
        <v>#REF!</v>
      </c>
      <c r="B149" s="309" t="e">
        <f>#REF!</f>
        <v>#REF!</v>
      </c>
      <c r="C149" s="1401" t="e">
        <f>#REF!</f>
        <v>#REF!</v>
      </c>
      <c r="D149" s="1401"/>
      <c r="E149" s="1401"/>
      <c r="F149" s="1401"/>
      <c r="G149" s="1401"/>
      <c r="H149" s="178"/>
      <c r="AE149" s="311"/>
      <c r="AF149" s="311"/>
      <c r="AH149" s="310"/>
      <c r="AI149" s="311"/>
    </row>
    <row r="150" spans="1:35" s="261" customFormat="1" hidden="1">
      <c r="A150" s="308" t="e">
        <f>#REF!</f>
        <v>#REF!</v>
      </c>
      <c r="B150" s="309" t="e">
        <f>#REF!</f>
        <v>#REF!</v>
      </c>
      <c r="C150" s="1401" t="e">
        <f>#REF!</f>
        <v>#REF!</v>
      </c>
      <c r="D150" s="1401"/>
      <c r="E150" s="1401"/>
      <c r="F150" s="1401"/>
      <c r="G150" s="1401"/>
      <c r="H150" s="178"/>
      <c r="AE150" s="311"/>
      <c r="AF150" s="311"/>
      <c r="AH150" s="310"/>
      <c r="AI150" s="311"/>
    </row>
    <row r="151" spans="1:35" s="262" customFormat="1" ht="20.100000000000001" hidden="1" customHeight="1">
      <c r="A151" s="308"/>
      <c r="B151" s="307" t="e">
        <f>#REF!</f>
        <v>#REF!</v>
      </c>
      <c r="C151" s="1401" t="e">
        <f>#REF!</f>
        <v>#REF!</v>
      </c>
      <c r="D151" s="1401"/>
      <c r="E151" s="1401"/>
      <c r="F151" s="1401"/>
      <c r="G151" s="1401"/>
      <c r="H151" s="178"/>
      <c r="AE151" s="311"/>
      <c r="AF151" s="311"/>
      <c r="AH151" s="311"/>
      <c r="AI151" s="311"/>
    </row>
    <row r="152" spans="1:35" s="261" customFormat="1" ht="20.100000000000001" hidden="1" customHeight="1">
      <c r="A152" s="316"/>
      <c r="B152" s="307" t="e">
        <f>#REF!</f>
        <v>#REF!</v>
      </c>
      <c r="C152" s="1401" t="e">
        <f>#REF!</f>
        <v>#REF!</v>
      </c>
      <c r="D152" s="1401"/>
      <c r="E152" s="1401"/>
      <c r="F152" s="1401"/>
      <c r="G152" s="1401"/>
      <c r="H152" s="178"/>
      <c r="AE152" s="311"/>
      <c r="AF152" s="311"/>
      <c r="AH152" s="311"/>
      <c r="AI152" s="311"/>
    </row>
    <row r="153" spans="1:35" s="261" customFormat="1" hidden="1">
      <c r="A153" s="316"/>
      <c r="B153" s="307"/>
      <c r="C153" s="1401"/>
      <c r="D153" s="1401"/>
      <c r="E153" s="1401"/>
      <c r="F153" s="1401"/>
      <c r="G153" s="1401"/>
      <c r="H153" s="178"/>
      <c r="AE153" s="311"/>
      <c r="AF153" s="311"/>
      <c r="AH153" s="311"/>
      <c r="AI153" s="311"/>
    </row>
    <row r="154" spans="1:35" s="261" customFormat="1" ht="20.100000000000001" hidden="1" customHeight="1">
      <c r="A154" s="313" t="e">
        <f>#REF!</f>
        <v>#REF!</v>
      </c>
      <c r="B154" s="307" t="e">
        <f>#REF!</f>
        <v>#REF!</v>
      </c>
      <c r="C154" s="1401"/>
      <c r="D154" s="1401"/>
      <c r="E154" s="1401"/>
      <c r="F154" s="1401"/>
      <c r="G154" s="1401"/>
      <c r="H154" s="178"/>
      <c r="AE154" s="311"/>
      <c r="AF154" s="311"/>
      <c r="AH154" s="311"/>
      <c r="AI154" s="311"/>
    </row>
    <row r="155" spans="1:35" s="261" customFormat="1" ht="30" hidden="1" customHeight="1">
      <c r="A155" s="314" t="e">
        <f>#REF!</f>
        <v>#REF!</v>
      </c>
      <c r="B155" s="307" t="e">
        <f>#REF!</f>
        <v>#REF!</v>
      </c>
      <c r="C155" s="1401"/>
      <c r="D155" s="1401"/>
      <c r="E155" s="1401"/>
      <c r="F155" s="1401"/>
      <c r="G155" s="1401"/>
      <c r="H155" s="178"/>
      <c r="AE155" s="311"/>
      <c r="AF155" s="311"/>
      <c r="AH155" s="311"/>
      <c r="AI155" s="311"/>
    </row>
    <row r="156" spans="1:35" s="261" customFormat="1" hidden="1">
      <c r="A156" s="308" t="e">
        <f>#REF!</f>
        <v>#REF!</v>
      </c>
      <c r="B156" s="309" t="e">
        <f>#REF!</f>
        <v>#REF!</v>
      </c>
      <c r="C156" s="1401" t="e">
        <f>#REF!</f>
        <v>#REF!</v>
      </c>
      <c r="D156" s="1401"/>
      <c r="E156" s="1401"/>
      <c r="F156" s="1401"/>
      <c r="G156" s="1401"/>
      <c r="H156" s="178"/>
      <c r="AE156" s="311"/>
      <c r="AF156" s="311"/>
      <c r="AH156" s="310"/>
      <c r="AI156" s="311"/>
    </row>
    <row r="157" spans="1:35" s="261" customFormat="1" hidden="1">
      <c r="A157" s="308" t="e">
        <f>#REF!</f>
        <v>#REF!</v>
      </c>
      <c r="B157" s="309" t="e">
        <f>#REF!</f>
        <v>#REF!</v>
      </c>
      <c r="C157" s="1401" t="e">
        <f>#REF!</f>
        <v>#REF!</v>
      </c>
      <c r="D157" s="1401"/>
      <c r="E157" s="1401"/>
      <c r="F157" s="1401"/>
      <c r="G157" s="1401"/>
      <c r="H157" s="178"/>
      <c r="AE157" s="311"/>
      <c r="AF157" s="311"/>
      <c r="AH157" s="310"/>
      <c r="AI157" s="311"/>
    </row>
    <row r="158" spans="1:35" s="261" customFormat="1" hidden="1">
      <c r="A158" s="308" t="e">
        <f>#REF!</f>
        <v>#REF!</v>
      </c>
      <c r="B158" s="309" t="e">
        <f>#REF!</f>
        <v>#REF!</v>
      </c>
      <c r="C158" s="1401" t="e">
        <f>#REF!</f>
        <v>#REF!</v>
      </c>
      <c r="D158" s="1401"/>
      <c r="E158" s="1401"/>
      <c r="F158" s="1401"/>
      <c r="G158" s="1401"/>
      <c r="H158" s="178"/>
      <c r="AE158" s="311"/>
      <c r="AF158" s="311"/>
      <c r="AH158" s="310"/>
      <c r="AI158" s="311"/>
    </row>
    <row r="159" spans="1:35" s="261" customFormat="1" ht="20.100000000000001" hidden="1" customHeight="1">
      <c r="A159" s="317"/>
      <c r="B159" s="307" t="e">
        <f>#REF!</f>
        <v>#REF!</v>
      </c>
      <c r="C159" s="1401" t="e">
        <f>#REF!</f>
        <v>#REF!</v>
      </c>
      <c r="D159" s="1401"/>
      <c r="E159" s="1401"/>
      <c r="F159" s="1401"/>
      <c r="G159" s="1401"/>
      <c r="H159" s="178"/>
      <c r="AE159" s="311"/>
      <c r="AF159" s="311"/>
      <c r="AH159" s="311"/>
      <c r="AI159" s="311"/>
    </row>
    <row r="160" spans="1:35" s="261" customFormat="1" ht="20.100000000000001" hidden="1" customHeight="1">
      <c r="A160" s="316"/>
      <c r="B160" s="307" t="e">
        <f>#REF!</f>
        <v>#REF!</v>
      </c>
      <c r="C160" s="1401" t="e">
        <f>#REF!</f>
        <v>#REF!</v>
      </c>
      <c r="D160" s="1401"/>
      <c r="E160" s="1401"/>
      <c r="F160" s="1401"/>
      <c r="G160" s="1401"/>
      <c r="H160" s="178"/>
      <c r="AE160" s="311"/>
      <c r="AF160" s="311"/>
      <c r="AH160" s="311"/>
      <c r="AI160" s="311"/>
    </row>
    <row r="161" spans="1:35" s="261" customFormat="1" ht="20.100000000000001" hidden="1" customHeight="1">
      <c r="A161" s="306" t="e">
        <f>#REF!</f>
        <v>#REF!</v>
      </c>
      <c r="B161" s="307" t="e">
        <f>#REF!</f>
        <v>#REF!</v>
      </c>
      <c r="C161" s="1401"/>
      <c r="D161" s="1401"/>
      <c r="E161" s="1401"/>
      <c r="F161" s="1401"/>
      <c r="G161" s="1401"/>
      <c r="H161" s="178"/>
      <c r="AE161" s="311"/>
      <c r="AF161" s="311"/>
      <c r="AH161" s="311"/>
      <c r="AI161" s="311"/>
    </row>
    <row r="162" spans="1:35" s="261" customFormat="1" ht="30" hidden="1" customHeight="1">
      <c r="A162" s="313" t="e">
        <f>#REF!</f>
        <v>#REF!</v>
      </c>
      <c r="B162" s="307" t="e">
        <f>#REF!</f>
        <v>#REF!</v>
      </c>
      <c r="C162" s="1401"/>
      <c r="D162" s="1401"/>
      <c r="E162" s="1401"/>
      <c r="F162" s="1401"/>
      <c r="G162" s="1401"/>
      <c r="H162" s="178"/>
      <c r="AE162" s="311"/>
      <c r="AF162" s="311"/>
      <c r="AH162" s="311"/>
      <c r="AI162" s="311"/>
    </row>
    <row r="163" spans="1:35" s="261" customFormat="1" ht="20.100000000000001" hidden="1" customHeight="1">
      <c r="A163" s="308" t="e">
        <f>#REF!</f>
        <v>#REF!</v>
      </c>
      <c r="B163" s="309" t="e">
        <f>#REF!</f>
        <v>#REF!</v>
      </c>
      <c r="C163" s="1401" t="e">
        <f>#REF!</f>
        <v>#REF!</v>
      </c>
      <c r="D163" s="1401"/>
      <c r="E163" s="1401"/>
      <c r="F163" s="1401"/>
      <c r="G163" s="1401"/>
      <c r="H163" s="178"/>
      <c r="AE163" s="311"/>
      <c r="AF163" s="311"/>
      <c r="AH163" s="310"/>
      <c r="AI163" s="311"/>
    </row>
    <row r="164" spans="1:35" s="261" customFormat="1" ht="20.100000000000001" hidden="1" customHeight="1">
      <c r="A164" s="308" t="e">
        <f>#REF!</f>
        <v>#REF!</v>
      </c>
      <c r="B164" s="309" t="e">
        <f>#REF!</f>
        <v>#REF!</v>
      </c>
      <c r="C164" s="1401" t="e">
        <f>#REF!</f>
        <v>#REF!</v>
      </c>
      <c r="D164" s="1401"/>
      <c r="E164" s="1401"/>
      <c r="F164" s="1401"/>
      <c r="G164" s="1401"/>
      <c r="H164" s="178"/>
      <c r="AE164" s="311"/>
      <c r="AF164" s="311"/>
      <c r="AH164" s="310"/>
      <c r="AI164" s="311"/>
    </row>
    <row r="165" spans="1:35" s="261" customFormat="1" ht="20.100000000000001" hidden="1" customHeight="1">
      <c r="A165" s="308" t="e">
        <f>#REF!</f>
        <v>#REF!</v>
      </c>
      <c r="B165" s="309" t="e">
        <f>#REF!</f>
        <v>#REF!</v>
      </c>
      <c r="C165" s="1401" t="e">
        <f>#REF!</f>
        <v>#REF!</v>
      </c>
      <c r="D165" s="1401"/>
      <c r="E165" s="1401"/>
      <c r="F165" s="1401"/>
      <c r="G165" s="1401"/>
      <c r="H165" s="178"/>
      <c r="AE165" s="311"/>
      <c r="AF165" s="311"/>
      <c r="AH165" s="310"/>
      <c r="AI165" s="311"/>
    </row>
    <row r="166" spans="1:35" s="261" customFormat="1" ht="20.100000000000001" hidden="1" customHeight="1">
      <c r="A166" s="308" t="e">
        <f>#REF!</f>
        <v>#REF!</v>
      </c>
      <c r="B166" s="309" t="e">
        <f>#REF!</f>
        <v>#REF!</v>
      </c>
      <c r="C166" s="1401" t="e">
        <f>#REF!</f>
        <v>#REF!</v>
      </c>
      <c r="D166" s="1401"/>
      <c r="E166" s="1401"/>
      <c r="F166" s="1401"/>
      <c r="G166" s="1401"/>
      <c r="H166" s="178"/>
      <c r="AE166" s="311"/>
      <c r="AF166" s="311"/>
      <c r="AH166" s="310"/>
      <c r="AI166" s="311"/>
    </row>
    <row r="167" spans="1:35" s="261" customFormat="1" ht="20.100000000000001" hidden="1" customHeight="1">
      <c r="A167" s="308" t="e">
        <f>#REF!</f>
        <v>#REF!</v>
      </c>
      <c r="B167" s="309" t="e">
        <f>#REF!</f>
        <v>#REF!</v>
      </c>
      <c r="C167" s="1401" t="e">
        <f>#REF!</f>
        <v>#REF!</v>
      </c>
      <c r="D167" s="1401"/>
      <c r="E167" s="1401"/>
      <c r="F167" s="1401"/>
      <c r="G167" s="1401"/>
      <c r="H167" s="178"/>
      <c r="AE167" s="311"/>
      <c r="AF167" s="311"/>
      <c r="AH167" s="310"/>
      <c r="AI167" s="311"/>
    </row>
    <row r="168" spans="1:35" s="261" customFormat="1" ht="20.100000000000001" hidden="1" customHeight="1">
      <c r="A168" s="312"/>
      <c r="B168" s="307" t="e">
        <f>#REF!</f>
        <v>#REF!</v>
      </c>
      <c r="C168" s="1401" t="e">
        <f>#REF!</f>
        <v>#REF!</v>
      </c>
      <c r="D168" s="1401"/>
      <c r="E168" s="1401"/>
      <c r="F168" s="1401"/>
      <c r="G168" s="1401"/>
      <c r="H168" s="178"/>
      <c r="AE168" s="311"/>
      <c r="AF168" s="311"/>
      <c r="AH168" s="311"/>
      <c r="AI168" s="311"/>
    </row>
    <row r="169" spans="1:35" s="261" customFormat="1" ht="20.100000000000001" hidden="1" customHeight="1">
      <c r="A169" s="313" t="e">
        <f>#REF!</f>
        <v>#REF!</v>
      </c>
      <c r="B169" s="307" t="e">
        <f>#REF!</f>
        <v>#REF!</v>
      </c>
      <c r="C169" s="1401"/>
      <c r="D169" s="1401"/>
      <c r="E169" s="1401"/>
      <c r="F169" s="1401"/>
      <c r="G169" s="1401"/>
      <c r="H169" s="178"/>
      <c r="AE169" s="311"/>
      <c r="AF169" s="311"/>
      <c r="AH169" s="311"/>
      <c r="AI169" s="311"/>
    </row>
    <row r="170" spans="1:35" s="261" customFormat="1" ht="20.100000000000001" hidden="1" customHeight="1">
      <c r="A170" s="308" t="e">
        <f>#REF!</f>
        <v>#REF!</v>
      </c>
      <c r="B170" s="318" t="e">
        <f>#REF!</f>
        <v>#REF!</v>
      </c>
      <c r="C170" s="1401" t="e">
        <f>#REF!</f>
        <v>#REF!</v>
      </c>
      <c r="D170" s="1401"/>
      <c r="E170" s="1401"/>
      <c r="F170" s="1401"/>
      <c r="G170" s="1401"/>
      <c r="H170" s="178"/>
      <c r="AE170" s="311"/>
      <c r="AF170" s="311"/>
      <c r="AH170" s="310"/>
      <c r="AI170" s="311"/>
    </row>
    <row r="171" spans="1:35" s="261" customFormat="1" ht="20.100000000000001" hidden="1" customHeight="1">
      <c r="A171" s="308" t="e">
        <f>#REF!</f>
        <v>#REF!</v>
      </c>
      <c r="B171" s="318" t="e">
        <f>#REF!</f>
        <v>#REF!</v>
      </c>
      <c r="C171" s="1401" t="e">
        <f>#REF!</f>
        <v>#REF!</v>
      </c>
      <c r="D171" s="1401"/>
      <c r="E171" s="1401"/>
      <c r="F171" s="1401"/>
      <c r="G171" s="1401"/>
      <c r="H171" s="178"/>
      <c r="AE171" s="311"/>
      <c r="AF171" s="311"/>
      <c r="AH171" s="310"/>
      <c r="AI171" s="311"/>
    </row>
    <row r="172" spans="1:35" s="261" customFormat="1" ht="20.100000000000001" hidden="1" customHeight="1">
      <c r="A172" s="308" t="e">
        <f>#REF!</f>
        <v>#REF!</v>
      </c>
      <c r="B172" s="318" t="e">
        <f>#REF!</f>
        <v>#REF!</v>
      </c>
      <c r="C172" s="1401" t="e">
        <f>#REF!</f>
        <v>#REF!</v>
      </c>
      <c r="D172" s="1401"/>
      <c r="E172" s="1401"/>
      <c r="F172" s="1401"/>
      <c r="G172" s="1401"/>
      <c r="H172" s="178"/>
      <c r="AE172" s="311"/>
      <c r="AF172" s="311"/>
      <c r="AH172" s="310"/>
      <c r="AI172" s="311"/>
    </row>
    <row r="173" spans="1:35" s="261" customFormat="1" ht="20.100000000000001" hidden="1" customHeight="1">
      <c r="A173" s="308" t="e">
        <f>#REF!</f>
        <v>#REF!</v>
      </c>
      <c r="B173" s="318" t="e">
        <f>#REF!</f>
        <v>#REF!</v>
      </c>
      <c r="C173" s="1401" t="e">
        <f>#REF!</f>
        <v>#REF!</v>
      </c>
      <c r="D173" s="1401"/>
      <c r="E173" s="1401"/>
      <c r="F173" s="1401"/>
      <c r="G173" s="1401"/>
      <c r="H173" s="178"/>
      <c r="AE173" s="311"/>
      <c r="AF173" s="311"/>
      <c r="AH173" s="310"/>
      <c r="AI173" s="311"/>
    </row>
    <row r="174" spans="1:35" s="261" customFormat="1" ht="20.100000000000001" hidden="1" customHeight="1">
      <c r="A174" s="308" t="e">
        <f>#REF!</f>
        <v>#REF!</v>
      </c>
      <c r="B174" s="318" t="e">
        <f>#REF!</f>
        <v>#REF!</v>
      </c>
      <c r="C174" s="1401" t="e">
        <f>#REF!</f>
        <v>#REF!</v>
      </c>
      <c r="D174" s="1401"/>
      <c r="E174" s="1401"/>
      <c r="F174" s="1401"/>
      <c r="G174" s="1401"/>
      <c r="H174" s="178"/>
      <c r="AE174" s="311"/>
      <c r="AF174" s="311"/>
      <c r="AH174" s="310"/>
      <c r="AI174" s="311"/>
    </row>
    <row r="175" spans="1:35" s="261" customFormat="1" ht="20.100000000000001" hidden="1" customHeight="1">
      <c r="A175" s="308" t="e">
        <f>#REF!</f>
        <v>#REF!</v>
      </c>
      <c r="B175" s="318" t="e">
        <f>#REF!</f>
        <v>#REF!</v>
      </c>
      <c r="C175" s="1401" t="e">
        <f>#REF!</f>
        <v>#REF!</v>
      </c>
      <c r="D175" s="1401"/>
      <c r="E175" s="1401"/>
      <c r="F175" s="1401"/>
      <c r="G175" s="1401"/>
      <c r="H175" s="178"/>
      <c r="AE175" s="311"/>
      <c r="AF175" s="311"/>
      <c r="AH175" s="310"/>
      <c r="AI175" s="311"/>
    </row>
    <row r="176" spans="1:35" s="261" customFormat="1" ht="20.100000000000001" hidden="1" customHeight="1">
      <c r="A176" s="319"/>
      <c r="B176" s="307" t="e">
        <f>#REF!</f>
        <v>#REF!</v>
      </c>
      <c r="C176" s="1401" t="e">
        <f>#REF!</f>
        <v>#REF!</v>
      </c>
      <c r="D176" s="1401"/>
      <c r="E176" s="1401"/>
      <c r="F176" s="1401"/>
      <c r="G176" s="1401"/>
      <c r="H176" s="178"/>
      <c r="AE176" s="311"/>
      <c r="AF176" s="311"/>
      <c r="AH176" s="311"/>
      <c r="AI176" s="311"/>
    </row>
    <row r="177" spans="1:35" s="261" customFormat="1" ht="35.25" hidden="1" customHeight="1">
      <c r="A177" s="313" t="e">
        <f>#REF!</f>
        <v>#REF!</v>
      </c>
      <c r="B177" s="307" t="e">
        <f>#REF!</f>
        <v>#REF!</v>
      </c>
      <c r="C177" s="1401"/>
      <c r="D177" s="1401"/>
      <c r="E177" s="1401"/>
      <c r="F177" s="1401"/>
      <c r="G177" s="1401"/>
      <c r="H177" s="178"/>
      <c r="AE177" s="311"/>
      <c r="AF177" s="311"/>
      <c r="AH177" s="311"/>
      <c r="AI177" s="311"/>
    </row>
    <row r="178" spans="1:35" s="261" customFormat="1" ht="19.5" hidden="1" customHeight="1">
      <c r="A178" s="308" t="e">
        <f>#REF!</f>
        <v>#REF!</v>
      </c>
      <c r="B178" s="318" t="e">
        <f>#REF!</f>
        <v>#REF!</v>
      </c>
      <c r="C178" s="1401" t="e">
        <f>#REF!</f>
        <v>#REF!</v>
      </c>
      <c r="D178" s="1401"/>
      <c r="E178" s="1401"/>
      <c r="F178" s="1401"/>
      <c r="G178" s="1401"/>
      <c r="H178" s="178"/>
      <c r="AE178" s="311"/>
      <c r="AF178" s="311"/>
      <c r="AH178" s="310"/>
      <c r="AI178" s="311"/>
    </row>
    <row r="179" spans="1:35" s="261" customFormat="1" ht="19.5" hidden="1" customHeight="1">
      <c r="A179" s="308" t="e">
        <f>#REF!</f>
        <v>#REF!</v>
      </c>
      <c r="B179" s="318" t="e">
        <f>#REF!</f>
        <v>#REF!</v>
      </c>
      <c r="C179" s="1401" t="e">
        <f>#REF!</f>
        <v>#REF!</v>
      </c>
      <c r="D179" s="1401"/>
      <c r="E179" s="1401"/>
      <c r="F179" s="1401"/>
      <c r="G179" s="1401"/>
      <c r="H179" s="178"/>
      <c r="AE179" s="311"/>
      <c r="AF179" s="311"/>
      <c r="AH179" s="310"/>
      <c r="AI179" s="311"/>
    </row>
    <row r="180" spans="1:35" s="261" customFormat="1" ht="19.5" hidden="1" customHeight="1">
      <c r="A180" s="308" t="e">
        <f>#REF!</f>
        <v>#REF!</v>
      </c>
      <c r="B180" s="318" t="e">
        <f>#REF!</f>
        <v>#REF!</v>
      </c>
      <c r="C180" s="1401" t="e">
        <f>#REF!</f>
        <v>#REF!</v>
      </c>
      <c r="D180" s="1401"/>
      <c r="E180" s="1401"/>
      <c r="F180" s="1401"/>
      <c r="G180" s="1401"/>
      <c r="H180" s="178"/>
      <c r="AE180" s="311"/>
      <c r="AF180" s="311"/>
      <c r="AH180" s="310"/>
      <c r="AI180" s="311"/>
    </row>
    <row r="181" spans="1:35" s="261" customFormat="1" ht="19.5" hidden="1" customHeight="1">
      <c r="A181" s="308" t="e">
        <f>#REF!</f>
        <v>#REF!</v>
      </c>
      <c r="B181" s="318" t="e">
        <f>#REF!</f>
        <v>#REF!</v>
      </c>
      <c r="C181" s="1401" t="e">
        <f>#REF!</f>
        <v>#REF!</v>
      </c>
      <c r="D181" s="1401"/>
      <c r="E181" s="1401"/>
      <c r="F181" s="1401"/>
      <c r="G181" s="1401"/>
      <c r="H181" s="178"/>
      <c r="AE181" s="311"/>
      <c r="AF181" s="311"/>
      <c r="AH181" s="310"/>
      <c r="AI181" s="311"/>
    </row>
    <row r="182" spans="1:35" s="261" customFormat="1" ht="33" hidden="1" customHeight="1">
      <c r="A182" s="308" t="e">
        <f>#REF!</f>
        <v>#REF!</v>
      </c>
      <c r="B182" s="318" t="e">
        <f>#REF!</f>
        <v>#REF!</v>
      </c>
      <c r="C182" s="1401" t="e">
        <f>#REF!</f>
        <v>#REF!</v>
      </c>
      <c r="D182" s="1401"/>
      <c r="E182" s="1401"/>
      <c r="F182" s="1401"/>
      <c r="G182" s="1401"/>
      <c r="H182" s="178"/>
      <c r="AE182" s="311"/>
      <c r="AF182" s="311"/>
      <c r="AH182" s="310"/>
      <c r="AI182" s="311"/>
    </row>
    <row r="183" spans="1:35" s="261" customFormat="1" ht="19.5" hidden="1" customHeight="1">
      <c r="A183" s="308" t="e">
        <f>#REF!</f>
        <v>#REF!</v>
      </c>
      <c r="B183" s="318" t="e">
        <f>#REF!</f>
        <v>#REF!</v>
      </c>
      <c r="C183" s="1401" t="e">
        <f>#REF!</f>
        <v>#REF!</v>
      </c>
      <c r="D183" s="1401"/>
      <c r="E183" s="1401"/>
      <c r="F183" s="1401"/>
      <c r="G183" s="1401"/>
      <c r="H183" s="178"/>
      <c r="AE183" s="311"/>
      <c r="AF183" s="311"/>
      <c r="AH183" s="310"/>
      <c r="AI183" s="311"/>
    </row>
    <row r="184" spans="1:35" s="261" customFormat="1" ht="19.5" hidden="1" customHeight="1">
      <c r="A184" s="308" t="e">
        <f>#REF!</f>
        <v>#REF!</v>
      </c>
      <c r="B184" s="318" t="e">
        <f>#REF!</f>
        <v>#REF!</v>
      </c>
      <c r="C184" s="1401" t="e">
        <f>#REF!</f>
        <v>#REF!</v>
      </c>
      <c r="D184" s="1401"/>
      <c r="E184" s="1401"/>
      <c r="F184" s="1401"/>
      <c r="G184" s="1401"/>
      <c r="H184" s="178"/>
      <c r="AE184" s="311"/>
      <c r="AF184" s="311"/>
      <c r="AH184" s="310"/>
      <c r="AI184" s="311"/>
    </row>
    <row r="185" spans="1:35" s="261" customFormat="1" ht="19.5" hidden="1" customHeight="1">
      <c r="A185" s="308" t="e">
        <f>#REF!</f>
        <v>#REF!</v>
      </c>
      <c r="B185" s="318" t="e">
        <f>#REF!</f>
        <v>#REF!</v>
      </c>
      <c r="C185" s="1401" t="e">
        <f>#REF!</f>
        <v>#REF!</v>
      </c>
      <c r="D185" s="1401"/>
      <c r="E185" s="1401"/>
      <c r="F185" s="1401"/>
      <c r="G185" s="1401"/>
      <c r="H185" s="178"/>
      <c r="AE185" s="311"/>
      <c r="AF185" s="311"/>
      <c r="AH185" s="310"/>
      <c r="AI185" s="311"/>
    </row>
    <row r="186" spans="1:35" s="261" customFormat="1" ht="19.5" hidden="1" customHeight="1">
      <c r="A186" s="308" t="e">
        <f>#REF!</f>
        <v>#REF!</v>
      </c>
      <c r="B186" s="318" t="e">
        <f>#REF!</f>
        <v>#REF!</v>
      </c>
      <c r="C186" s="1401" t="e">
        <f>#REF!</f>
        <v>#REF!</v>
      </c>
      <c r="D186" s="1401"/>
      <c r="E186" s="1401"/>
      <c r="F186" s="1401"/>
      <c r="G186" s="1401"/>
      <c r="H186" s="178"/>
      <c r="AE186" s="311"/>
      <c r="AF186" s="311"/>
      <c r="AH186" s="310"/>
      <c r="AI186" s="311"/>
    </row>
    <row r="187" spans="1:35" s="261" customFormat="1" ht="19.5" hidden="1" customHeight="1">
      <c r="A187" s="319"/>
      <c r="B187" s="307" t="e">
        <f>#REF!</f>
        <v>#REF!</v>
      </c>
      <c r="C187" s="1401" t="e">
        <f>#REF!</f>
        <v>#REF!</v>
      </c>
      <c r="D187" s="1401"/>
      <c r="E187" s="1401"/>
      <c r="F187" s="1401"/>
      <c r="G187" s="1401"/>
      <c r="H187" s="178"/>
      <c r="AE187" s="311"/>
      <c r="AF187" s="311"/>
      <c r="AH187" s="311"/>
      <c r="AI187" s="311"/>
    </row>
    <row r="188" spans="1:35" s="261" customFormat="1" ht="19.5" hidden="1" customHeight="1">
      <c r="A188" s="313" t="e">
        <f>#REF!</f>
        <v>#REF!</v>
      </c>
      <c r="B188" s="307" t="e">
        <f>#REF!</f>
        <v>#REF!</v>
      </c>
      <c r="C188" s="1401"/>
      <c r="D188" s="1401"/>
      <c r="E188" s="1401"/>
      <c r="F188" s="1401"/>
      <c r="G188" s="1401"/>
      <c r="H188" s="178"/>
      <c r="AE188" s="311"/>
      <c r="AF188" s="311"/>
      <c r="AH188" s="311"/>
      <c r="AI188" s="311"/>
    </row>
    <row r="189" spans="1:35" s="261" customFormat="1" ht="19.5" hidden="1" customHeight="1">
      <c r="A189" s="308" t="e">
        <f>#REF!</f>
        <v>#REF!</v>
      </c>
      <c r="B189" s="309" t="e">
        <f>#REF!</f>
        <v>#REF!</v>
      </c>
      <c r="C189" s="1401" t="e">
        <f>#REF!</f>
        <v>#REF!</v>
      </c>
      <c r="D189" s="1401"/>
      <c r="E189" s="1401"/>
      <c r="F189" s="1401"/>
      <c r="G189" s="1401"/>
      <c r="H189" s="178"/>
      <c r="AE189" s="311"/>
      <c r="AF189" s="311"/>
      <c r="AH189" s="310"/>
      <c r="AI189" s="311"/>
    </row>
    <row r="190" spans="1:35" s="261" customFormat="1" ht="19.5" hidden="1" customHeight="1">
      <c r="A190" s="308" t="e">
        <f>#REF!</f>
        <v>#REF!</v>
      </c>
      <c r="B190" s="309" t="e">
        <f>#REF!</f>
        <v>#REF!</v>
      </c>
      <c r="C190" s="1401" t="e">
        <f>#REF!</f>
        <v>#REF!</v>
      </c>
      <c r="D190" s="1401"/>
      <c r="E190" s="1401"/>
      <c r="F190" s="1401"/>
      <c r="G190" s="1401"/>
      <c r="H190" s="178"/>
      <c r="AE190" s="311"/>
      <c r="AF190" s="311"/>
      <c r="AH190" s="310"/>
      <c r="AI190" s="311"/>
    </row>
    <row r="191" spans="1:35" s="261" customFormat="1" ht="19.5" hidden="1" customHeight="1">
      <c r="A191" s="308" t="e">
        <f>#REF!</f>
        <v>#REF!</v>
      </c>
      <c r="B191" s="309" t="e">
        <f>#REF!</f>
        <v>#REF!</v>
      </c>
      <c r="C191" s="1401" t="e">
        <f>#REF!</f>
        <v>#REF!</v>
      </c>
      <c r="D191" s="1401"/>
      <c r="E191" s="1401"/>
      <c r="F191" s="1401"/>
      <c r="G191" s="1401"/>
      <c r="H191" s="178"/>
      <c r="AE191" s="311"/>
      <c r="AF191" s="311"/>
      <c r="AH191" s="310"/>
      <c r="AI191" s="311"/>
    </row>
    <row r="192" spans="1:35" s="261" customFormat="1" ht="19.5" hidden="1" customHeight="1">
      <c r="A192" s="319"/>
      <c r="B192" s="307" t="e">
        <f>#REF!</f>
        <v>#REF!</v>
      </c>
      <c r="C192" s="1401" t="e">
        <f>#REF!</f>
        <v>#REF!</v>
      </c>
      <c r="D192" s="1401"/>
      <c r="E192" s="1401"/>
      <c r="F192" s="1401"/>
      <c r="G192" s="1401"/>
      <c r="H192" s="178"/>
      <c r="AE192" s="311"/>
      <c r="AF192" s="311"/>
      <c r="AH192" s="311"/>
      <c r="AI192" s="311"/>
    </row>
    <row r="193" spans="1:35" s="261" customFormat="1" ht="33" hidden="1" customHeight="1">
      <c r="A193" s="313" t="e">
        <f>#REF!</f>
        <v>#REF!</v>
      </c>
      <c r="B193" s="307" t="e">
        <f>#REF!</f>
        <v>#REF!</v>
      </c>
      <c r="C193" s="1401"/>
      <c r="D193" s="1401"/>
      <c r="E193" s="1401"/>
      <c r="F193" s="1401"/>
      <c r="G193" s="1401"/>
      <c r="H193" s="178"/>
      <c r="AE193" s="311"/>
      <c r="AF193" s="311"/>
      <c r="AH193" s="311"/>
      <c r="AI193" s="311"/>
    </row>
    <row r="194" spans="1:35" s="261" customFormat="1" ht="19.5" hidden="1" customHeight="1">
      <c r="A194" s="319" t="e">
        <f>#REF!</f>
        <v>#REF!</v>
      </c>
      <c r="B194" s="309" t="e">
        <f>#REF!</f>
        <v>#REF!</v>
      </c>
      <c r="C194" s="1401" t="e">
        <f>#REF!</f>
        <v>#REF!</v>
      </c>
      <c r="D194" s="1401"/>
      <c r="E194" s="1401"/>
      <c r="F194" s="1401"/>
      <c r="G194" s="1401"/>
      <c r="H194" s="178"/>
      <c r="AE194" s="311"/>
      <c r="AF194" s="311"/>
      <c r="AH194" s="310"/>
      <c r="AI194" s="311"/>
    </row>
    <row r="195" spans="1:35" s="261" customFormat="1" ht="19.5" hidden="1" customHeight="1">
      <c r="A195" s="319" t="e">
        <f>#REF!</f>
        <v>#REF!</v>
      </c>
      <c r="B195" s="309" t="e">
        <f>#REF!</f>
        <v>#REF!</v>
      </c>
      <c r="C195" s="1401" t="e">
        <f>#REF!</f>
        <v>#REF!</v>
      </c>
      <c r="D195" s="1401"/>
      <c r="E195" s="1401"/>
      <c r="F195" s="1401"/>
      <c r="G195" s="1401"/>
      <c r="H195" s="178"/>
      <c r="AE195" s="311"/>
      <c r="AF195" s="311"/>
      <c r="AH195" s="310"/>
      <c r="AI195" s="311"/>
    </row>
    <row r="196" spans="1:35" s="261" customFormat="1" ht="19.5" hidden="1" customHeight="1">
      <c r="A196" s="319" t="e">
        <f>#REF!</f>
        <v>#REF!</v>
      </c>
      <c r="B196" s="309" t="e">
        <f>#REF!</f>
        <v>#REF!</v>
      </c>
      <c r="C196" s="1401" t="e">
        <f>#REF!</f>
        <v>#REF!</v>
      </c>
      <c r="D196" s="1401"/>
      <c r="E196" s="1401"/>
      <c r="F196" s="1401"/>
      <c r="G196" s="1401"/>
      <c r="H196" s="178"/>
      <c r="AE196" s="311"/>
      <c r="AF196" s="311"/>
      <c r="AH196" s="310"/>
      <c r="AI196" s="311"/>
    </row>
    <row r="197" spans="1:35" s="261" customFormat="1" ht="19.5" hidden="1" customHeight="1">
      <c r="A197" s="319"/>
      <c r="B197" s="307" t="e">
        <f>#REF!</f>
        <v>#REF!</v>
      </c>
      <c r="C197" s="1401" t="e">
        <f>#REF!</f>
        <v>#REF!</v>
      </c>
      <c r="D197" s="1401"/>
      <c r="E197" s="1401"/>
      <c r="F197" s="1401"/>
      <c r="G197" s="1401"/>
      <c r="H197" s="178"/>
      <c r="AE197" s="311"/>
      <c r="AF197" s="311"/>
      <c r="AH197" s="311"/>
      <c r="AI197" s="311"/>
    </row>
    <row r="198" spans="1:35" s="261" customFormat="1" ht="19.5" hidden="1" customHeight="1">
      <c r="A198" s="313" t="e">
        <f>#REF!</f>
        <v>#REF!</v>
      </c>
      <c r="B198" s="307" t="e">
        <f>#REF!</f>
        <v>#REF!</v>
      </c>
      <c r="C198" s="1401"/>
      <c r="D198" s="1401"/>
      <c r="E198" s="1401"/>
      <c r="F198" s="1401"/>
      <c r="G198" s="1401"/>
      <c r="H198" s="178"/>
      <c r="AE198" s="311"/>
      <c r="AF198" s="311"/>
      <c r="AH198" s="311"/>
      <c r="AI198" s="311"/>
    </row>
    <row r="199" spans="1:35" s="261" customFormat="1" ht="19.5" hidden="1" customHeight="1">
      <c r="A199" s="308" t="e">
        <f>#REF!</f>
        <v>#REF!</v>
      </c>
      <c r="B199" s="309" t="e">
        <f>#REF!</f>
        <v>#REF!</v>
      </c>
      <c r="C199" s="1401" t="e">
        <f>#REF!</f>
        <v>#REF!</v>
      </c>
      <c r="D199" s="1401"/>
      <c r="E199" s="1401"/>
      <c r="F199" s="1401"/>
      <c r="G199" s="1401"/>
      <c r="H199" s="178"/>
      <c r="AE199" s="311"/>
      <c r="AF199" s="311"/>
      <c r="AH199" s="310"/>
      <c r="AI199" s="311"/>
    </row>
    <row r="200" spans="1:35" s="261" customFormat="1" ht="19.5" hidden="1" customHeight="1">
      <c r="A200" s="308" t="e">
        <f>#REF!</f>
        <v>#REF!</v>
      </c>
      <c r="B200" s="309" t="e">
        <f>#REF!</f>
        <v>#REF!</v>
      </c>
      <c r="C200" s="1401" t="e">
        <f>#REF!</f>
        <v>#REF!</v>
      </c>
      <c r="D200" s="1401"/>
      <c r="E200" s="1401"/>
      <c r="F200" s="1401"/>
      <c r="G200" s="1401"/>
      <c r="H200" s="178"/>
      <c r="AE200" s="311"/>
      <c r="AF200" s="311"/>
      <c r="AH200" s="310"/>
      <c r="AI200" s="311"/>
    </row>
    <row r="201" spans="1:35" s="261" customFormat="1" ht="19.5" hidden="1" customHeight="1">
      <c r="A201" s="319"/>
      <c r="B201" s="307" t="e">
        <f>#REF!</f>
        <v>#REF!</v>
      </c>
      <c r="C201" s="1401" t="e">
        <f>#REF!</f>
        <v>#REF!</v>
      </c>
      <c r="D201" s="1401"/>
      <c r="E201" s="1401"/>
      <c r="F201" s="1401"/>
      <c r="G201" s="1401"/>
      <c r="H201" s="178"/>
      <c r="AE201" s="311"/>
      <c r="AF201" s="311"/>
      <c r="AH201" s="311"/>
      <c r="AI201" s="311"/>
    </row>
    <row r="202" spans="1:35" s="261" customFormat="1" ht="33" hidden="1" customHeight="1">
      <c r="A202" s="313" t="e">
        <f>#REF!</f>
        <v>#REF!</v>
      </c>
      <c r="B202" s="307" t="e">
        <f>#REF!</f>
        <v>#REF!</v>
      </c>
      <c r="C202" s="1401"/>
      <c r="D202" s="1401"/>
      <c r="E202" s="1401"/>
      <c r="F202" s="1401"/>
      <c r="G202" s="1401"/>
      <c r="H202" s="178"/>
      <c r="AE202" s="311"/>
      <c r="AF202" s="311"/>
      <c r="AH202" s="311"/>
      <c r="AI202" s="311"/>
    </row>
    <row r="203" spans="1:35" s="261" customFormat="1" ht="19.5" hidden="1" customHeight="1">
      <c r="A203" s="308" t="e">
        <f>#REF!</f>
        <v>#REF!</v>
      </c>
      <c r="B203" s="309" t="e">
        <f>#REF!</f>
        <v>#REF!</v>
      </c>
      <c r="C203" s="1401" t="e">
        <f>#REF!</f>
        <v>#REF!</v>
      </c>
      <c r="D203" s="1401"/>
      <c r="E203" s="1401"/>
      <c r="F203" s="1401"/>
      <c r="G203" s="1401"/>
      <c r="H203" s="178"/>
      <c r="AE203" s="311"/>
      <c r="AF203" s="311"/>
      <c r="AH203" s="310"/>
      <c r="AI203" s="311"/>
    </row>
    <row r="204" spans="1:35" s="261" customFormat="1" ht="19.5" hidden="1" customHeight="1">
      <c r="A204" s="308" t="e">
        <f>#REF!</f>
        <v>#REF!</v>
      </c>
      <c r="B204" s="309" t="e">
        <f>#REF!</f>
        <v>#REF!</v>
      </c>
      <c r="C204" s="1401" t="e">
        <f>#REF!</f>
        <v>#REF!</v>
      </c>
      <c r="D204" s="1401"/>
      <c r="E204" s="1401"/>
      <c r="F204" s="1401"/>
      <c r="G204" s="1401"/>
      <c r="H204" s="178"/>
      <c r="AE204" s="311"/>
      <c r="AF204" s="311"/>
      <c r="AH204" s="310"/>
      <c r="AI204" s="311"/>
    </row>
    <row r="205" spans="1:35" s="261" customFormat="1" ht="19.5" hidden="1" customHeight="1">
      <c r="A205" s="308" t="e">
        <f>#REF!</f>
        <v>#REF!</v>
      </c>
      <c r="B205" s="309" t="e">
        <f>#REF!</f>
        <v>#REF!</v>
      </c>
      <c r="C205" s="1401" t="e">
        <f>#REF!</f>
        <v>#REF!</v>
      </c>
      <c r="D205" s="1401"/>
      <c r="E205" s="1401"/>
      <c r="F205" s="1401"/>
      <c r="G205" s="1401"/>
      <c r="H205" s="178"/>
      <c r="AE205" s="311"/>
      <c r="AF205" s="311"/>
      <c r="AH205" s="310"/>
      <c r="AI205" s="311"/>
    </row>
    <row r="206" spans="1:35" s="261" customFormat="1" ht="19.5" hidden="1" customHeight="1">
      <c r="A206" s="308" t="e">
        <f>#REF!</f>
        <v>#REF!</v>
      </c>
      <c r="B206" s="309" t="e">
        <f>#REF!</f>
        <v>#REF!</v>
      </c>
      <c r="C206" s="1401" t="e">
        <f>#REF!</f>
        <v>#REF!</v>
      </c>
      <c r="D206" s="1401"/>
      <c r="E206" s="1401"/>
      <c r="F206" s="1401"/>
      <c r="G206" s="1401"/>
      <c r="H206" s="178"/>
      <c r="AE206" s="311"/>
      <c r="AF206" s="311"/>
      <c r="AH206" s="310"/>
      <c r="AI206" s="311"/>
    </row>
    <row r="207" spans="1:35" s="261" customFormat="1" ht="19.5" hidden="1" customHeight="1">
      <c r="A207" s="308" t="e">
        <f>#REF!</f>
        <v>#REF!</v>
      </c>
      <c r="B207" s="309" t="e">
        <f>#REF!</f>
        <v>#REF!</v>
      </c>
      <c r="C207" s="1401" t="e">
        <f>#REF!</f>
        <v>#REF!</v>
      </c>
      <c r="D207" s="1401"/>
      <c r="E207" s="1401"/>
      <c r="F207" s="1401"/>
      <c r="G207" s="1401"/>
      <c r="H207" s="178"/>
      <c r="AE207" s="311"/>
      <c r="AF207" s="311"/>
      <c r="AH207" s="310"/>
      <c r="AI207" s="311"/>
    </row>
    <row r="208" spans="1:35" s="261" customFormat="1" ht="19.5" hidden="1" customHeight="1">
      <c r="A208" s="308" t="e">
        <f>#REF!</f>
        <v>#REF!</v>
      </c>
      <c r="B208" s="309" t="e">
        <f>#REF!</f>
        <v>#REF!</v>
      </c>
      <c r="C208" s="1401" t="e">
        <f>#REF!</f>
        <v>#REF!</v>
      </c>
      <c r="D208" s="1401"/>
      <c r="E208" s="1401"/>
      <c r="F208" s="1401"/>
      <c r="G208" s="1401"/>
      <c r="H208" s="178"/>
      <c r="AE208" s="311"/>
      <c r="AF208" s="311"/>
      <c r="AH208" s="310"/>
      <c r="AI208" s="311"/>
    </row>
    <row r="209" spans="1:35" s="261" customFormat="1" ht="19.5" hidden="1" customHeight="1">
      <c r="A209" s="319"/>
      <c r="B209" s="307" t="e">
        <f>#REF!</f>
        <v>#REF!</v>
      </c>
      <c r="C209" s="1401" t="e">
        <f>#REF!</f>
        <v>#REF!</v>
      </c>
      <c r="D209" s="1401"/>
      <c r="E209" s="1401"/>
      <c r="F209" s="1401"/>
      <c r="G209" s="1401"/>
      <c r="H209" s="178"/>
      <c r="AE209" s="311"/>
      <c r="AF209" s="311"/>
      <c r="AH209" s="311"/>
      <c r="AI209" s="311"/>
    </row>
    <row r="210" spans="1:35" s="261" customFormat="1" ht="33" hidden="1" customHeight="1">
      <c r="A210" s="313" t="e">
        <f>#REF!</f>
        <v>#REF!</v>
      </c>
      <c r="B210" s="307" t="e">
        <f>#REF!</f>
        <v>#REF!</v>
      </c>
      <c r="C210" s="1401"/>
      <c r="D210" s="1401"/>
      <c r="E210" s="1401"/>
      <c r="F210" s="1401"/>
      <c r="G210" s="1401"/>
      <c r="H210" s="178"/>
      <c r="AE210" s="311"/>
      <c r="AF210" s="311"/>
      <c r="AH210" s="311"/>
      <c r="AI210" s="311"/>
    </row>
    <row r="211" spans="1:35" s="261" customFormat="1" ht="33" hidden="1" customHeight="1">
      <c r="A211" s="308" t="e">
        <f>#REF!</f>
        <v>#REF!</v>
      </c>
      <c r="B211" s="309" t="e">
        <f>#REF!</f>
        <v>#REF!</v>
      </c>
      <c r="C211" s="1401" t="e">
        <f>#REF!</f>
        <v>#REF!</v>
      </c>
      <c r="D211" s="1401"/>
      <c r="E211" s="1401"/>
      <c r="F211" s="1401"/>
      <c r="G211" s="1401"/>
      <c r="H211" s="178"/>
      <c r="AE211" s="311"/>
      <c r="AF211" s="311"/>
      <c r="AH211" s="310"/>
      <c r="AI211" s="311"/>
    </row>
    <row r="212" spans="1:35" s="261" customFormat="1" ht="19.5" hidden="1" customHeight="1">
      <c r="A212" s="308" t="e">
        <f>#REF!</f>
        <v>#REF!</v>
      </c>
      <c r="B212" s="309" t="e">
        <f>#REF!</f>
        <v>#REF!</v>
      </c>
      <c r="C212" s="1401" t="e">
        <f>#REF!</f>
        <v>#REF!</v>
      </c>
      <c r="D212" s="1401"/>
      <c r="E212" s="1401"/>
      <c r="F212" s="1401"/>
      <c r="G212" s="1401"/>
      <c r="H212" s="178"/>
      <c r="AE212" s="311"/>
      <c r="AF212" s="311"/>
      <c r="AH212" s="310"/>
      <c r="AI212" s="311"/>
    </row>
    <row r="213" spans="1:35" s="261" customFormat="1" ht="19.5" hidden="1" customHeight="1">
      <c r="A213" s="308" t="e">
        <f>#REF!</f>
        <v>#REF!</v>
      </c>
      <c r="B213" s="309" t="e">
        <f>#REF!</f>
        <v>#REF!</v>
      </c>
      <c r="C213" s="1401" t="e">
        <f>#REF!</f>
        <v>#REF!</v>
      </c>
      <c r="D213" s="1401"/>
      <c r="E213" s="1401"/>
      <c r="F213" s="1401"/>
      <c r="G213" s="1401"/>
      <c r="H213" s="178"/>
      <c r="AE213" s="311"/>
      <c r="AF213" s="311"/>
      <c r="AH213" s="310"/>
      <c r="AI213" s="311"/>
    </row>
    <row r="214" spans="1:35" s="261" customFormat="1" ht="19.5" hidden="1" customHeight="1">
      <c r="A214" s="319" t="e">
        <f>#REF!</f>
        <v>#REF!</v>
      </c>
      <c r="B214" s="307" t="e">
        <f>#REF!</f>
        <v>#REF!</v>
      </c>
      <c r="C214" s="1401" t="e">
        <f>#REF!</f>
        <v>#REF!</v>
      </c>
      <c r="D214" s="1401"/>
      <c r="E214" s="1401"/>
      <c r="F214" s="1401"/>
      <c r="G214" s="1401"/>
      <c r="H214" s="178"/>
      <c r="AE214" s="311"/>
      <c r="AF214" s="311"/>
      <c r="AH214" s="311"/>
      <c r="AI214" s="311"/>
    </row>
    <row r="215" spans="1:35" s="261" customFormat="1" ht="33" hidden="1" customHeight="1">
      <c r="A215" s="313" t="e">
        <f>#REF!</f>
        <v>#REF!</v>
      </c>
      <c r="B215" s="307" t="e">
        <f>#REF!</f>
        <v>#REF!</v>
      </c>
      <c r="C215" s="1401"/>
      <c r="D215" s="1401"/>
      <c r="E215" s="1401"/>
      <c r="F215" s="1401"/>
      <c r="G215" s="1401"/>
      <c r="H215" s="178"/>
      <c r="AE215" s="311"/>
      <c r="AF215" s="311"/>
      <c r="AH215" s="311"/>
      <c r="AI215" s="311"/>
    </row>
    <row r="216" spans="1:35" s="261" customFormat="1" ht="19.5" hidden="1" customHeight="1">
      <c r="A216" s="308" t="e">
        <f>#REF!</f>
        <v>#REF!</v>
      </c>
      <c r="B216" s="309" t="e">
        <f>#REF!</f>
        <v>#REF!</v>
      </c>
      <c r="C216" s="1401" t="e">
        <f>#REF!</f>
        <v>#REF!</v>
      </c>
      <c r="D216" s="1401"/>
      <c r="E216" s="1401"/>
      <c r="F216" s="1401"/>
      <c r="G216" s="1401"/>
      <c r="H216" s="178"/>
      <c r="AE216" s="311"/>
      <c r="AF216" s="311"/>
      <c r="AH216" s="310"/>
      <c r="AI216" s="311"/>
    </row>
    <row r="217" spans="1:35" s="261" customFormat="1" ht="19.5" hidden="1" customHeight="1">
      <c r="A217" s="308" t="e">
        <f>#REF!</f>
        <v>#REF!</v>
      </c>
      <c r="B217" s="309" t="e">
        <f>#REF!</f>
        <v>#REF!</v>
      </c>
      <c r="C217" s="1401" t="e">
        <f>#REF!</f>
        <v>#REF!</v>
      </c>
      <c r="D217" s="1401"/>
      <c r="E217" s="1401"/>
      <c r="F217" s="1401"/>
      <c r="G217" s="1401"/>
      <c r="H217" s="178"/>
      <c r="AE217" s="311"/>
      <c r="AF217" s="311"/>
      <c r="AH217" s="310"/>
      <c r="AI217" s="311"/>
    </row>
    <row r="218" spans="1:35" s="261" customFormat="1" ht="32.25" hidden="1" customHeight="1">
      <c r="A218" s="308" t="e">
        <f>#REF!</f>
        <v>#REF!</v>
      </c>
      <c r="B218" s="309" t="e">
        <f>#REF!</f>
        <v>#REF!</v>
      </c>
      <c r="C218" s="1401" t="e">
        <f>#REF!</f>
        <v>#REF!</v>
      </c>
      <c r="D218" s="1401"/>
      <c r="E218" s="1401"/>
      <c r="F218" s="1401"/>
      <c r="G218" s="1401"/>
      <c r="H218" s="178"/>
      <c r="AE218" s="311"/>
      <c r="AF218" s="311"/>
      <c r="AH218" s="310"/>
      <c r="AI218" s="311"/>
    </row>
    <row r="219" spans="1:35" s="261" customFormat="1" ht="19.5" hidden="1" customHeight="1">
      <c r="A219" s="308" t="e">
        <f>#REF!</f>
        <v>#REF!</v>
      </c>
      <c r="B219" s="309" t="e">
        <f>#REF!</f>
        <v>#REF!</v>
      </c>
      <c r="C219" s="1401" t="e">
        <f>#REF!</f>
        <v>#REF!</v>
      </c>
      <c r="D219" s="1401"/>
      <c r="E219" s="1401"/>
      <c r="F219" s="1401"/>
      <c r="G219" s="1401"/>
      <c r="H219" s="178"/>
      <c r="AE219" s="311"/>
      <c r="AF219" s="311"/>
      <c r="AH219" s="310"/>
      <c r="AI219" s="311"/>
    </row>
    <row r="220" spans="1:35" s="261" customFormat="1" ht="19.5" hidden="1" customHeight="1">
      <c r="A220" s="312"/>
      <c r="B220" s="307" t="e">
        <f>#REF!</f>
        <v>#REF!</v>
      </c>
      <c r="C220" s="1401" t="e">
        <f>#REF!</f>
        <v>#REF!</v>
      </c>
      <c r="D220" s="1401"/>
      <c r="E220" s="1401"/>
      <c r="F220" s="1401"/>
      <c r="G220" s="1401"/>
      <c r="H220" s="180"/>
      <c r="AE220" s="311"/>
      <c r="AF220" s="311"/>
      <c r="AH220" s="311"/>
      <c r="AI220" s="311"/>
    </row>
    <row r="221" spans="1:35" s="261" customFormat="1" hidden="1">
      <c r="A221" s="315"/>
      <c r="B221" s="307" t="e">
        <f>#REF!</f>
        <v>#REF!</v>
      </c>
      <c r="C221" s="1401" t="e">
        <f>#REF!</f>
        <v>#REF!</v>
      </c>
      <c r="D221" s="1401"/>
      <c r="E221" s="1401"/>
      <c r="F221" s="1401"/>
      <c r="G221" s="1401"/>
      <c r="H221" s="180"/>
      <c r="AE221" s="311"/>
      <c r="AF221" s="311"/>
      <c r="AH221" s="311"/>
      <c r="AI221" s="311"/>
    </row>
    <row r="222" spans="1:35" s="261" customFormat="1" ht="19.5" hidden="1" customHeight="1">
      <c r="A222" s="316"/>
      <c r="B222" s="307" t="e">
        <f>#REF!</f>
        <v>#REF!</v>
      </c>
      <c r="C222" s="1401" t="e">
        <f>#REF!</f>
        <v>#REF!</v>
      </c>
      <c r="D222" s="1401"/>
      <c r="E222" s="1401"/>
      <c r="F222" s="1401"/>
      <c r="G222" s="1401"/>
      <c r="H222" s="180"/>
      <c r="AE222" s="311"/>
      <c r="AF222" s="311"/>
      <c r="AH222" s="311"/>
      <c r="AI222" s="311"/>
    </row>
    <row r="223" spans="1:35" s="176" customFormat="1">
      <c r="A223" s="222"/>
      <c r="B223" s="215"/>
      <c r="C223" s="1395"/>
      <c r="D223" s="1395"/>
      <c r="E223" s="1395"/>
      <c r="F223" s="1395"/>
      <c r="G223" s="1395"/>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9" zoomScaleNormal="100" zoomScaleSheetLayoutView="100" workbookViewId="0">
      <selection activeCell="G15" sqref="G15"/>
    </sheetView>
  </sheetViews>
  <sheetFormatPr defaultColWidth="9" defaultRowHeight="15.75"/>
  <cols>
    <col min="1" max="2" width="6.625" style="791" customWidth="1"/>
    <col min="3" max="3" width="21.625" style="791" customWidth="1"/>
    <col min="4" max="4" width="13.375" style="791" customWidth="1"/>
    <col min="5" max="5" width="23.625" style="791" customWidth="1"/>
    <col min="6" max="6" width="11.875" style="791" customWidth="1"/>
    <col min="7" max="7" width="14.375" style="791" customWidth="1"/>
    <col min="8" max="8" width="15.625" style="788" hidden="1" customWidth="1"/>
    <col min="9" max="9" width="20" style="788" hidden="1" customWidth="1"/>
    <col min="10" max="10" width="41.5" style="788" hidden="1" customWidth="1"/>
    <col min="11" max="11" width="21.25" style="788" hidden="1" customWidth="1"/>
    <col min="12" max="13" width="14.25" style="788" customWidth="1"/>
    <col min="14" max="16" width="9" style="820" customWidth="1"/>
    <col min="17" max="19" width="9" style="821"/>
    <col min="20" max="21" width="9" style="822"/>
    <col min="22" max="16384" width="9" style="823"/>
  </cols>
  <sheetData>
    <row r="1" spans="1:21" s="819" customFormat="1" ht="40.15" hidden="1" customHeight="1">
      <c r="A1" s="1412" t="s">
        <v>581</v>
      </c>
      <c r="B1" s="1412"/>
      <c r="C1" s="1412"/>
      <c r="D1" s="1412"/>
      <c r="E1" s="1412"/>
      <c r="F1" s="1412"/>
      <c r="G1" s="1412"/>
      <c r="H1" s="578"/>
      <c r="I1" s="578"/>
      <c r="J1" s="578"/>
      <c r="K1" s="578"/>
      <c r="L1" s="578"/>
      <c r="M1" s="578"/>
      <c r="N1" s="578"/>
      <c r="O1" s="578"/>
      <c r="P1" s="578"/>
      <c r="Q1" s="817"/>
      <c r="R1" s="817"/>
      <c r="S1" s="817"/>
      <c r="T1" s="818"/>
      <c r="U1" s="818"/>
    </row>
    <row r="2" spans="1:21" ht="18" customHeight="1">
      <c r="A2" s="710" t="str">
        <f>Cover!B3</f>
        <v>Tender Enquiry No.: NR1/T/W-AIS/DOM/I00/25/08834– SRM RFX – 5002004591</v>
      </c>
      <c r="B2" s="710"/>
      <c r="C2" s="711"/>
      <c r="D2" s="712"/>
      <c r="E2" s="712"/>
      <c r="F2" s="712"/>
      <c r="G2" s="713" t="s">
        <v>26</v>
      </c>
    </row>
    <row r="3" spans="1:21" ht="18" customHeight="1">
      <c r="A3" s="715"/>
      <c r="B3" s="715"/>
      <c r="C3" s="287"/>
      <c r="D3" s="716"/>
      <c r="E3" s="716"/>
      <c r="F3" s="716"/>
      <c r="G3" s="284"/>
    </row>
    <row r="4" spans="1:21" ht="19.149999999999999" customHeight="1">
      <c r="A4" s="1389" t="s">
        <v>27</v>
      </c>
      <c r="B4" s="1389"/>
      <c r="C4" s="1389"/>
      <c r="D4" s="1389"/>
      <c r="E4" s="1389"/>
      <c r="F4" s="1389"/>
      <c r="G4" s="1389"/>
    </row>
    <row r="5" spans="1:21" ht="21" customHeight="1">
      <c r="A5" s="715" t="s">
        <v>394</v>
      </c>
      <c r="B5" s="715"/>
      <c r="C5" s="745"/>
      <c r="D5" s="745"/>
      <c r="E5" s="745"/>
      <c r="F5" s="745"/>
      <c r="G5" s="745"/>
    </row>
    <row r="6" spans="1:21" ht="21" customHeight="1">
      <c r="A6" s="740" t="s">
        <v>396</v>
      </c>
      <c r="B6" s="740"/>
      <c r="C6" s="745"/>
      <c r="D6" s="745"/>
      <c r="E6" s="745"/>
      <c r="F6" s="745"/>
      <c r="G6" s="745"/>
    </row>
    <row r="7" spans="1:21" ht="21" customHeight="1">
      <c r="A7" s="740" t="s">
        <v>398</v>
      </c>
      <c r="B7" s="740"/>
      <c r="C7" s="745"/>
      <c r="D7" s="745"/>
      <c r="E7" s="745"/>
      <c r="F7" s="745"/>
      <c r="G7" s="745"/>
    </row>
    <row r="8" spans="1:21" ht="21" customHeight="1">
      <c r="A8" s="740" t="s">
        <v>598</v>
      </c>
      <c r="B8" s="740"/>
      <c r="C8" s="745"/>
      <c r="D8" s="745"/>
      <c r="E8" s="745"/>
      <c r="F8" s="745"/>
      <c r="G8" s="745"/>
    </row>
    <row r="9" spans="1:21" ht="21" customHeight="1">
      <c r="A9" s="740" t="s">
        <v>593</v>
      </c>
      <c r="B9" s="740"/>
      <c r="C9" s="745"/>
      <c r="D9" s="745"/>
      <c r="E9" s="745"/>
      <c r="F9" s="745"/>
      <c r="G9" s="745"/>
    </row>
    <row r="10" spans="1:21" ht="21" customHeight="1">
      <c r="A10" s="740"/>
      <c r="B10" s="740"/>
      <c r="C10" s="745"/>
      <c r="D10" s="745"/>
      <c r="E10" s="745"/>
      <c r="F10" s="745"/>
      <c r="G10" s="745"/>
    </row>
    <row r="11" spans="1:21" ht="21" customHeight="1">
      <c r="A11" s="745"/>
      <c r="B11" s="745"/>
      <c r="C11" s="745"/>
      <c r="D11" s="745"/>
      <c r="E11" s="745"/>
      <c r="F11" s="745"/>
      <c r="G11" s="745"/>
    </row>
    <row r="12" spans="1:21" ht="114" customHeight="1">
      <c r="A12" s="789" t="s">
        <v>28</v>
      </c>
      <c r="B12" s="789"/>
      <c r="C12" s="1413" t="str">
        <f>Cover!$B$2</f>
        <v>Substation Package SS-06 of Transmission Scheme (Implementation on of 1 no. of 220 kV line bay at 400/ 220 kV Fatehgarh-III PS (Sec- 1), for interconnection of BESS of JSW Renew Energy Five Ltd.) to be implemented by POWERGRID Ramgarh Transmission Ltd</v>
      </c>
      <c r="D12" s="1413"/>
      <c r="E12" s="1413"/>
      <c r="F12" s="1413"/>
      <c r="G12" s="1413"/>
    </row>
    <row r="13" spans="1:21" ht="21" customHeight="1">
      <c r="A13" s="789" t="s">
        <v>29</v>
      </c>
      <c r="B13" s="789"/>
      <c r="C13" s="790"/>
      <c r="D13" s="789"/>
      <c r="E13" s="789"/>
      <c r="F13" s="789"/>
      <c r="G13" s="789"/>
    </row>
    <row r="14" spans="1:21" ht="55.5" customHeight="1">
      <c r="A14" s="1414" t="s">
        <v>30</v>
      </c>
      <c r="B14" s="1414"/>
      <c r="C14" s="1414"/>
      <c r="D14" s="1414"/>
      <c r="E14" s="1414"/>
      <c r="F14" s="1414"/>
      <c r="G14" s="1414"/>
      <c r="I14" s="824" t="s">
        <v>31</v>
      </c>
      <c r="J14" s="825" t="s">
        <v>32</v>
      </c>
    </row>
    <row r="15" spans="1:21" ht="70.150000000000006" customHeight="1">
      <c r="B15" s="826">
        <v>1</v>
      </c>
      <c r="C15" s="1403" t="s">
        <v>594</v>
      </c>
      <c r="D15" s="1404"/>
      <c r="E15" s="1404"/>
      <c r="F15" s="1405"/>
      <c r="G15" s="792"/>
      <c r="H15" s="793">
        <f>'Sch-1'!N54+'Sch-2'!J93+'Sch-3 '!P78+'Sch-4'!P22+'Sch-4b'!P30+'Sch-7'!M20</f>
        <v>0</v>
      </c>
      <c r="I15" s="794">
        <f>IF(H15=0,0,G15/H15)</f>
        <v>0</v>
      </c>
    </row>
    <row r="16" spans="1:21" ht="70.150000000000006" customHeight="1">
      <c r="B16" s="826">
        <v>2</v>
      </c>
      <c r="C16" s="1403" t="s">
        <v>595</v>
      </c>
      <c r="D16" s="1404"/>
      <c r="E16" s="1404"/>
      <c r="F16" s="1405"/>
      <c r="G16" s="795"/>
      <c r="H16" s="793">
        <f>'Sch-1'!N54+'Sch-2'!J93+'Sch-3 '!P78+'Sch-4'!P22+'Sch-4b'!P30+'Sch-7'!M20</f>
        <v>0</v>
      </c>
      <c r="I16" s="827">
        <f>G16</f>
        <v>0</v>
      </c>
    </row>
    <row r="17" spans="1:11" ht="55.15" customHeight="1">
      <c r="A17" s="823"/>
      <c r="B17" s="828">
        <v>3</v>
      </c>
      <c r="C17" s="1406" t="s">
        <v>596</v>
      </c>
      <c r="D17" s="1407"/>
      <c r="E17" s="1407"/>
      <c r="F17" s="1408"/>
      <c r="G17" s="829"/>
    </row>
    <row r="18" spans="1:11" ht="21" customHeight="1">
      <c r="A18" s="823"/>
      <c r="B18" s="796"/>
      <c r="C18" s="830" t="s">
        <v>495</v>
      </c>
      <c r="D18" s="831"/>
      <c r="E18" s="797"/>
      <c r="F18" s="798" t="s">
        <v>33</v>
      </c>
      <c r="G18" s="799"/>
      <c r="H18" s="793">
        <f>'Sch-1'!N54</f>
        <v>0</v>
      </c>
      <c r="I18" s="794">
        <f t="shared" ref="I18:I23" si="0">IF(H18=0,0,G18/H18)</f>
        <v>0</v>
      </c>
      <c r="J18" s="832" t="s">
        <v>498</v>
      </c>
      <c r="K18" s="833">
        <f>I15+I16+I18+I25</f>
        <v>0</v>
      </c>
    </row>
    <row r="19" spans="1:11" ht="21" customHeight="1">
      <c r="A19" s="823"/>
      <c r="B19" s="796"/>
      <c r="C19" s="830" t="s">
        <v>34</v>
      </c>
      <c r="D19" s="831"/>
      <c r="E19" s="797"/>
      <c r="F19" s="798" t="s">
        <v>33</v>
      </c>
      <c r="G19" s="799"/>
      <c r="H19" s="793">
        <f>'Sch-2'!J93</f>
        <v>0</v>
      </c>
      <c r="I19" s="794">
        <f t="shared" si="0"/>
        <v>0</v>
      </c>
      <c r="J19" s="832" t="s">
        <v>34</v>
      </c>
      <c r="K19" s="833">
        <f>I15+I16+I19+I26</f>
        <v>0</v>
      </c>
    </row>
    <row r="20" spans="1:11" ht="21" customHeight="1">
      <c r="A20" s="823"/>
      <c r="B20" s="796"/>
      <c r="C20" s="830" t="s">
        <v>35</v>
      </c>
      <c r="D20" s="831"/>
      <c r="E20" s="797"/>
      <c r="F20" s="798" t="s">
        <v>33</v>
      </c>
      <c r="G20" s="799"/>
      <c r="H20" s="793">
        <f>'Sch-3 '!P78</f>
        <v>0</v>
      </c>
      <c r="I20" s="794">
        <f t="shared" si="0"/>
        <v>0</v>
      </c>
      <c r="J20" s="832" t="s">
        <v>35</v>
      </c>
      <c r="K20" s="833">
        <f>I15+I16+I20+I27</f>
        <v>0</v>
      </c>
    </row>
    <row r="21" spans="1:11" ht="21" customHeight="1">
      <c r="A21" s="823"/>
      <c r="B21" s="796"/>
      <c r="C21" s="830" t="s">
        <v>544</v>
      </c>
      <c r="D21" s="831"/>
      <c r="E21" s="797"/>
      <c r="F21" s="798" t="s">
        <v>33</v>
      </c>
      <c r="G21" s="800"/>
      <c r="H21" s="793">
        <f>'Sch-4'!P22</f>
        <v>0</v>
      </c>
      <c r="I21" s="794">
        <f t="shared" si="0"/>
        <v>0</v>
      </c>
      <c r="J21" s="832" t="s">
        <v>544</v>
      </c>
      <c r="K21" s="833">
        <f>I15+I16+I21+I28</f>
        <v>0</v>
      </c>
    </row>
    <row r="22" spans="1:11" ht="21" hidden="1" customHeight="1">
      <c r="A22" s="823"/>
      <c r="B22" s="796"/>
      <c r="C22" s="830" t="s">
        <v>545</v>
      </c>
      <c r="D22" s="831"/>
      <c r="E22" s="797"/>
      <c r="F22" s="798" t="s">
        <v>33</v>
      </c>
      <c r="G22" s="799"/>
      <c r="H22" s="793">
        <f>'Sch-4b'!P30</f>
        <v>0</v>
      </c>
      <c r="I22" s="794">
        <f t="shared" si="0"/>
        <v>0</v>
      </c>
      <c r="J22" s="832" t="s">
        <v>546</v>
      </c>
      <c r="K22" s="833">
        <f>I15+I16+I22+I29</f>
        <v>0</v>
      </c>
    </row>
    <row r="23" spans="1:11" ht="23.25" customHeight="1">
      <c r="A23" s="823"/>
      <c r="B23" s="801"/>
      <c r="C23" s="834" t="s">
        <v>61</v>
      </c>
      <c r="D23" s="835"/>
      <c r="E23" s="797"/>
      <c r="F23" s="802" t="s">
        <v>33</v>
      </c>
      <c r="G23" s="800"/>
      <c r="H23" s="793">
        <f>'Sch-7'!M20</f>
        <v>0</v>
      </c>
      <c r="I23" s="794">
        <f t="shared" si="0"/>
        <v>0</v>
      </c>
      <c r="J23" s="832" t="s">
        <v>61</v>
      </c>
      <c r="K23" s="833">
        <f>I15+I16+I23+I30</f>
        <v>0</v>
      </c>
    </row>
    <row r="24" spans="1:11" ht="55.15" customHeight="1">
      <c r="A24" s="823"/>
      <c r="B24" s="828">
        <v>4</v>
      </c>
      <c r="C24" s="1406" t="s">
        <v>597</v>
      </c>
      <c r="D24" s="1407"/>
      <c r="E24" s="1407"/>
      <c r="F24" s="1408"/>
      <c r="G24" s="829"/>
    </row>
    <row r="25" spans="1:11" ht="21" hidden="1" customHeight="1">
      <c r="A25" s="803"/>
      <c r="B25" s="796"/>
      <c r="C25" s="830" t="s">
        <v>496</v>
      </c>
      <c r="D25" s="831"/>
      <c r="E25" s="804"/>
      <c r="F25" s="798" t="s">
        <v>36</v>
      </c>
      <c r="G25" s="805"/>
      <c r="H25" s="793">
        <f>'Sch-1'!N54</f>
        <v>0</v>
      </c>
      <c r="I25" s="827">
        <f t="shared" ref="I25:I30" si="1">G25</f>
        <v>0</v>
      </c>
    </row>
    <row r="26" spans="1:11" ht="21" customHeight="1">
      <c r="A26" s="803"/>
      <c r="B26" s="796"/>
      <c r="C26" s="830" t="s">
        <v>34</v>
      </c>
      <c r="D26" s="831"/>
      <c r="E26" s="804"/>
      <c r="F26" s="798" t="s">
        <v>36</v>
      </c>
      <c r="G26" s="805"/>
      <c r="H26" s="793">
        <f>'Sch-2'!J93</f>
        <v>0</v>
      </c>
      <c r="I26" s="827">
        <f t="shared" si="1"/>
        <v>0</v>
      </c>
    </row>
    <row r="27" spans="1:11" ht="21" customHeight="1">
      <c r="A27" s="803"/>
      <c r="B27" s="796"/>
      <c r="C27" s="830" t="s">
        <v>35</v>
      </c>
      <c r="D27" s="831"/>
      <c r="E27" s="804"/>
      <c r="F27" s="798" t="s">
        <v>36</v>
      </c>
      <c r="G27" s="805"/>
      <c r="H27" s="793">
        <f>'Sch-3 '!P78</f>
        <v>0</v>
      </c>
      <c r="I27" s="827">
        <f t="shared" si="1"/>
        <v>0</v>
      </c>
    </row>
    <row r="28" spans="1:11" ht="21" customHeight="1">
      <c r="A28" s="803"/>
      <c r="B28" s="796"/>
      <c r="C28" s="830" t="s">
        <v>544</v>
      </c>
      <c r="D28" s="831"/>
      <c r="E28" s="804"/>
      <c r="F28" s="798" t="s">
        <v>36</v>
      </c>
      <c r="G28" s="800"/>
      <c r="H28" s="793">
        <f>'Sch-4'!P22</f>
        <v>0</v>
      </c>
      <c r="I28" s="827">
        <f t="shared" si="1"/>
        <v>0</v>
      </c>
    </row>
    <row r="29" spans="1:11" ht="21" hidden="1" customHeight="1">
      <c r="A29" s="803"/>
      <c r="B29" s="796"/>
      <c r="C29" s="830" t="s">
        <v>545</v>
      </c>
      <c r="D29" s="831"/>
      <c r="E29" s="804"/>
      <c r="F29" s="798" t="s">
        <v>36</v>
      </c>
      <c r="G29" s="805"/>
      <c r="H29" s="793">
        <f>'Sch-4b'!P30</f>
        <v>0</v>
      </c>
      <c r="I29" s="827">
        <f t="shared" si="1"/>
        <v>0</v>
      </c>
    </row>
    <row r="30" spans="1:11" ht="21" customHeight="1">
      <c r="A30" s="803"/>
      <c r="B30" s="801"/>
      <c r="C30" s="834" t="s">
        <v>61</v>
      </c>
      <c r="D30" s="835"/>
      <c r="E30" s="806"/>
      <c r="F30" s="802" t="s">
        <v>36</v>
      </c>
      <c r="G30" s="800"/>
      <c r="H30" s="793">
        <f>'Sch-7'!M20</f>
        <v>0</v>
      </c>
      <c r="I30" s="827">
        <f t="shared" si="1"/>
        <v>0</v>
      </c>
    </row>
    <row r="31" spans="1:11" ht="16.5">
      <c r="A31" s="803"/>
      <c r="B31" s="807"/>
      <c r="C31" s="1409" t="s">
        <v>469</v>
      </c>
      <c r="D31" s="1409"/>
      <c r="E31" s="1409"/>
      <c r="F31" s="1409"/>
      <c r="G31" s="1409"/>
    </row>
    <row r="32" spans="1:11" ht="48.75" hidden="1" customHeight="1">
      <c r="A32" s="803"/>
      <c r="B32" s="808">
        <v>5</v>
      </c>
      <c r="C32" s="1410" t="s">
        <v>468</v>
      </c>
      <c r="D32" s="1410"/>
      <c r="E32" s="1410"/>
      <c r="F32" s="1410"/>
      <c r="G32" s="1410"/>
    </row>
    <row r="33" spans="1:7" ht="48.75" hidden="1" customHeight="1">
      <c r="A33" s="803"/>
      <c r="B33" s="1411"/>
      <c r="C33" s="1411"/>
      <c r="D33" s="1411"/>
      <c r="E33" s="1411"/>
      <c r="F33" s="1411"/>
      <c r="G33" s="1411"/>
    </row>
    <row r="34" spans="1:7" ht="48.75" hidden="1" customHeight="1">
      <c r="A34" s="803"/>
      <c r="B34" s="810"/>
      <c r="C34" s="1410" t="s">
        <v>0</v>
      </c>
      <c r="D34" s="1410"/>
      <c r="E34" s="1410"/>
      <c r="F34" s="1410"/>
      <c r="G34" s="1410"/>
    </row>
    <row r="35" spans="1:7" ht="33" customHeight="1">
      <c r="A35" s="789" t="s">
        <v>37</v>
      </c>
      <c r="B35" s="810"/>
      <c r="C35" s="836"/>
      <c r="D35" s="823"/>
      <c r="E35" s="809"/>
      <c r="F35" s="809"/>
      <c r="G35" s="811"/>
    </row>
    <row r="36" spans="1:7" ht="33" customHeight="1">
      <c r="A36" s="284" t="s">
        <v>79</v>
      </c>
      <c r="B36" s="810"/>
      <c r="C36" s="836"/>
      <c r="D36" s="823"/>
      <c r="E36" s="809"/>
      <c r="F36" s="809"/>
      <c r="G36" s="811"/>
    </row>
    <row r="37" spans="1:7" ht="33" customHeight="1">
      <c r="A37" s="823"/>
      <c r="B37" s="284"/>
      <c r="C37" s="823"/>
      <c r="D37" s="284"/>
      <c r="E37" s="287"/>
      <c r="F37" s="287"/>
      <c r="G37" s="287"/>
    </row>
    <row r="38" spans="1:7" ht="33" customHeight="1">
      <c r="A38" s="812"/>
      <c r="B38" s="812"/>
      <c r="C38" s="813"/>
      <c r="D38" s="287"/>
      <c r="E38" s="284"/>
      <c r="F38" s="284"/>
      <c r="G38" s="814" t="s">
        <v>80</v>
      </c>
    </row>
    <row r="39" spans="1:7" ht="33" customHeight="1">
      <c r="A39" s="812"/>
      <c r="B39" s="812"/>
      <c r="C39" s="813"/>
      <c r="D39" s="287"/>
      <c r="E39" s="284"/>
      <c r="F39" s="284"/>
      <c r="G39" s="814" t="str">
        <f>"For and on behalf of " &amp; 'Sch-1'!C8</f>
        <v xml:space="preserve">For and on behalf of …….. …….. …….. …….. …….. …….. </v>
      </c>
    </row>
    <row r="40" spans="1:7" ht="33" customHeight="1">
      <c r="A40" s="812"/>
      <c r="B40" s="812"/>
      <c r="C40" s="812"/>
      <c r="D40" s="815"/>
      <c r="E40" s="816"/>
      <c r="F40" s="816"/>
      <c r="G40" s="823"/>
    </row>
    <row r="41" spans="1:7" ht="33" customHeight="1">
      <c r="A41" s="837" t="s">
        <v>250</v>
      </c>
      <c r="B41" s="837"/>
      <c r="C41" s="815" t="str">
        <f>IF('Sch-1'!B62=0,"", 'Sch-1'!B62)</f>
        <v>--</v>
      </c>
      <c r="D41" s="815"/>
      <c r="E41" s="816" t="s">
        <v>81</v>
      </c>
      <c r="F41" s="1402" t="str">
        <f>'Sch-1'!M63</f>
        <v/>
      </c>
      <c r="G41" s="1402"/>
    </row>
    <row r="42" spans="1:7" ht="33" customHeight="1">
      <c r="A42" s="837" t="s">
        <v>251</v>
      </c>
      <c r="B42" s="837"/>
      <c r="C42" s="815" t="str">
        <f>IF('Sch-1'!B63=0,"", 'Sch-1'!B63)</f>
        <v/>
      </c>
      <c r="D42" s="838"/>
      <c r="E42" s="816" t="s">
        <v>82</v>
      </c>
      <c r="F42" s="1402" t="str">
        <f>'Sch-1'!M64</f>
        <v/>
      </c>
      <c r="G42" s="1402"/>
    </row>
    <row r="43" spans="1:7" ht="33" customHeight="1">
      <c r="A43" s="812"/>
      <c r="B43" s="812"/>
      <c r="C43" s="812"/>
      <c r="D43" s="812"/>
      <c r="E43" s="816"/>
      <c r="F43" s="816"/>
      <c r="G43" s="823"/>
    </row>
  </sheetData>
  <sheetProtection algorithmName="SHA-512" hashValue="0UTG2m71yjwtmv7o59qpBTkHvrw0RPBfTDHqhiDVrWFMLKyY32ORoTCj329YqTLYSmpCOmmAfG0cxih8Xu++yw==" saltValue="3FiEBTxqRRCNgdU1f+0iWA=="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activeCell="C5" sqref="C5:E5"/>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707"/>
      <c r="B1" s="1158"/>
      <c r="C1" s="1159"/>
      <c r="D1" s="1159"/>
      <c r="E1" s="1160"/>
      <c r="F1" s="278"/>
      <c r="G1" s="672"/>
    </row>
    <row r="2" spans="1:8" ht="117.75" customHeight="1">
      <c r="A2" s="1175" t="s">
        <v>307</v>
      </c>
      <c r="B2" s="1163" t="s">
        <v>668</v>
      </c>
      <c r="C2" s="1164"/>
      <c r="D2" s="1164"/>
      <c r="E2" s="1165"/>
      <c r="F2" s="1178" t="str">
        <f>B3</f>
        <v>Tender Enquiry No.: NR1/T/W-AIS/DOM/I00/25/08834– SRM RFX – 5002004591</v>
      </c>
    </row>
    <row r="3" spans="1:8" ht="36.75" customHeight="1">
      <c r="A3" s="1176"/>
      <c r="B3" s="1166" t="s">
        <v>669</v>
      </c>
      <c r="C3" s="1167"/>
      <c r="D3" s="1167"/>
      <c r="E3" s="1168"/>
      <c r="F3" s="1179"/>
    </row>
    <row r="4" spans="1:8" ht="40.15" customHeight="1">
      <c r="A4" s="1176"/>
      <c r="B4" s="276">
        <v>1</v>
      </c>
      <c r="C4" s="1161" t="s">
        <v>566</v>
      </c>
      <c r="D4" s="1161"/>
      <c r="E4" s="1162"/>
      <c r="F4" s="1179"/>
    </row>
    <row r="5" spans="1:8" ht="30" customHeight="1">
      <c r="A5" s="1176"/>
      <c r="B5" s="276">
        <v>2</v>
      </c>
      <c r="C5" s="1161" t="s">
        <v>567</v>
      </c>
      <c r="D5" s="1161"/>
      <c r="E5" s="1162"/>
      <c r="F5" s="1179"/>
    </row>
    <row r="6" spans="1:8" ht="35.25" customHeight="1">
      <c r="A6" s="1176"/>
      <c r="B6" s="276">
        <v>3</v>
      </c>
      <c r="C6" s="1161" t="s">
        <v>265</v>
      </c>
      <c r="D6" s="1161"/>
      <c r="E6" s="1162"/>
      <c r="F6" s="1179"/>
    </row>
    <row r="7" spans="1:8" ht="0.75" customHeight="1">
      <c r="A7" s="1176"/>
      <c r="B7" s="276">
        <v>4</v>
      </c>
      <c r="C7" s="1161" t="s">
        <v>455</v>
      </c>
      <c r="D7" s="1161"/>
      <c r="E7" s="1162"/>
      <c r="F7" s="1179"/>
    </row>
    <row r="8" spans="1:8" ht="9.75" customHeight="1">
      <c r="A8" s="1176"/>
      <c r="B8" s="17"/>
      <c r="E8" s="18"/>
      <c r="F8" s="1179"/>
    </row>
    <row r="9" spans="1:8" ht="23.25" customHeight="1">
      <c r="A9" s="1176"/>
      <c r="B9" s="1185"/>
      <c r="C9" s="1186"/>
      <c r="D9" s="1186"/>
      <c r="E9" s="1187"/>
      <c r="F9" s="1179"/>
    </row>
    <row r="10" spans="1:8" ht="10.5" customHeight="1">
      <c r="A10" s="1176"/>
      <c r="B10" s="19"/>
      <c r="C10" s="20"/>
      <c r="D10" s="20"/>
      <c r="E10" s="21"/>
      <c r="F10" s="1179"/>
    </row>
    <row r="11" spans="1:8" ht="24" customHeight="1">
      <c r="A11" s="1176"/>
      <c r="B11" s="1183" t="s">
        <v>390</v>
      </c>
      <c r="C11" s="1184"/>
      <c r="D11" s="1184"/>
      <c r="E11" s="708"/>
      <c r="F11" s="1179"/>
    </row>
    <row r="12" spans="1:8" ht="34.5" customHeight="1">
      <c r="A12" s="1177"/>
      <c r="B12" s="1169" t="s">
        <v>391</v>
      </c>
      <c r="C12" s="1170"/>
      <c r="D12" s="1170"/>
      <c r="E12" s="18"/>
      <c r="F12" s="1180"/>
    </row>
    <row r="13" spans="1:8" ht="24" customHeight="1">
      <c r="A13" s="1174"/>
      <c r="B13" s="1171" t="s">
        <v>392</v>
      </c>
      <c r="C13" s="1172"/>
      <c r="D13" s="1172"/>
      <c r="E13" s="708"/>
      <c r="F13" s="1173"/>
      <c r="G13" s="709"/>
      <c r="H13" s="709"/>
    </row>
    <row r="14" spans="1:8" ht="25.5" customHeight="1">
      <c r="A14" s="1174"/>
      <c r="B14" s="1181" t="s">
        <v>393</v>
      </c>
      <c r="C14" s="1182"/>
      <c r="D14" s="1182"/>
      <c r="E14" s="21"/>
      <c r="F14" s="1173"/>
      <c r="G14" s="709"/>
      <c r="H14" s="709"/>
    </row>
    <row r="15" spans="1:8">
      <c r="B15" s="22"/>
      <c r="C15" s="22"/>
      <c r="D15" s="22"/>
      <c r="E15" s="22"/>
    </row>
  </sheetData>
  <sheetProtection algorithmName="SHA-512" hashValue="xBPGsRKqNckeOJ3qfa9DtS+ML1kzPvPYLzJhNM+t5NDR9WWXCtIe3OaoNiqXRkcLBPLtMHwJmXxSHT7AAjUmwA==" saltValue="GjmyZ+MRDKO9qaCD5rhIFQ=="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415" t="s">
        <v>38</v>
      </c>
      <c r="B2" s="1415"/>
      <c r="C2" s="1415"/>
      <c r="D2" s="1415"/>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415" t="s">
        <v>49</v>
      </c>
      <c r="B2" s="1415"/>
      <c r="C2" s="1415"/>
      <c r="D2" s="1416"/>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415" t="s">
        <v>53</v>
      </c>
      <c r="B2" s="1415"/>
      <c r="C2" s="1415"/>
      <c r="D2" s="1415"/>
      <c r="E2" s="1416"/>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 NR1/T/W-AIS/DOM/I00/25/08834– SRM RFX – 5002004591</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Sole Bidder</v>
      </c>
      <c r="AA1" s="424"/>
      <c r="AB1" s="424"/>
      <c r="AC1" s="424"/>
      <c r="AE1" s="425">
        <v>1</v>
      </c>
      <c r="AF1" s="425" t="s">
        <v>93</v>
      </c>
      <c r="AI1" s="425">
        <v>1</v>
      </c>
      <c r="AJ1" s="438" t="s">
        <v>97</v>
      </c>
    </row>
    <row r="2" spans="1:36">
      <c r="B2" s="426"/>
      <c r="Z2" s="426">
        <f>'Names of Bidder'!L6</f>
        <v>0</v>
      </c>
      <c r="AE2" s="425">
        <v>2</v>
      </c>
      <c r="AF2" s="425" t="s">
        <v>94</v>
      </c>
      <c r="AI2" s="425">
        <v>2</v>
      </c>
      <c r="AJ2" s="438" t="s">
        <v>98</v>
      </c>
    </row>
    <row r="3" spans="1:36">
      <c r="A3" s="1435" t="s">
        <v>248</v>
      </c>
      <c r="B3" s="1435"/>
      <c r="C3" s="1435"/>
      <c r="D3" s="1435"/>
      <c r="E3" s="1435"/>
      <c r="F3" s="1435"/>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436"/>
      <c r="D5" s="1436"/>
      <c r="E5" s="1436"/>
      <c r="F5" s="1436"/>
      <c r="AE5" s="425">
        <v>5</v>
      </c>
      <c r="AF5" s="425" t="s">
        <v>96</v>
      </c>
      <c r="AI5" s="425">
        <v>5</v>
      </c>
      <c r="AJ5" s="438" t="s">
        <v>101</v>
      </c>
    </row>
    <row r="6" spans="1:36">
      <c r="A6" s="428" t="s">
        <v>71</v>
      </c>
      <c r="B6" s="1437" t="str">
        <f>'Sch-1'!B62</f>
        <v>--</v>
      </c>
      <c r="C6" s="1437"/>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Rajasthan Projects Office, 4th Floor, REIL House,</v>
      </c>
      <c r="B11" s="433"/>
      <c r="F11" s="434"/>
      <c r="AE11" s="425">
        <v>11</v>
      </c>
      <c r="AF11" s="425" t="s">
        <v>96</v>
      </c>
      <c r="AI11" s="425">
        <v>11</v>
      </c>
      <c r="AJ11" s="438" t="s">
        <v>107</v>
      </c>
    </row>
    <row r="12" spans="1:36">
      <c r="A12" s="433" t="str">
        <f>'Sch-1'!M10</f>
        <v>Shipra Path, Mansarovar, Jaipur-302020 Rajasthan</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839" t="s">
        <v>84</v>
      </c>
      <c r="B15" s="1433" t="str">
        <f>Cover!B2</f>
        <v>Substation Package SS-06 of Transmission Scheme (Implementation on of 1 no. of 220 kV line bay at 400/ 220 kV Fatehgarh-III PS (Sec- 1), for interconnection of BESS of JSW Renew Energy Five Ltd.) to be implemented by POWERGRID Ramgarh Transmission Ltd</v>
      </c>
      <c r="C15" s="1433"/>
      <c r="D15" s="1433"/>
      <c r="E15" s="1433"/>
      <c r="F15" s="1433"/>
      <c r="AE15" s="425">
        <v>15</v>
      </c>
      <c r="AF15" s="425" t="s">
        <v>96</v>
      </c>
    </row>
    <row r="16" spans="1:36" ht="27.75" customHeight="1">
      <c r="A16" s="426" t="s">
        <v>72</v>
      </c>
      <c r="B16" s="426"/>
      <c r="C16" s="434"/>
      <c r="D16" s="434"/>
      <c r="E16" s="434"/>
      <c r="F16" s="434"/>
      <c r="AE16" s="425">
        <v>16</v>
      </c>
      <c r="AF16" s="425" t="s">
        <v>96</v>
      </c>
    </row>
    <row r="17" spans="1:32" ht="129" customHeight="1">
      <c r="A17" s="437">
        <v>1</v>
      </c>
      <c r="B17" s="1420"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20"/>
      <c r="D17" s="1420"/>
      <c r="E17" s="1420"/>
      <c r="F17" s="1420"/>
      <c r="Z17" s="434" t="s">
        <v>92</v>
      </c>
      <c r="AA17" s="840" t="s">
        <v>499</v>
      </c>
      <c r="AB17" s="435">
        <f>'Sch-6 After Discount'!D28</f>
        <v>0</v>
      </c>
      <c r="AC17" s="436" t="str">
        <f>" (" &amp; 'N to W'!A4 &amp; ")"</f>
        <v xml:space="preserve"> (Rs. Zero Only )</v>
      </c>
      <c r="AE17" s="425">
        <v>17</v>
      </c>
      <c r="AF17" s="425" t="s">
        <v>96</v>
      </c>
    </row>
    <row r="18" spans="1:32" ht="39" customHeight="1">
      <c r="B18" s="1420" t="s">
        <v>73</v>
      </c>
      <c r="C18" s="1420"/>
      <c r="D18" s="1420"/>
      <c r="E18" s="1420"/>
      <c r="F18" s="1420"/>
      <c r="AE18" s="425">
        <v>18</v>
      </c>
      <c r="AF18" s="425" t="s">
        <v>96</v>
      </c>
    </row>
    <row r="19" spans="1:32" ht="27.75" customHeight="1">
      <c r="A19" s="437">
        <v>2</v>
      </c>
      <c r="B19" s="1434" t="s">
        <v>74</v>
      </c>
      <c r="C19" s="1434"/>
      <c r="D19" s="1434"/>
      <c r="E19" s="1434"/>
      <c r="F19" s="143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420" t="s">
        <v>75</v>
      </c>
      <c r="C20" s="1420"/>
      <c r="D20" s="1420"/>
      <c r="E20" s="1420"/>
      <c r="F20" s="1420"/>
      <c r="AE20" s="425">
        <v>20</v>
      </c>
      <c r="AF20" s="425" t="s">
        <v>96</v>
      </c>
    </row>
    <row r="21" spans="1:32" ht="36.75" customHeight="1">
      <c r="B21" s="1417" t="s">
        <v>434</v>
      </c>
      <c r="C21" s="1417"/>
      <c r="D21" s="1420" t="s">
        <v>76</v>
      </c>
      <c r="E21" s="1420"/>
      <c r="F21" s="1420"/>
      <c r="AE21" s="425">
        <v>21</v>
      </c>
      <c r="AF21" s="425" t="s">
        <v>93</v>
      </c>
    </row>
    <row r="22" spans="1:32" ht="33" customHeight="1">
      <c r="B22" s="1417" t="s">
        <v>435</v>
      </c>
      <c r="C22" s="1417"/>
      <c r="D22" s="842" t="s">
        <v>500</v>
      </c>
      <c r="AE22" s="425">
        <v>22</v>
      </c>
      <c r="AF22" s="425" t="s">
        <v>96</v>
      </c>
    </row>
    <row r="23" spans="1:32" ht="28.15" customHeight="1">
      <c r="B23" s="1417" t="s">
        <v>436</v>
      </c>
      <c r="C23" s="1417"/>
      <c r="D23" s="426" t="s">
        <v>91</v>
      </c>
      <c r="H23" s="438"/>
      <c r="AE23" s="425">
        <v>23</v>
      </c>
      <c r="AF23" s="425" t="s">
        <v>96</v>
      </c>
    </row>
    <row r="24" spans="1:32" ht="28.15" customHeight="1">
      <c r="B24" s="1418" t="s">
        <v>554</v>
      </c>
      <c r="C24" s="1417"/>
      <c r="D24" s="426" t="s">
        <v>77</v>
      </c>
      <c r="AE24" s="425">
        <v>24</v>
      </c>
      <c r="AF24" s="425" t="s">
        <v>96</v>
      </c>
    </row>
    <row r="25" spans="1:32" ht="28.15" hidden="1" customHeight="1">
      <c r="B25" s="1418" t="s">
        <v>535</v>
      </c>
      <c r="C25" s="1417"/>
      <c r="D25" s="842" t="s">
        <v>536</v>
      </c>
    </row>
    <row r="26" spans="1:32" ht="28.15" customHeight="1">
      <c r="B26" s="1417" t="s">
        <v>437</v>
      </c>
      <c r="C26" s="1417"/>
      <c r="D26" s="426" t="s">
        <v>440</v>
      </c>
      <c r="AE26" s="425">
        <v>25</v>
      </c>
      <c r="AF26" s="425" t="s">
        <v>96</v>
      </c>
    </row>
    <row r="27" spans="1:32" ht="28.15" customHeight="1">
      <c r="B27" s="1417" t="s">
        <v>438</v>
      </c>
      <c r="C27" s="1417"/>
      <c r="D27" s="426" t="s">
        <v>441</v>
      </c>
      <c r="AE27" s="425">
        <v>26</v>
      </c>
      <c r="AF27" s="425" t="s">
        <v>96</v>
      </c>
    </row>
    <row r="28" spans="1:32" ht="28.15" customHeight="1">
      <c r="B28" s="1417" t="s">
        <v>439</v>
      </c>
      <c r="C28" s="1417"/>
      <c r="D28" s="426" t="s">
        <v>78</v>
      </c>
      <c r="AE28" s="425">
        <v>27</v>
      </c>
      <c r="AF28" s="425" t="s">
        <v>96</v>
      </c>
    </row>
    <row r="29" spans="1:32" ht="112.5" customHeight="1">
      <c r="A29" s="841">
        <v>2.2000000000000002</v>
      </c>
      <c r="B29" s="1420" t="s">
        <v>85</v>
      </c>
      <c r="C29" s="1420"/>
      <c r="D29" s="1420"/>
      <c r="E29" s="1420"/>
      <c r="F29" s="1420"/>
      <c r="AE29" s="425">
        <v>28</v>
      </c>
      <c r="AF29" s="425" t="s">
        <v>96</v>
      </c>
    </row>
    <row r="30" spans="1:32" ht="63.75" customHeight="1">
      <c r="A30" s="841">
        <v>2.2999999999999998</v>
      </c>
      <c r="B30" s="1420" t="s">
        <v>86</v>
      </c>
      <c r="C30" s="1420"/>
      <c r="D30" s="1420"/>
      <c r="E30" s="1420"/>
      <c r="F30" s="1420"/>
      <c r="AE30" s="425">
        <v>29</v>
      </c>
      <c r="AF30" s="425" t="s">
        <v>96</v>
      </c>
    </row>
    <row r="31" spans="1:32" ht="146.25" customHeight="1">
      <c r="A31" s="841">
        <v>2.4</v>
      </c>
      <c r="B31" s="1420" t="s">
        <v>87</v>
      </c>
      <c r="C31" s="1420"/>
      <c r="D31" s="1420"/>
      <c r="E31" s="1420"/>
      <c r="F31" s="1420"/>
      <c r="AE31" s="425">
        <v>30</v>
      </c>
      <c r="AF31" s="425" t="s">
        <v>96</v>
      </c>
    </row>
    <row r="32" spans="1:32" ht="93" customHeight="1">
      <c r="A32" s="841">
        <v>2.5</v>
      </c>
      <c r="B32" s="1420" t="s">
        <v>88</v>
      </c>
      <c r="C32" s="1420"/>
      <c r="D32" s="1420"/>
      <c r="E32" s="1420"/>
      <c r="F32" s="1420"/>
      <c r="AE32" s="425">
        <v>31</v>
      </c>
      <c r="AF32" s="425" t="s">
        <v>93</v>
      </c>
    </row>
    <row r="33" spans="1:29" ht="98.25" customHeight="1">
      <c r="A33" s="437">
        <v>3</v>
      </c>
      <c r="B33" s="1420" t="s">
        <v>109</v>
      </c>
      <c r="C33" s="1420"/>
      <c r="D33" s="1420"/>
      <c r="E33" s="1420"/>
      <c r="F33" s="1420"/>
    </row>
    <row r="34" spans="1:29" ht="85.5" customHeight="1">
      <c r="A34" s="437">
        <v>3.1</v>
      </c>
      <c r="B34" s="1421" t="s">
        <v>501</v>
      </c>
      <c r="C34" s="1421"/>
      <c r="D34" s="1421"/>
      <c r="E34" s="1421"/>
      <c r="F34" s="1421"/>
    </row>
    <row r="35" spans="1:29" ht="144" customHeight="1">
      <c r="A35" s="841">
        <v>3.2</v>
      </c>
      <c r="B35" s="1419" t="s">
        <v>537</v>
      </c>
      <c r="C35" s="1420"/>
      <c r="D35" s="1420"/>
      <c r="E35" s="1420"/>
      <c r="F35" s="1420"/>
    </row>
    <row r="36" spans="1:29" ht="15.75" customHeight="1">
      <c r="A36" s="841"/>
      <c r="B36" s="1420"/>
      <c r="C36" s="1420"/>
      <c r="D36" s="1420"/>
      <c r="E36" s="1420"/>
      <c r="F36" s="1420"/>
    </row>
    <row r="37" spans="1:29" ht="58.5" customHeight="1">
      <c r="A37" s="841">
        <v>3.3</v>
      </c>
      <c r="B37" s="1419" t="s">
        <v>502</v>
      </c>
      <c r="C37" s="1420"/>
      <c r="D37" s="1420"/>
      <c r="E37" s="1420"/>
      <c r="F37" s="1420"/>
    </row>
    <row r="38" spans="1:29" ht="12.75" customHeight="1">
      <c r="A38" s="841"/>
      <c r="B38" s="1420"/>
      <c r="C38" s="1420"/>
      <c r="D38" s="1420"/>
      <c r="E38" s="1420"/>
      <c r="F38" s="1420"/>
    </row>
    <row r="39" spans="1:29" ht="84" customHeight="1">
      <c r="A39" s="437">
        <v>4</v>
      </c>
      <c r="B39" s="1426" t="s">
        <v>89</v>
      </c>
      <c r="C39" s="1426"/>
      <c r="D39" s="1426"/>
      <c r="E39" s="1426"/>
      <c r="F39" s="1426"/>
      <c r="H39" s="426">
        <f>'Names of Bidder'!K6</f>
        <v>1</v>
      </c>
    </row>
    <row r="40" spans="1:29" ht="117" customHeight="1">
      <c r="A40" s="437">
        <v>5</v>
      </c>
      <c r="B40" s="1420" t="s">
        <v>90</v>
      </c>
      <c r="C40" s="1420"/>
      <c r="D40" s="1420"/>
      <c r="E40" s="1420"/>
      <c r="F40" s="1420"/>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843" t="s">
        <v>250</v>
      </c>
      <c r="B46" s="1427" t="str">
        <f>'Sch-1'!B62</f>
        <v>--</v>
      </c>
      <c r="C46" s="1427"/>
      <c r="D46" s="424"/>
      <c r="E46" s="442" t="s">
        <v>81</v>
      </c>
      <c r="F46" s="843" t="str">
        <f>'Sch-1'!M63</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843" t="s">
        <v>251</v>
      </c>
      <c r="B47" s="843" t="str">
        <f>'Sch-1'!B63</f>
        <v/>
      </c>
      <c r="C47" s="443"/>
      <c r="D47" s="424"/>
      <c r="E47" s="442" t="s">
        <v>82</v>
      </c>
      <c r="F47" s="843" t="str">
        <f>'Sch-1'!M64</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424"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24"/>
      <c r="C49" s="1424"/>
      <c r="D49" s="1424"/>
      <c r="E49" s="1424"/>
      <c r="F49" s="1424"/>
    </row>
    <row r="50" spans="1:29" ht="30" customHeight="1">
      <c r="A50" s="844"/>
      <c r="B50" s="844"/>
      <c r="C50" s="322" t="str">
        <f>IF(Z2="2 or More", "Other Partner-2", "")</f>
        <v/>
      </c>
      <c r="D50" s="844"/>
      <c r="E50" s="444"/>
      <c r="F50" s="444" t="str">
        <f>IF(Z2=1,"Other Partner",IF(Z2="2 or More","Other Partner-1",""))</f>
        <v/>
      </c>
    </row>
    <row r="51" spans="1:29" ht="30" customHeight="1">
      <c r="A51" s="322"/>
      <c r="B51" s="440" t="str">
        <f>IF(Z2="2 or More", "Signature :", "")</f>
        <v/>
      </c>
      <c r="C51" s="845"/>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
      </c>
      <c r="C52" s="420"/>
      <c r="D52" s="322"/>
      <c r="E52" s="440" t="str">
        <f>IF(Z1="Sole Bidder", "", "Printed Name :")</f>
        <v/>
      </c>
      <c r="F52" s="508"/>
      <c r="H52" s="428"/>
    </row>
    <row r="53" spans="1:29" ht="30" customHeight="1">
      <c r="A53" s="322"/>
      <c r="B53" s="440" t="str">
        <f>IF(Z2="2 or More", "Designation :", "")</f>
        <v/>
      </c>
      <c r="C53" s="420"/>
      <c r="D53" s="322"/>
      <c r="E53" s="440" t="str">
        <f>IF(Z1="Sole Bidder", "", "Designation :")</f>
        <v/>
      </c>
      <c r="F53" s="508"/>
      <c r="H53" s="428"/>
    </row>
    <row r="54" spans="1:29" ht="30" customHeight="1">
      <c r="A54" s="322"/>
      <c r="B54" s="440" t="str">
        <f>IF(Z2=2, "Common Seal :", "")</f>
        <v/>
      </c>
      <c r="C54" s="845"/>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45"/>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425" t="s">
        <v>267</v>
      </c>
      <c r="B56" s="1425"/>
      <c r="C56" s="1425"/>
      <c r="D56" s="1422"/>
      <c r="E56" s="1423"/>
      <c r="F56" s="1423"/>
      <c r="H56" s="428"/>
    </row>
    <row r="57" spans="1:29" ht="33" customHeight="1">
      <c r="A57" s="1432"/>
      <c r="B57" s="1432"/>
      <c r="C57" s="1432"/>
      <c r="D57" s="383"/>
      <c r="E57" s="383"/>
      <c r="F57" s="383"/>
      <c r="H57" s="428"/>
    </row>
    <row r="58" spans="1:29" ht="33" customHeight="1">
      <c r="A58" s="1431"/>
      <c r="B58" s="1431"/>
      <c r="C58" s="1431"/>
      <c r="D58" s="383"/>
      <c r="E58" s="383"/>
      <c r="F58" s="383"/>
      <c r="H58" s="428"/>
    </row>
    <row r="59" spans="1:29" ht="33" customHeight="1">
      <c r="A59" s="1430" t="s">
        <v>268</v>
      </c>
      <c r="B59" s="1430"/>
      <c r="C59" s="1430"/>
      <c r="D59" s="1422"/>
      <c r="E59" s="1423"/>
      <c r="F59" s="1423"/>
      <c r="H59" s="428"/>
    </row>
    <row r="60" spans="1:29" ht="33" customHeight="1">
      <c r="A60" s="1430" t="s">
        <v>266</v>
      </c>
      <c r="B60" s="1430"/>
      <c r="C60" s="1430"/>
      <c r="D60" s="1422"/>
      <c r="E60" s="1423"/>
      <c r="F60" s="1423"/>
      <c r="H60" s="428"/>
    </row>
    <row r="61" spans="1:29" ht="33" customHeight="1">
      <c r="A61" s="1430" t="s">
        <v>269</v>
      </c>
      <c r="B61" s="1430"/>
      <c r="C61" s="1430"/>
      <c r="D61" s="1422"/>
      <c r="E61" s="1423"/>
      <c r="F61" s="1423"/>
      <c r="H61" s="428"/>
    </row>
    <row r="62" spans="1:29" ht="33" customHeight="1">
      <c r="A62" s="1425" t="s">
        <v>270</v>
      </c>
      <c r="B62" s="1425"/>
      <c r="C62" s="1425"/>
      <c r="D62" s="1422"/>
      <c r="E62" s="1423"/>
      <c r="F62" s="1423"/>
      <c r="H62" s="428"/>
    </row>
    <row r="63" spans="1:29" ht="33" customHeight="1">
      <c r="A63" s="1432"/>
      <c r="B63" s="1432"/>
      <c r="C63" s="1432"/>
      <c r="D63" s="383"/>
      <c r="E63" s="383"/>
      <c r="F63" s="383"/>
      <c r="H63" s="428"/>
    </row>
    <row r="64" spans="1:29" ht="33" customHeight="1">
      <c r="A64" s="1431"/>
      <c r="B64" s="1431"/>
      <c r="C64" s="1431"/>
      <c r="D64" s="383"/>
      <c r="E64" s="383"/>
      <c r="F64" s="383"/>
      <c r="H64" s="428"/>
    </row>
    <row r="65" spans="1:8" ht="60.75" customHeight="1">
      <c r="A65" s="1429"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29"/>
      <c r="C65" s="1429"/>
      <c r="D65" s="1429"/>
      <c r="E65" s="1429"/>
      <c r="F65" s="1429"/>
      <c r="H65" s="428"/>
    </row>
    <row r="66" spans="1:8" ht="33" customHeight="1">
      <c r="A66" s="1428" t="s">
        <v>137</v>
      </c>
      <c r="B66" s="1428"/>
      <c r="C66" s="1428"/>
      <c r="D66" s="1428"/>
      <c r="E66" s="1428"/>
      <c r="F66" s="1428"/>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4b1DSZ++uJXVpkBk/7U5hjulwoqonkmk0ZpnmY7IPv3mE8KRmPYPESxsncdqcNhyZJ0NP4hQ+Qk/k6SMGceLeQ==" saltValue="lyk1ewP/39iBSXb+SDoq6A=="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456" t="s">
        <v>214</v>
      </c>
      <c r="C1" s="1457"/>
      <c r="D1" s="1457"/>
      <c r="E1" s="1457"/>
      <c r="F1" s="1457"/>
    </row>
    <row r="2" spans="1:8" ht="16.149999999999999" customHeight="1">
      <c r="B2" s="511"/>
      <c r="C2" s="512"/>
      <c r="D2" s="514"/>
      <c r="E2" s="514"/>
      <c r="F2" s="514"/>
    </row>
    <row r="3" spans="1:8" s="515" customFormat="1" ht="16.149999999999999" customHeight="1">
      <c r="A3" s="510"/>
      <c r="B3" s="510"/>
      <c r="C3" s="510"/>
      <c r="D3" s="1458" t="s">
        <v>215</v>
      </c>
      <c r="E3" s="1458"/>
      <c r="F3" s="1458"/>
    </row>
    <row r="4" spans="1:8" s="515" customFormat="1" ht="20.25" customHeight="1">
      <c r="A4" s="1459" t="s">
        <v>216</v>
      </c>
      <c r="B4" s="1459"/>
      <c r="C4" s="1459"/>
      <c r="D4" s="1460">
        <f>'Sch-1'!C8:E8</f>
        <v>0</v>
      </c>
      <c r="E4" s="1460"/>
      <c r="F4" s="1460"/>
    </row>
    <row r="5" spans="1:8" s="520" customFormat="1" ht="21" customHeight="1">
      <c r="A5" s="516" t="s">
        <v>376</v>
      </c>
      <c r="B5" s="1452" t="s">
        <v>217</v>
      </c>
      <c r="C5" s="1453"/>
      <c r="D5" s="517" t="s">
        <v>218</v>
      </c>
      <c r="E5" s="1454" t="s">
        <v>219</v>
      </c>
      <c r="F5" s="1455"/>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ROUND(('Sch-1'!N56-'Sch-1 dis'!F75)+('Sch-2'!J93-'Sch-2 Dis'!F56)+ ('Sch-3 '!P78-'Sch-3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438" t="s">
        <v>229</v>
      </c>
      <c r="C23" s="1438"/>
      <c r="D23" s="1438"/>
      <c r="E23" s="1438"/>
      <c r="F23" s="1461"/>
    </row>
    <row r="24" spans="1:12" s="515" customFormat="1" ht="18.75" customHeight="1">
      <c r="A24" s="550"/>
      <c r="B24" s="1444" t="str">
        <f>H24&amp;" "&amp;G24&amp;" "&amp;I24&amp;" "&amp;J24&amp;"%"&amp; " as"&amp;" "&amp;K24&amp; " "&amp;L24</f>
        <v xml:space="preserve">Excise Duty    % as  </v>
      </c>
      <c r="C24" s="1445"/>
      <c r="D24" s="1445"/>
      <c r="E24" s="1445"/>
      <c r="F24" s="1446"/>
      <c r="G24" s="552" t="s">
        <v>473</v>
      </c>
      <c r="H24" s="553" t="s">
        <v>6</v>
      </c>
      <c r="I24" s="553" t="str">
        <f>IF(J24="","","@")</f>
        <v/>
      </c>
      <c r="J24" s="554" t="s">
        <v>473</v>
      </c>
      <c r="K24" s="555" t="str">
        <f>IF(OR(L24=0,L24=""),"","Rs.")</f>
        <v/>
      </c>
      <c r="L24" s="556" t="str">
        <f>IF(D14=0,"",D14)</f>
        <v/>
      </c>
    </row>
    <row r="25" spans="1:12" s="515" customFormat="1" ht="19.5" customHeight="1">
      <c r="B25" s="1444" t="str">
        <f>H25&amp;" "&amp;G25&amp;" "&amp;I25&amp;" "&amp;J25&amp;"%"&amp; " as"&amp;" "&amp;K25&amp; " "&amp;L25</f>
        <v xml:space="preserve">CST    % as  </v>
      </c>
      <c r="C25" s="1445"/>
      <c r="D25" s="1445"/>
      <c r="E25" s="1445"/>
      <c r="F25" s="1446"/>
      <c r="G25" s="552" t="s">
        <v>473</v>
      </c>
      <c r="H25" s="553" t="s">
        <v>7</v>
      </c>
      <c r="I25" s="553" t="str">
        <f>IF(J25="","","@")</f>
        <v/>
      </c>
      <c r="J25" s="554" t="s">
        <v>473</v>
      </c>
      <c r="K25" s="555" t="str">
        <f>IF(OR(L25=0,L25=""),"","Rs.")</f>
        <v/>
      </c>
      <c r="L25" s="556" t="str">
        <f>IF(D15=0,"",D15)</f>
        <v/>
      </c>
    </row>
    <row r="26" spans="1:12" s="515" customFormat="1" ht="19.5" customHeight="1">
      <c r="B26" s="1444" t="e">
        <f>H26&amp;" "&amp;G26&amp;" "&amp;I26&amp;" "&amp;J26&amp;"%"&amp; " as"&amp;" "&amp;K26&amp; " "&amp;L26</f>
        <v>#REF!</v>
      </c>
      <c r="C26" s="1445"/>
      <c r="D26" s="1445"/>
      <c r="E26" s="1445"/>
      <c r="F26" s="1446"/>
      <c r="G26" s="552" t="s">
        <v>473</v>
      </c>
      <c r="H26" s="553" t="s">
        <v>8</v>
      </c>
      <c r="I26" s="553" t="str">
        <f>IF(J26="","","@")</f>
        <v/>
      </c>
      <c r="J26" s="554" t="s">
        <v>473</v>
      </c>
      <c r="K26" s="555" t="e">
        <f>IF(OR(L26=0,L26=""),"","Rs.")</f>
        <v>#REF!</v>
      </c>
      <c r="L26" s="556" t="e">
        <f>IF(D16=0,"",D16)</f>
        <v>#REF!</v>
      </c>
    </row>
    <row r="27" spans="1:12" s="515" customFormat="1" ht="19.5" customHeight="1">
      <c r="B27" s="1444" t="e">
        <f>H27&amp;" "&amp;G27&amp;" "&amp;I27&amp;" "&amp;J27&amp; " as"&amp;" "&amp;K27&amp; " "&amp;L27</f>
        <v>#REF!</v>
      </c>
      <c r="C27" s="1445"/>
      <c r="D27" s="1445"/>
      <c r="E27" s="1445"/>
      <c r="F27" s="1446"/>
      <c r="G27" s="552" t="s">
        <v>473</v>
      </c>
      <c r="H27" s="553" t="s">
        <v>9</v>
      </c>
      <c r="I27" s="553"/>
      <c r="J27" s="557"/>
      <c r="K27" s="555" t="e">
        <f>IF(OR(L27=0,L27=""),"","Rs.")</f>
        <v>#REF!</v>
      </c>
      <c r="L27" s="556" t="e">
        <f>IF(D17=0,"",D17)</f>
        <v>#REF!</v>
      </c>
    </row>
    <row r="28" spans="1:12" s="515" customFormat="1" ht="19.5" customHeight="1">
      <c r="B28" s="1444" t="str">
        <f>H28&amp;" "&amp;G28&amp;" "&amp;I28&amp;" "&amp;J28&amp; " as"&amp;" "&amp;K28&amp; " "&amp;L28</f>
        <v xml:space="preserve">Others     as  </v>
      </c>
      <c r="C28" s="1445"/>
      <c r="D28" s="1445"/>
      <c r="E28" s="1445"/>
      <c r="F28" s="1446"/>
      <c r="G28" s="552" t="s">
        <v>473</v>
      </c>
      <c r="H28" s="551" t="s">
        <v>233</v>
      </c>
      <c r="I28" s="551"/>
      <c r="J28" s="551"/>
      <c r="K28" s="551" t="str">
        <f>IF(OR(L28=0,L28=""),"","Rs.")</f>
        <v/>
      </c>
      <c r="L28" s="558" t="str">
        <f>IF(D18=0,"",D18)</f>
        <v/>
      </c>
    </row>
    <row r="29" spans="1:12" s="515" customFormat="1" ht="19.5" customHeight="1">
      <c r="B29" s="1450"/>
      <c r="C29" s="1450"/>
      <c r="D29" s="1450"/>
      <c r="E29" s="1450"/>
      <c r="F29" s="1451"/>
    </row>
    <row r="30" spans="1:12" ht="59.25" customHeight="1">
      <c r="A30" s="559" t="s">
        <v>234</v>
      </c>
      <c r="B30" s="1447" t="s">
        <v>10</v>
      </c>
      <c r="C30" s="1448"/>
      <c r="D30" s="1448"/>
      <c r="E30" s="1448"/>
      <c r="F30" s="1449"/>
    </row>
    <row r="31" spans="1:12" s="515" customFormat="1" ht="19.5" customHeight="1">
      <c r="A31" s="560" t="s">
        <v>353</v>
      </c>
      <c r="B31" s="1438" t="s">
        <v>235</v>
      </c>
      <c r="C31" s="1438"/>
      <c r="D31" s="1438"/>
      <c r="E31" s="551" t="s">
        <v>231</v>
      </c>
      <c r="F31" s="556">
        <v>0</v>
      </c>
    </row>
    <row r="32" spans="1:12" s="515" customFormat="1" ht="19.5" customHeight="1">
      <c r="A32" s="560" t="s">
        <v>354</v>
      </c>
      <c r="B32" s="553" t="s">
        <v>11</v>
      </c>
      <c r="C32" s="561"/>
      <c r="D32" s="562">
        <v>0.1</v>
      </c>
      <c r="E32" s="551" t="s">
        <v>231</v>
      </c>
      <c r="F32" s="556">
        <f>ROUND(D32*F31,0)</f>
        <v>0</v>
      </c>
      <c r="H32" s="1438"/>
      <c r="I32" s="1438"/>
      <c r="J32" s="1438"/>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438" t="s">
        <v>238</v>
      </c>
      <c r="C37" s="1438"/>
      <c r="D37" s="1438"/>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439" t="str">
        <f>Basic!B1</f>
        <v>Retrofitting the 220 kV Switchyard equipments and control &amp; protection system with Substation Automation System and SPR based Control &amp; Protection System at Mandola Substation</v>
      </c>
      <c r="B43" s="1440"/>
      <c r="C43" s="1441"/>
      <c r="D43" s="1442" t="s">
        <v>239</v>
      </c>
      <c r="E43" s="1443"/>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68" t="s">
        <v>214</v>
      </c>
      <c r="C1" s="1469"/>
      <c r="D1" s="1469"/>
      <c r="E1" s="1469"/>
      <c r="F1" s="1469"/>
    </row>
    <row r="2" spans="1:16" ht="16.149999999999999" customHeight="1">
      <c r="B2" s="112"/>
      <c r="C2" s="113"/>
      <c r="D2" s="115"/>
      <c r="E2" s="115"/>
      <c r="F2" s="115"/>
    </row>
    <row r="3" spans="1:16" s="116" customFormat="1" ht="16.149999999999999" customHeight="1">
      <c r="A3" s="111"/>
      <c r="B3" s="111"/>
      <c r="C3" s="111"/>
      <c r="D3" s="1470" t="s">
        <v>215</v>
      </c>
      <c r="E3" s="1470"/>
      <c r="F3" s="1470"/>
      <c r="H3" s="269"/>
      <c r="I3" s="269"/>
      <c r="J3" s="269"/>
      <c r="K3" s="269"/>
      <c r="L3" s="269"/>
      <c r="M3" s="269"/>
      <c r="N3" s="269"/>
      <c r="O3" s="269"/>
      <c r="P3" s="269"/>
    </row>
    <row r="4" spans="1:16" s="116" customFormat="1" ht="20.25" customHeight="1">
      <c r="A4" s="1476" t="s">
        <v>216</v>
      </c>
      <c r="B4" s="1476"/>
      <c r="C4" s="1476"/>
      <c r="D4" s="1471" t="str">
        <f>'Sch-1'!C8</f>
        <v xml:space="preserve">…….. …….. …….. …….. …….. …….. </v>
      </c>
      <c r="E4" s="1471"/>
      <c r="F4" s="1471"/>
      <c r="H4" s="269"/>
      <c r="I4" s="269"/>
      <c r="J4" s="269"/>
      <c r="K4" s="269"/>
      <c r="L4" s="269"/>
      <c r="M4" s="269"/>
      <c r="N4" s="269"/>
      <c r="O4" s="269"/>
      <c r="P4" s="269"/>
    </row>
    <row r="5" spans="1:16" s="122" customFormat="1" ht="21" customHeight="1">
      <c r="A5" s="118" t="s">
        <v>376</v>
      </c>
      <c r="B5" s="1474" t="s">
        <v>217</v>
      </c>
      <c r="C5" s="1475"/>
      <c r="D5" s="119" t="s">
        <v>218</v>
      </c>
      <c r="E5" s="1472" t="s">
        <v>219</v>
      </c>
      <c r="F5" s="1473"/>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'Sch-1'!AA58+'Sch-2'!#REF!+'Sch-3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'Sch-1'!N55</f>
        <v>0</v>
      </c>
      <c r="E20" s="127"/>
      <c r="F20" s="128">
        <f>D20</f>
        <v>0</v>
      </c>
      <c r="H20" s="269"/>
      <c r="I20" s="269"/>
      <c r="J20" s="269"/>
      <c r="K20" s="269"/>
      <c r="L20" s="269"/>
      <c r="M20" s="269"/>
      <c r="N20" s="269"/>
      <c r="O20" s="269"/>
      <c r="P20" s="269"/>
    </row>
    <row r="21" spans="1:16" s="116" customFormat="1" ht="23.25" customHeight="1">
      <c r="A21" s="144" t="s">
        <v>228</v>
      </c>
      <c r="B21" s="1462" t="s">
        <v>229</v>
      </c>
      <c r="C21" s="1462"/>
      <c r="D21" s="1462"/>
      <c r="E21" s="1462"/>
      <c r="F21" s="1463"/>
      <c r="H21" s="269"/>
      <c r="I21" s="269"/>
      <c r="J21" s="269"/>
      <c r="K21" s="269"/>
      <c r="L21" s="269"/>
      <c r="M21" s="269"/>
      <c r="N21" s="269"/>
      <c r="O21" s="269"/>
      <c r="P21" s="269"/>
    </row>
    <row r="22" spans="1:16" s="116" customFormat="1" ht="18.75" customHeight="1">
      <c r="A22" s="146" t="s">
        <v>353</v>
      </c>
      <c r="B22" s="1467" t="s">
        <v>230</v>
      </c>
      <c r="C22" s="1467"/>
      <c r="D22" s="1467"/>
      <c r="E22" s="145" t="s">
        <v>231</v>
      </c>
      <c r="F22" s="148" t="e">
        <f>D14</f>
        <v>#REF!</v>
      </c>
      <c r="H22" s="269"/>
      <c r="I22" s="269"/>
      <c r="J22" s="269"/>
      <c r="K22" s="269"/>
      <c r="L22" s="269"/>
      <c r="M22" s="269"/>
      <c r="N22" s="269"/>
      <c r="O22" s="269"/>
      <c r="P22" s="269"/>
    </row>
    <row r="23" spans="1:16" s="116" customFormat="1" ht="19.5" customHeight="1">
      <c r="A23" s="146" t="s">
        <v>354</v>
      </c>
      <c r="B23" s="1467" t="s">
        <v>232</v>
      </c>
      <c r="C23" s="1467"/>
      <c r="D23" s="1467"/>
      <c r="E23" s="145" t="s">
        <v>231</v>
      </c>
      <c r="F23" s="148" t="e">
        <f>D15</f>
        <v>#REF!</v>
      </c>
      <c r="H23" s="269"/>
      <c r="I23" s="269"/>
      <c r="J23" s="269"/>
      <c r="K23" s="269"/>
      <c r="L23" s="269"/>
      <c r="M23" s="269"/>
      <c r="N23" s="269"/>
      <c r="O23" s="269"/>
      <c r="P23" s="269"/>
    </row>
    <row r="24" spans="1:16" s="116" customFormat="1" ht="19.5" customHeight="1">
      <c r="A24" s="146" t="s">
        <v>355</v>
      </c>
      <c r="B24" s="1467" t="s">
        <v>284</v>
      </c>
      <c r="C24" s="1467"/>
      <c r="D24" s="1467"/>
      <c r="E24" s="145" t="s">
        <v>231</v>
      </c>
      <c r="F24" s="148" t="e">
        <f>D16</f>
        <v>#REF!</v>
      </c>
      <c r="H24" s="269"/>
      <c r="I24" s="269"/>
      <c r="J24" s="269"/>
      <c r="K24" s="269"/>
      <c r="L24" s="269"/>
      <c r="M24" s="269"/>
      <c r="N24" s="269"/>
      <c r="O24" s="269"/>
      <c r="P24" s="269"/>
    </row>
    <row r="25" spans="1:16" s="116" customFormat="1" ht="19.5" customHeight="1">
      <c r="A25" s="146" t="s">
        <v>356</v>
      </c>
      <c r="B25" s="1467" t="s">
        <v>233</v>
      </c>
      <c r="C25" s="1467"/>
      <c r="D25" s="1467"/>
      <c r="E25" s="145" t="s">
        <v>231</v>
      </c>
      <c r="F25" s="148" t="e">
        <f>D17</f>
        <v>#REF!</v>
      </c>
      <c r="H25" s="269"/>
      <c r="I25" s="269"/>
      <c r="J25" s="269"/>
      <c r="K25" s="269"/>
      <c r="L25" s="269"/>
      <c r="M25" s="269"/>
      <c r="N25" s="269"/>
      <c r="O25" s="269"/>
      <c r="P25" s="269"/>
    </row>
    <row r="26" spans="1:16" s="116" customFormat="1" ht="19.5" customHeight="1">
      <c r="A26" s="150" t="s">
        <v>234</v>
      </c>
      <c r="B26" s="1462" t="s">
        <v>286</v>
      </c>
      <c r="C26" s="1462"/>
      <c r="D26" s="1462"/>
      <c r="E26" s="1462"/>
      <c r="F26" s="1463"/>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64" t="s">
        <v>302</v>
      </c>
      <c r="C30" s="1465"/>
      <c r="D30" s="1465"/>
      <c r="E30" s="1465"/>
      <c r="F30" s="1466"/>
      <c r="H30" s="269" t="s">
        <v>287</v>
      </c>
      <c r="I30" s="269"/>
      <c r="J30" s="269"/>
      <c r="K30" s="269"/>
      <c r="L30" s="269"/>
      <c r="M30" s="269"/>
      <c r="N30" s="269"/>
      <c r="O30" s="269"/>
      <c r="P30" s="269"/>
    </row>
    <row r="31" spans="1:16" s="116" customFormat="1" ht="19.5" customHeight="1">
      <c r="A31" s="146" t="s">
        <v>353</v>
      </c>
      <c r="B31" s="1467" t="s">
        <v>235</v>
      </c>
      <c r="C31" s="1467"/>
      <c r="D31" s="1467"/>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67" t="s">
        <v>236</v>
      </c>
      <c r="C32" s="1467"/>
      <c r="D32" s="1467"/>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67" t="s">
        <v>237</v>
      </c>
      <c r="C33" s="1467"/>
      <c r="D33" s="1467"/>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67" t="s">
        <v>233</v>
      </c>
      <c r="C34" s="1467"/>
      <c r="D34" s="1467"/>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67" t="s">
        <v>238</v>
      </c>
      <c r="C35" s="1467"/>
      <c r="D35" s="1467"/>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67" t="s">
        <v>303</v>
      </c>
      <c r="C36" s="1467"/>
      <c r="D36" s="1467"/>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77" t="str">
        <f>Cover!B2</f>
        <v>Substation Package SS-06 of Transmission Scheme (Implementation on of 1 no. of 220 kV line bay at 400/ 220 kV Fatehgarh-III PS (Sec- 1), for interconnection of BESS of JSW Renew Energy Five Ltd.) to be implemented by POWERGRID Ramgarh Transmission Ltd</v>
      </c>
      <c r="B38" s="1477"/>
      <c r="C38" s="1477"/>
      <c r="D38" s="1478" t="s">
        <v>239</v>
      </c>
      <c r="E38" s="1479"/>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80">
        <f>'Bid Form 2nd Envelope'!AB17</f>
        <v>0</v>
      </c>
      <c r="B1" s="1480"/>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88" t="s">
        <v>562</v>
      </c>
      <c r="B1" s="1188"/>
      <c r="C1" s="1188"/>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89" t="s">
        <v>311</v>
      </c>
      <c r="C12" s="1189"/>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89" t="s">
        <v>313</v>
      </c>
      <c r="C14" s="1189"/>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89" t="s">
        <v>316</v>
      </c>
      <c r="C21" s="1189"/>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89" t="s">
        <v>322</v>
      </c>
      <c r="C27" s="1189"/>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89" t="s">
        <v>323</v>
      </c>
      <c r="C30" s="1189"/>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89" t="s">
        <v>568</v>
      </c>
      <c r="C33" s="1189"/>
      <c r="D33" s="292"/>
    </row>
    <row r="34" spans="2:11" ht="18" customHeight="1">
      <c r="B34" s="294" t="s">
        <v>327</v>
      </c>
      <c r="C34" s="290" t="s">
        <v>324</v>
      </c>
      <c r="D34" s="287"/>
    </row>
    <row r="35" spans="2:11" ht="18" hidden="1" customHeight="1">
      <c r="B35" s="1189" t="s">
        <v>525</v>
      </c>
      <c r="C35" s="1189"/>
      <c r="D35" s="292"/>
    </row>
    <row r="36" spans="2:11" ht="18" hidden="1" customHeight="1">
      <c r="B36" s="294" t="s">
        <v>327</v>
      </c>
      <c r="C36" s="290" t="s">
        <v>324</v>
      </c>
      <c r="D36" s="287"/>
    </row>
    <row r="37" spans="2:11" ht="18" customHeight="1">
      <c r="B37" s="1189" t="s">
        <v>325</v>
      </c>
      <c r="C37" s="1189"/>
      <c r="D37" s="292"/>
    </row>
    <row r="38" spans="2:11" ht="32.25" customHeight="1">
      <c r="B38" s="294" t="s">
        <v>327</v>
      </c>
      <c r="C38" s="290" t="s">
        <v>331</v>
      </c>
      <c r="D38" s="287"/>
      <c r="E38" s="288"/>
      <c r="F38" s="288"/>
      <c r="G38" s="288"/>
      <c r="H38" s="288"/>
      <c r="I38" s="288"/>
      <c r="J38" s="288"/>
      <c r="K38" s="288"/>
    </row>
    <row r="39" spans="2:11" ht="18" customHeight="1">
      <c r="B39" s="1189" t="s">
        <v>332</v>
      </c>
      <c r="C39" s="1189"/>
    </row>
    <row r="40" spans="2:11" ht="38.1" customHeight="1">
      <c r="B40" s="294" t="s">
        <v>327</v>
      </c>
      <c r="C40" s="290" t="s">
        <v>330</v>
      </c>
    </row>
    <row r="41" spans="2:11" ht="38.1" customHeight="1">
      <c r="B41" s="294" t="s">
        <v>327</v>
      </c>
      <c r="C41" s="290" t="s">
        <v>331</v>
      </c>
    </row>
    <row r="42" spans="2:11" ht="18" customHeight="1">
      <c r="B42" s="1189" t="s">
        <v>333</v>
      </c>
      <c r="C42" s="1189"/>
    </row>
    <row r="43" spans="2:11" ht="18" customHeight="1">
      <c r="B43" s="294" t="s">
        <v>327</v>
      </c>
      <c r="C43" s="296" t="s">
        <v>328</v>
      </c>
    </row>
    <row r="44" spans="2:11" ht="18" customHeight="1">
      <c r="B44" s="294" t="s">
        <v>327</v>
      </c>
      <c r="C44" s="296" t="s">
        <v>334</v>
      </c>
    </row>
    <row r="45" spans="2:11" ht="18" customHeight="1">
      <c r="B45" s="1189" t="s">
        <v>329</v>
      </c>
      <c r="C45" s="1189"/>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92"/>
      <c r="B51" s="1192"/>
      <c r="C51" s="1192"/>
      <c r="D51" s="291"/>
    </row>
    <row r="52" spans="1:11" ht="18" customHeight="1">
      <c r="A52" s="1191" t="s">
        <v>137</v>
      </c>
      <c r="B52" s="1191"/>
      <c r="C52" s="1191"/>
      <c r="D52" s="291"/>
    </row>
    <row r="53" spans="1:11" ht="36" customHeight="1">
      <c r="A53" s="1190" t="s">
        <v>337</v>
      </c>
      <c r="B53" s="1190"/>
      <c r="C53" s="1190"/>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208" t="str">
        <f>Cover!$B$2</f>
        <v>Substation Package SS-06 of Transmission Scheme (Implementation on of 1 no. of 220 kV line bay at 400/ 220 kV Fatehgarh-III PS (Sec- 1), for interconnection of BESS of JSW Renew Energy Five Ltd.) to be implemented by POWERGRID Ramgarh Transmission Ltd</v>
      </c>
      <c r="C1" s="1208"/>
      <c r="D1" s="1208"/>
      <c r="E1" s="1208"/>
      <c r="F1" s="1208"/>
      <c r="G1" s="1208"/>
      <c r="H1" s="153"/>
      <c r="I1" s="153"/>
      <c r="J1" s="153"/>
      <c r="L1" s="174"/>
      <c r="M1" s="174"/>
      <c r="N1" s="174"/>
    </row>
    <row r="2" spans="2:28" ht="31.5" customHeight="1">
      <c r="B2" s="1209" t="str">
        <f>Cover!B3</f>
        <v>Tender Enquiry No.: NR1/T/W-AIS/DOM/I00/25/08834– SRM RFX – 5002004591</v>
      </c>
      <c r="C2" s="1209"/>
      <c r="D2" s="1209"/>
      <c r="E2" s="1209"/>
      <c r="F2" s="1209"/>
      <c r="G2" s="1209"/>
      <c r="H2" s="154"/>
      <c r="I2" s="154"/>
      <c r="J2" s="154"/>
      <c r="L2" s="636" t="s">
        <v>556</v>
      </c>
      <c r="M2" s="339">
        <v>1</v>
      </c>
      <c r="N2" s="175"/>
      <c r="AA2" s="636" t="s">
        <v>559</v>
      </c>
      <c r="AB2" s="665">
        <v>1</v>
      </c>
    </row>
    <row r="3" spans="2:28" ht="12" customHeight="1">
      <c r="B3" s="155"/>
      <c r="C3" s="155"/>
      <c r="D3" s="155"/>
      <c r="E3" s="155"/>
      <c r="F3" s="154"/>
      <c r="G3" s="154"/>
      <c r="H3" s="154"/>
      <c r="I3" s="154"/>
      <c r="J3" s="154"/>
      <c r="L3" s="636" t="s">
        <v>557</v>
      </c>
      <c r="M3" s="339" t="s">
        <v>449</v>
      </c>
      <c r="N3" s="175"/>
      <c r="AA3" s="636" t="s">
        <v>560</v>
      </c>
      <c r="AB3" s="665" t="s">
        <v>449</v>
      </c>
    </row>
    <row r="4" spans="2:28" ht="20.100000000000001" customHeight="1">
      <c r="B4" s="1210" t="s">
        <v>259</v>
      </c>
      <c r="C4" s="1210"/>
      <c r="D4" s="1210"/>
      <c r="E4" s="1210"/>
      <c r="F4" s="1210"/>
      <c r="G4" s="1210"/>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211" t="s">
        <v>559</v>
      </c>
      <c r="E6" s="1211"/>
      <c r="F6" s="1211"/>
      <c r="G6" s="1211"/>
      <c r="H6" s="158"/>
      <c r="I6" s="158" t="str">
        <f>D6</f>
        <v>Sole Bidder</v>
      </c>
      <c r="J6" s="158"/>
      <c r="K6" s="157">
        <f>IF(I6="Sole Bidder",1,2)</f>
        <v>1</v>
      </c>
      <c r="L6" s="505">
        <f>IF(D6= "Sole Bidder", 0, D7)</f>
        <v>0</v>
      </c>
      <c r="M6" s="174" t="str">
        <f>D6</f>
        <v>Sole Bidder</v>
      </c>
      <c r="N6" s="174">
        <f>IF(M6="Sole Bidder",1,2)</f>
        <v>1</v>
      </c>
      <c r="AA6" s="666">
        <f>IF(D6= "Sole Bidder", 0, D7)</f>
        <v>0</v>
      </c>
    </row>
    <row r="7" spans="2:28" ht="50.1" customHeight="1">
      <c r="B7" s="582" t="str">
        <f>IF(D6= "JV (Joint Venture)", "Total Nos. of  Partners in the JV [excluding the Lead Partner]", "")</f>
        <v/>
      </c>
      <c r="C7" s="584"/>
      <c r="D7" s="1212" t="s">
        <v>449</v>
      </c>
      <c r="E7" s="1213"/>
      <c r="F7" s="1213"/>
      <c r="G7" s="1214"/>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Sole Bidder</v>
      </c>
      <c r="C9" s="162"/>
      <c r="D9" s="1199" t="s">
        <v>461</v>
      </c>
      <c r="E9" s="1200"/>
      <c r="F9" s="1200"/>
      <c r="G9" s="1201"/>
    </row>
    <row r="10" spans="2:28" ht="20.100000000000001" customHeight="1">
      <c r="B10" s="163" t="str">
        <f>IF(D6= "Sole Bidder", "Address of Sole Bidder", "Address of Lead Partner")</f>
        <v>Address of Sole Bidder</v>
      </c>
      <c r="C10" s="164"/>
      <c r="D10" s="1199" t="s">
        <v>461</v>
      </c>
      <c r="E10" s="1200"/>
      <c r="F10" s="1200"/>
      <c r="G10" s="1201"/>
    </row>
    <row r="11" spans="2:28" ht="20.100000000000001" customHeight="1">
      <c r="B11" s="165"/>
      <c r="C11" s="166"/>
      <c r="D11" s="1199" t="s">
        <v>461</v>
      </c>
      <c r="E11" s="1200"/>
      <c r="F11" s="1200"/>
      <c r="G11" s="1201"/>
    </row>
    <row r="12" spans="2:28" ht="20.100000000000001" customHeight="1">
      <c r="B12" s="167"/>
      <c r="C12" s="168"/>
      <c r="D12" s="1199" t="s">
        <v>461</v>
      </c>
      <c r="E12" s="1200"/>
      <c r="F12" s="1200"/>
      <c r="G12" s="1201"/>
    </row>
    <row r="13" spans="2:28" ht="20.100000000000001" customHeight="1"/>
    <row r="14" spans="2:28" ht="20.100000000000001" customHeight="1">
      <c r="B14" s="161" t="str">
        <f>IF(D7=1, "Name of other Partner","Name of other Partner - 1")</f>
        <v>Name of other Partner - 1</v>
      </c>
      <c r="C14" s="162"/>
      <c r="D14" s="1199"/>
      <c r="E14" s="1200"/>
      <c r="F14" s="1200"/>
      <c r="G14" s="1201"/>
    </row>
    <row r="15" spans="2:28" ht="20.100000000000001" customHeight="1">
      <c r="B15" s="163" t="str">
        <f>IF(D7=1, "Address of other Partner","Address of other Partner - 1")</f>
        <v>Address of other Partner - 1</v>
      </c>
      <c r="C15" s="164"/>
      <c r="D15" s="1205"/>
      <c r="E15" s="1203"/>
      <c r="F15" s="1203"/>
      <c r="G15" s="1204"/>
    </row>
    <row r="16" spans="2:28" ht="20.100000000000001" customHeight="1">
      <c r="B16" s="165"/>
      <c r="C16" s="166"/>
      <c r="D16" s="1205" t="s">
        <v>461</v>
      </c>
      <c r="E16" s="1203"/>
      <c r="F16" s="1203"/>
      <c r="G16" s="1204"/>
    </row>
    <row r="17" spans="2:10" ht="20.100000000000001" customHeight="1">
      <c r="B17" s="167"/>
      <c r="C17" s="168"/>
      <c r="D17" s="1202" t="s">
        <v>461</v>
      </c>
      <c r="E17" s="1203"/>
      <c r="F17" s="1203"/>
      <c r="G17" s="1204"/>
    </row>
    <row r="18" spans="2:10" ht="20.100000000000001" customHeight="1"/>
    <row r="19" spans="2:10" ht="20.100000000000001" customHeight="1">
      <c r="B19" s="161" t="s">
        <v>450</v>
      </c>
      <c r="C19" s="162"/>
      <c r="D19" s="1196" t="s">
        <v>461</v>
      </c>
      <c r="E19" s="1197"/>
      <c r="F19" s="1197"/>
      <c r="G19" s="1198"/>
    </row>
    <row r="20" spans="2:10" ht="20.100000000000001" customHeight="1">
      <c r="B20" s="163" t="s">
        <v>451</v>
      </c>
      <c r="C20" s="164"/>
      <c r="D20" s="1196" t="s">
        <v>461</v>
      </c>
      <c r="E20" s="1197"/>
      <c r="F20" s="1197"/>
      <c r="G20" s="1198"/>
    </row>
    <row r="21" spans="2:10" ht="20.100000000000001" customHeight="1">
      <c r="B21" s="165"/>
      <c r="C21" s="166"/>
      <c r="D21" s="1196" t="s">
        <v>461</v>
      </c>
      <c r="E21" s="1197"/>
      <c r="F21" s="1197"/>
      <c r="G21" s="1198"/>
    </row>
    <row r="22" spans="2:10" ht="20.100000000000001" customHeight="1">
      <c r="B22" s="167"/>
      <c r="C22" s="168"/>
      <c r="D22" s="1199" t="s">
        <v>461</v>
      </c>
      <c r="E22" s="1206"/>
      <c r="F22" s="1206"/>
      <c r="G22" s="1207"/>
    </row>
    <row r="23" spans="2:10" ht="20.100000000000001" customHeight="1"/>
    <row r="24" spans="2:10" ht="21" customHeight="1">
      <c r="B24" s="169" t="s">
        <v>261</v>
      </c>
      <c r="C24" s="170"/>
      <c r="D24" s="1199"/>
      <c r="E24" s="1200"/>
      <c r="F24" s="1200"/>
      <c r="G24" s="1201"/>
    </row>
    <row r="25" spans="2:10" ht="21" customHeight="1">
      <c r="B25" s="169" t="s">
        <v>262</v>
      </c>
      <c r="C25" s="170"/>
      <c r="D25" s="1199"/>
      <c r="E25" s="1200"/>
      <c r="F25" s="1200"/>
      <c r="G25" s="1201"/>
    </row>
    <row r="26" spans="2:10" ht="21" customHeight="1">
      <c r="B26" s="169" t="s">
        <v>474</v>
      </c>
      <c r="C26" s="170"/>
      <c r="D26" s="1193"/>
      <c r="E26" s="1194"/>
      <c r="F26" s="1194"/>
      <c r="G26" s="1195"/>
    </row>
    <row r="27" spans="2:10" ht="21" customHeight="1">
      <c r="B27" s="169" t="s">
        <v>475</v>
      </c>
      <c r="C27" s="170"/>
      <c r="D27" s="1196"/>
      <c r="E27" s="1197"/>
      <c r="F27" s="1197"/>
      <c r="G27" s="1198"/>
    </row>
    <row r="28" spans="2:10" ht="21" customHeight="1">
      <c r="B28" s="169" t="s">
        <v>476</v>
      </c>
      <c r="C28" s="170"/>
      <c r="D28" s="1196"/>
      <c r="E28" s="1197"/>
      <c r="F28" s="1197"/>
      <c r="G28" s="1198"/>
    </row>
    <row r="29" spans="2:10" ht="21" customHeight="1">
      <c r="B29" s="169" t="s">
        <v>477</v>
      </c>
      <c r="C29" s="170"/>
      <c r="D29" s="1196"/>
      <c r="E29" s="1197"/>
      <c r="F29" s="1197"/>
      <c r="G29" s="1198"/>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99"/>
      <c r="E32" s="1200"/>
      <c r="F32" s="1200"/>
      <c r="G32" s="1201"/>
    </row>
    <row r="33" spans="5:5">
      <c r="E33" s="159"/>
    </row>
  </sheetData>
  <sheetProtection algorithmName="SHA-512" hashValue="1lfdKVGsz0IrVM6iRRLCtdC2eqxh1o9Ldj03yRhBwaemqRz+87OWkZKKY1dkWM/lmzTx5M6sFuzBxDszXoDjaQ==" saltValue="seVi7hCTnoYcQqTea1Y2RQ=="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2" type="noConversion"/>
  <conditionalFormatting sqref="B14:C17">
    <cfRule type="expression" dxfId="59" priority="9" stopIfTrue="1">
      <formula>$L$6&lt;1</formula>
    </cfRule>
  </conditionalFormatting>
  <conditionalFormatting sqref="B19:C22">
    <cfRule type="expression" dxfId="58" priority="8" stopIfTrue="1">
      <formula>$L$6&lt;2</formula>
    </cfRule>
  </conditionalFormatting>
  <conditionalFormatting sqref="B7:G7">
    <cfRule type="expression" dxfId="57" priority="1" stopIfTrue="1">
      <formula>$D$6="Sole Bidder"</formula>
    </cfRule>
  </conditionalFormatting>
  <conditionalFormatting sqref="D14:G17">
    <cfRule type="expression" dxfId="56" priority="3" stopIfTrue="1">
      <formula>$L$6&lt;1</formula>
    </cfRule>
  </conditionalFormatting>
  <conditionalFormatting sqref="D19:G22">
    <cfRule type="expression" dxfId="55"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64"/>
  <sheetViews>
    <sheetView view="pageBreakPreview" topLeftCell="A8" zoomScaleNormal="100" zoomScaleSheetLayoutView="100" workbookViewId="0">
      <selection activeCell="M22" sqref="M22:M53"/>
    </sheetView>
  </sheetViews>
  <sheetFormatPr defaultColWidth="9" defaultRowHeight="15"/>
  <cols>
    <col min="1" max="1" width="6.875" style="888" customWidth="1"/>
    <col min="2" max="2" width="7.625" style="888" hidden="1" customWidth="1"/>
    <col min="3" max="3" width="11.875" style="888" customWidth="1"/>
    <col min="4" max="4" width="28.75" style="888" customWidth="1"/>
    <col min="5" max="5" width="15.375" style="888" hidden="1" customWidth="1"/>
    <col min="6" max="6" width="13.5" style="888" customWidth="1"/>
    <col min="7" max="7" width="14.75" style="888" customWidth="1"/>
    <col min="8" max="8" width="11.375" style="888" customWidth="1"/>
    <col min="9" max="9" width="15.125" style="892" customWidth="1"/>
    <col min="10" max="10" width="55.375" style="872" customWidth="1"/>
    <col min="11" max="11" width="7.5" style="888" customWidth="1"/>
    <col min="12" max="12" width="7.75" style="888" customWidth="1"/>
    <col min="13" max="13" width="13.625" style="872" customWidth="1"/>
    <col min="14" max="14" width="24.75" style="888" customWidth="1"/>
    <col min="15" max="15" width="13" style="888" hidden="1" customWidth="1"/>
    <col min="16" max="16" width="16.875" style="885" hidden="1" customWidth="1"/>
    <col min="17" max="17" width="22.75" style="885" hidden="1" customWidth="1"/>
    <col min="18" max="18" width="15.5" style="885" hidden="1" customWidth="1"/>
    <col min="19" max="19" width="11.875" style="886" hidden="1" customWidth="1"/>
    <col min="20" max="20" width="13.875" style="887" customWidth="1"/>
    <col min="21" max="21" width="9.5" style="887" bestFit="1" customWidth="1"/>
    <col min="22" max="23" width="9" style="887" customWidth="1"/>
    <col min="24" max="24" width="14.25" style="887" customWidth="1"/>
    <col min="25" max="25" width="24.125" style="887" customWidth="1"/>
    <col min="26" max="26" width="11.125" style="872" customWidth="1"/>
    <col min="27" max="27" width="12.75" style="872" customWidth="1"/>
    <col min="28" max="28" width="11.375" style="888" customWidth="1"/>
    <col min="29" max="29" width="10.375" style="872" customWidth="1"/>
    <col min="30" max="30" width="17.75" style="872" hidden="1" customWidth="1"/>
    <col min="31" max="31" width="10.5" style="872" hidden="1" customWidth="1"/>
    <col min="32" max="32" width="12.375" style="872" hidden="1" customWidth="1"/>
    <col min="33" max="34" width="9" style="872" hidden="1" customWidth="1"/>
    <col min="35" max="35" width="10.875" style="872" hidden="1" customWidth="1"/>
    <col min="36" max="36" width="18.75" style="872" hidden="1" customWidth="1"/>
    <col min="37" max="37" width="9" style="872" hidden="1" customWidth="1"/>
    <col min="38" max="39" width="9" style="887" hidden="1" customWidth="1"/>
    <col min="40" max="51" width="9" style="887" customWidth="1"/>
    <col min="52" max="52" width="9" style="872" customWidth="1"/>
    <col min="53" max="16384" width="9" style="872"/>
  </cols>
  <sheetData>
    <row r="1" spans="1:37">
      <c r="A1" s="880" t="str">
        <f>Cover!B3</f>
        <v>Tender Enquiry No.: NR1/T/W-AIS/DOM/I00/25/08834– SRM RFX – 5002004591</v>
      </c>
      <c r="B1" s="880"/>
      <c r="C1" s="880"/>
      <c r="D1" s="880"/>
      <c r="E1" s="880"/>
      <c r="F1" s="880"/>
      <c r="G1" s="880"/>
      <c r="H1" s="880"/>
      <c r="I1" s="881"/>
      <c r="J1" s="882"/>
      <c r="K1" s="883"/>
      <c r="L1" s="883"/>
      <c r="M1" s="884"/>
      <c r="N1" s="8" t="s">
        <v>416</v>
      </c>
      <c r="O1" s="883" t="s">
        <v>416</v>
      </c>
      <c r="AD1" s="889" t="s">
        <v>252</v>
      </c>
      <c r="AE1" s="890">
        <f>SUMIF(O18:O53, "Direct",N18:N53)</f>
        <v>0</v>
      </c>
      <c r="AJ1" s="890" t="str">
        <f>'Names of Bidder'!D6</f>
        <v>Sole Bidder</v>
      </c>
      <c r="AK1" s="872" t="s">
        <v>253</v>
      </c>
    </row>
    <row r="2" spans="1:37">
      <c r="A2" s="891"/>
      <c r="B2" s="891"/>
      <c r="C2" s="891"/>
      <c r="D2" s="891"/>
      <c r="E2" s="891"/>
      <c r="F2" s="891"/>
      <c r="G2" s="891"/>
      <c r="H2" s="891"/>
      <c r="AA2" s="888"/>
      <c r="AD2" s="889" t="s">
        <v>254</v>
      </c>
      <c r="AE2" s="893" t="e">
        <f>#REF!-AE1</f>
        <v>#REF!</v>
      </c>
      <c r="AF2" s="894"/>
      <c r="AJ2" s="890">
        <f>'Names of Bidder'!L6</f>
        <v>0</v>
      </c>
    </row>
    <row r="3" spans="1:37" ht="60.75" customHeight="1">
      <c r="A3" s="1242" t="str">
        <f>Cover!B2</f>
        <v>Substation Package SS-06 of Transmission Scheme (Implementation on of 1 no. of 220 kV line bay at 400/ 220 kV Fatehgarh-III PS (Sec- 1), for interconnection of BESS of JSW Renew Energy Five Ltd.) to be implemented by POWERGRID Ramgarh Transmission Ltd</v>
      </c>
      <c r="B3" s="1242"/>
      <c r="C3" s="1242"/>
      <c r="D3" s="1242"/>
      <c r="E3" s="1242"/>
      <c r="F3" s="1242"/>
      <c r="G3" s="1242"/>
      <c r="H3" s="1242"/>
      <c r="I3" s="1242"/>
      <c r="J3" s="1242"/>
      <c r="K3" s="1242"/>
      <c r="L3" s="1242"/>
      <c r="M3" s="1242"/>
      <c r="N3" s="1242"/>
      <c r="O3" s="1242"/>
      <c r="Y3" s="895"/>
      <c r="Z3" s="892"/>
      <c r="AA3" s="892"/>
      <c r="AB3" s="892"/>
      <c r="AD3" s="891"/>
      <c r="AG3" s="1217"/>
      <c r="AH3" s="1217"/>
    </row>
    <row r="4" spans="1:37">
      <c r="A4" s="1243" t="s">
        <v>23</v>
      </c>
      <c r="B4" s="1243"/>
      <c r="C4" s="1243"/>
      <c r="D4" s="1243"/>
      <c r="E4" s="1243"/>
      <c r="F4" s="1243"/>
      <c r="G4" s="1243"/>
      <c r="H4" s="1243"/>
      <c r="I4" s="1243"/>
      <c r="J4" s="1243"/>
      <c r="K4" s="1243"/>
      <c r="L4" s="1243"/>
      <c r="M4" s="1243"/>
      <c r="N4" s="1243"/>
      <c r="O4" s="1243"/>
      <c r="Y4" s="895"/>
      <c r="Z4" s="892"/>
      <c r="AA4" s="892"/>
      <c r="AB4" s="892"/>
      <c r="AD4" s="891"/>
      <c r="AE4" s="896"/>
      <c r="AF4" s="894"/>
    </row>
    <row r="5" spans="1:37">
      <c r="Y5" s="895"/>
      <c r="Z5" s="892"/>
      <c r="AA5" s="892"/>
      <c r="AB5" s="892"/>
      <c r="AD5" s="891"/>
    </row>
    <row r="6" spans="1:37">
      <c r="A6" s="897" t="str">
        <f>"Bidder’s Name and Address (" &amp; MID('Names of Bidder'!B9,9, 20) &amp; ") :"</f>
        <v>Bidder’s Name and Address (Sole Bidder) :</v>
      </c>
      <c r="B6" s="897"/>
      <c r="C6" s="897"/>
      <c r="D6" s="897"/>
      <c r="E6" s="897"/>
      <c r="F6" s="897"/>
      <c r="G6" s="897"/>
      <c r="H6" s="897"/>
      <c r="I6" s="898"/>
      <c r="J6" s="899"/>
      <c r="K6" s="900"/>
      <c r="L6" s="900"/>
      <c r="M6" s="901" t="s">
        <v>394</v>
      </c>
      <c r="O6" s="902"/>
      <c r="Y6" s="895"/>
      <c r="Z6" s="892"/>
      <c r="AA6" s="892"/>
      <c r="AB6" s="892"/>
      <c r="AD6" s="891"/>
      <c r="AE6" s="896"/>
    </row>
    <row r="7" spans="1:37">
      <c r="A7" s="1244" t="str">
        <f>IF('Names of Bidder'!D9="", "", IF('Names of Bidder'!D6= "JV (Joint Venture)", "JV of " &amp; AJ8, ""))</f>
        <v/>
      </c>
      <c r="B7" s="1244"/>
      <c r="C7" s="1244"/>
      <c r="D7" s="1244"/>
      <c r="E7" s="1244"/>
      <c r="F7" s="1244"/>
      <c r="G7" s="1244"/>
      <c r="H7" s="1244"/>
      <c r="I7" s="1244"/>
      <c r="J7" s="1244"/>
      <c r="K7" s="1244"/>
      <c r="L7" s="1244"/>
      <c r="M7" s="903" t="s">
        <v>478</v>
      </c>
      <c r="O7" s="902"/>
      <c r="Y7" s="885"/>
      <c r="Z7" s="904"/>
      <c r="AA7" s="904"/>
      <c r="AB7" s="904"/>
      <c r="AG7" s="1217"/>
      <c r="AH7" s="1217"/>
    </row>
    <row r="8" spans="1:37">
      <c r="A8" s="897" t="s">
        <v>395</v>
      </c>
      <c r="B8" s="897"/>
      <c r="C8" s="903" t="str">
        <f>IF('Names of Bidder'!D9=0, "", 'Names of Bidder'!D9)</f>
        <v xml:space="preserve">…….. …….. …….. …….. …….. …….. </v>
      </c>
      <c r="D8" s="903"/>
      <c r="E8" s="903"/>
      <c r="F8" s="897"/>
      <c r="G8" s="897"/>
      <c r="H8" s="897"/>
      <c r="I8" s="898"/>
      <c r="M8" s="903" t="s">
        <v>398</v>
      </c>
      <c r="O8" s="902"/>
      <c r="Y8" s="895"/>
      <c r="Z8" s="905"/>
      <c r="AA8" s="905"/>
      <c r="AB8" s="905"/>
      <c r="AJ8" s="890" t="str">
        <f>IF('Names of Bidder'!D7=1,'Names of Bidder'!D9&amp;" &amp; "&amp;'Names of Bidder'!D14,IF('Names of Bidder'!D7="2 or More",'Names of Bidder'!D9&amp;" , "&amp;'Names of Bidder'!D14&amp;" &amp; "&amp;'Names of Bidder'!D19,""))</f>
        <v xml:space="preserve">…….. …….. …….. …….. …….. ……..  ,  &amp; …….. …….. …….. …….. …….. …….. </v>
      </c>
    </row>
    <row r="9" spans="1:37">
      <c r="A9" s="897" t="s">
        <v>397</v>
      </c>
      <c r="B9" s="897"/>
      <c r="C9" s="903" t="str">
        <f>IF('Names of Bidder'!D10=0, "", 'Names of Bidder'!D10)</f>
        <v xml:space="preserve">…….. …….. …….. …….. …….. …….. </v>
      </c>
      <c r="D9" s="903"/>
      <c r="E9" s="903"/>
      <c r="F9" s="897"/>
      <c r="G9" s="897"/>
      <c r="H9" s="897"/>
      <c r="I9" s="898"/>
      <c r="M9" s="903" t="s">
        <v>592</v>
      </c>
      <c r="O9" s="902"/>
      <c r="Y9" s="895"/>
      <c r="Z9" s="905"/>
      <c r="AA9" s="905"/>
      <c r="AB9" s="905"/>
    </row>
    <row r="10" spans="1:37">
      <c r="A10" s="899"/>
      <c r="B10" s="899"/>
      <c r="C10" s="903" t="str">
        <f>IF('Names of Bidder'!D11=0, "", 'Names of Bidder'!D11)</f>
        <v xml:space="preserve">…….. …….. …….. …….. …….. …….. </v>
      </c>
      <c r="D10" s="903"/>
      <c r="E10" s="903"/>
      <c r="F10" s="899"/>
      <c r="G10" s="899"/>
      <c r="H10" s="899"/>
      <c r="I10" s="906"/>
      <c r="M10" s="903" t="s">
        <v>593</v>
      </c>
      <c r="O10" s="902"/>
      <c r="Y10" s="885"/>
      <c r="Z10" s="907"/>
      <c r="AA10" s="892"/>
      <c r="AB10" s="908"/>
    </row>
    <row r="11" spans="1:37">
      <c r="A11" s="899"/>
      <c r="B11" s="899"/>
      <c r="C11" s="1240" t="str">
        <f>IF('Names of Bidder'!D12=0, "", 'Names of Bidder'!D12)</f>
        <v xml:space="preserve">…….. …….. …….. …….. …….. …….. </v>
      </c>
      <c r="D11" s="1240"/>
      <c r="E11" s="1240"/>
      <c r="F11" s="899"/>
      <c r="G11" s="899"/>
      <c r="H11" s="899"/>
      <c r="I11" s="906"/>
      <c r="M11" s="903"/>
      <c r="O11" s="902"/>
      <c r="AG11" s="1217"/>
      <c r="AH11" s="1217"/>
    </row>
    <row r="12" spans="1:37">
      <c r="A12" s="899"/>
      <c r="B12" s="899"/>
      <c r="F12" s="899"/>
      <c r="G12" s="899"/>
      <c r="H12" s="899"/>
      <c r="I12" s="906"/>
      <c r="J12" s="899"/>
      <c r="K12" s="902"/>
      <c r="L12" s="902"/>
      <c r="M12" s="897"/>
      <c r="N12" s="909"/>
      <c r="O12" s="909"/>
      <c r="AI12" s="910"/>
    </row>
    <row r="13" spans="1:37" ht="23.25" customHeight="1">
      <c r="A13" s="1241" t="s">
        <v>563</v>
      </c>
      <c r="B13" s="1241"/>
      <c r="C13" s="1241"/>
      <c r="D13" s="1241"/>
      <c r="E13" s="1241"/>
      <c r="F13" s="1241"/>
      <c r="G13" s="1241"/>
      <c r="H13" s="1241"/>
      <c r="I13" s="1241"/>
      <c r="J13" s="1241"/>
      <c r="K13" s="1241"/>
      <c r="L13" s="1241"/>
      <c r="M13" s="1241"/>
      <c r="N13" s="1241"/>
      <c r="O13" s="1241"/>
      <c r="P13" s="911"/>
      <c r="Q13" s="911"/>
      <c r="R13" s="911"/>
      <c r="S13" s="912"/>
      <c r="T13" s="913"/>
      <c r="U13" s="913"/>
      <c r="V13" s="913"/>
      <c r="W13" s="913"/>
      <c r="AA13" s="888"/>
      <c r="AE13" s="872" t="s">
        <v>422</v>
      </c>
      <c r="AI13" s="910"/>
    </row>
    <row r="14" spans="1:37">
      <c r="A14" s="876"/>
      <c r="B14" s="876"/>
      <c r="C14" s="876"/>
      <c r="D14" s="876"/>
      <c r="E14" s="876"/>
      <c r="F14" s="876"/>
      <c r="G14" s="876"/>
      <c r="H14" s="876"/>
      <c r="I14" s="914"/>
      <c r="J14" s="876"/>
      <c r="K14" s="915"/>
      <c r="L14" s="915"/>
      <c r="M14" s="876"/>
      <c r="N14" s="915"/>
      <c r="O14" s="915"/>
      <c r="P14" s="911"/>
      <c r="Q14" s="911"/>
      <c r="R14" s="911"/>
      <c r="S14" s="912"/>
      <c r="T14" s="913"/>
      <c r="U14" s="913"/>
      <c r="V14" s="913"/>
      <c r="W14" s="913"/>
      <c r="AA14" s="888"/>
      <c r="AI14" s="910"/>
    </row>
    <row r="15" spans="1:37">
      <c r="L15" s="916" t="s">
        <v>271</v>
      </c>
      <c r="M15" s="916"/>
      <c r="Z15" s="1215"/>
      <c r="AA15" s="1215"/>
      <c r="AC15" s="1216"/>
      <c r="AD15" s="1216"/>
      <c r="AE15" s="872" t="s">
        <v>68</v>
      </c>
      <c r="AG15" s="1217"/>
      <c r="AH15" s="1217"/>
    </row>
    <row r="16" spans="1:37" ht="104.25" customHeight="1">
      <c r="A16" s="917" t="s">
        <v>359</v>
      </c>
      <c r="B16" s="917" t="s">
        <v>511</v>
      </c>
      <c r="C16" s="917" t="s">
        <v>514</v>
      </c>
      <c r="D16" s="917" t="s">
        <v>513</v>
      </c>
      <c r="E16" s="917" t="s">
        <v>514</v>
      </c>
      <c r="F16" s="917" t="s">
        <v>482</v>
      </c>
      <c r="G16" s="917" t="s">
        <v>530</v>
      </c>
      <c r="H16" s="917" t="s">
        <v>586</v>
      </c>
      <c r="I16" s="918" t="s">
        <v>509</v>
      </c>
      <c r="J16" s="919" t="s">
        <v>389</v>
      </c>
      <c r="K16" s="920" t="s">
        <v>351</v>
      </c>
      <c r="L16" s="920" t="s">
        <v>360</v>
      </c>
      <c r="M16" s="917" t="s">
        <v>504</v>
      </c>
      <c r="N16" s="917" t="s">
        <v>505</v>
      </c>
      <c r="O16" s="917" t="s">
        <v>506</v>
      </c>
      <c r="Z16" s="921"/>
      <c r="AA16" s="921"/>
      <c r="AC16" s="921"/>
      <c r="AD16" s="921"/>
    </row>
    <row r="17" spans="1:51">
      <c r="A17" s="922">
        <v>1</v>
      </c>
      <c r="B17" s="923">
        <v>2</v>
      </c>
      <c r="C17" s="923">
        <v>3</v>
      </c>
      <c r="D17" s="923">
        <v>4</v>
      </c>
      <c r="E17" s="923">
        <v>5</v>
      </c>
      <c r="F17" s="923">
        <v>6</v>
      </c>
      <c r="G17" s="923">
        <v>7</v>
      </c>
      <c r="H17" s="923">
        <v>8</v>
      </c>
      <c r="I17" s="923">
        <v>9</v>
      </c>
      <c r="J17" s="920">
        <v>10</v>
      </c>
      <c r="K17" s="920">
        <v>11</v>
      </c>
      <c r="L17" s="920">
        <v>12</v>
      </c>
      <c r="M17" s="920">
        <v>13</v>
      </c>
      <c r="N17" s="920" t="s">
        <v>515</v>
      </c>
      <c r="O17" s="924">
        <v>15</v>
      </c>
      <c r="Z17" s="925"/>
      <c r="AA17" s="925"/>
      <c r="AC17" s="925"/>
      <c r="AD17" s="925"/>
    </row>
    <row r="18" spans="1:51" hidden="1">
      <c r="A18" s="926"/>
      <c r="B18" s="926"/>
      <c r="C18" s="926"/>
      <c r="D18" s="926"/>
      <c r="E18" s="926"/>
      <c r="F18" s="926"/>
      <c r="G18" s="926"/>
      <c r="H18" s="926"/>
      <c r="I18" s="927"/>
      <c r="J18" s="926"/>
      <c r="K18" s="928"/>
      <c r="L18" s="928"/>
      <c r="M18" s="929"/>
      <c r="N18" s="930"/>
      <c r="O18" s="931"/>
      <c r="P18" s="887"/>
      <c r="Q18" s="887"/>
      <c r="R18" s="887"/>
      <c r="S18" s="887"/>
      <c r="T18" s="932"/>
      <c r="V18" s="933"/>
      <c r="AB18" s="872"/>
      <c r="AL18" s="872"/>
      <c r="AM18" s="872"/>
      <c r="AN18" s="872"/>
      <c r="AO18" s="872"/>
      <c r="AP18" s="872"/>
      <c r="AQ18" s="872"/>
      <c r="AR18" s="872"/>
      <c r="AS18" s="872"/>
      <c r="AT18" s="872"/>
      <c r="AU18" s="872"/>
      <c r="AV18" s="872"/>
      <c r="AW18" s="872"/>
      <c r="AX18" s="872"/>
      <c r="AY18" s="872"/>
    </row>
    <row r="19" spans="1:51" hidden="1">
      <c r="A19" s="926"/>
      <c r="B19" s="926"/>
      <c r="C19" s="926"/>
      <c r="D19" s="926"/>
      <c r="E19" s="926"/>
      <c r="F19" s="926"/>
      <c r="G19" s="926"/>
      <c r="H19" s="926"/>
      <c r="I19" s="927"/>
      <c r="J19" s="934"/>
      <c r="K19" s="928"/>
      <c r="L19" s="928"/>
      <c r="M19" s="929"/>
      <c r="N19" s="930"/>
      <c r="O19" s="931"/>
      <c r="P19" s="887"/>
      <c r="Q19" s="887"/>
      <c r="R19" s="887"/>
      <c r="S19" s="887"/>
      <c r="T19" s="932"/>
      <c r="V19" s="933"/>
      <c r="AB19" s="872"/>
      <c r="AL19" s="872"/>
      <c r="AM19" s="872"/>
      <c r="AN19" s="872"/>
      <c r="AO19" s="872"/>
      <c r="AP19" s="872"/>
      <c r="AQ19" s="872"/>
      <c r="AR19" s="872"/>
      <c r="AS19" s="872"/>
      <c r="AT19" s="872"/>
      <c r="AU19" s="872"/>
      <c r="AV19" s="872"/>
      <c r="AW19" s="872"/>
      <c r="AX19" s="872"/>
      <c r="AY19" s="872"/>
    </row>
    <row r="20" spans="1:51" ht="30" hidden="1" customHeight="1">
      <c r="A20" s="935"/>
      <c r="B20" s="1218" t="s">
        <v>569</v>
      </c>
      <c r="C20" s="1219"/>
      <c r="D20" s="1219"/>
      <c r="E20" s="1219"/>
      <c r="F20" s="1219"/>
      <c r="G20" s="1219"/>
      <c r="H20" s="1219"/>
      <c r="I20" s="1219"/>
      <c r="J20" s="1220"/>
      <c r="K20" s="936"/>
      <c r="L20" s="936"/>
      <c r="M20" s="937"/>
      <c r="N20" s="938"/>
      <c r="O20" s="939"/>
      <c r="P20" s="887"/>
      <c r="Q20" s="887"/>
      <c r="R20" s="887"/>
      <c r="S20" s="887"/>
      <c r="T20" s="932"/>
      <c r="V20" s="933"/>
      <c r="AB20" s="872"/>
      <c r="AL20" s="872"/>
      <c r="AM20" s="872"/>
      <c r="AN20" s="872"/>
      <c r="AO20" s="872"/>
      <c r="AP20" s="872"/>
      <c r="AQ20" s="872"/>
      <c r="AR20" s="872"/>
      <c r="AS20" s="872"/>
      <c r="AT20" s="872"/>
      <c r="AU20" s="872"/>
      <c r="AV20" s="872"/>
      <c r="AW20" s="872"/>
      <c r="AX20" s="872"/>
      <c r="AY20" s="872"/>
    </row>
    <row r="21" spans="1:51" s="614" customFormat="1" ht="23.25" customHeight="1">
      <c r="A21" s="940" t="s">
        <v>338</v>
      </c>
      <c r="B21" s="941" t="s">
        <v>588</v>
      </c>
      <c r="C21" s="942"/>
      <c r="D21" s="942"/>
      <c r="E21" s="942"/>
      <c r="F21" s="942"/>
      <c r="G21" s="942"/>
      <c r="H21" s="942"/>
      <c r="I21" s="943"/>
      <c r="J21" s="944"/>
      <c r="K21" s="940"/>
      <c r="L21" s="940"/>
      <c r="M21" s="945"/>
      <c r="N21" s="940"/>
      <c r="O21" s="946"/>
      <c r="P21" s="610"/>
      <c r="Q21" s="696" t="s">
        <v>490</v>
      </c>
      <c r="R21" s="696" t="s">
        <v>491</v>
      </c>
      <c r="S21" s="610"/>
      <c r="T21" s="947"/>
      <c r="U21" s="610"/>
      <c r="V21" s="761"/>
      <c r="W21" s="610"/>
      <c r="X21" s="610"/>
      <c r="Y21" s="610"/>
    </row>
    <row r="22" spans="1:51" ht="31.5">
      <c r="A22" s="846">
        <v>1</v>
      </c>
      <c r="B22" s="846"/>
      <c r="C22" s="1482">
        <v>1000011255</v>
      </c>
      <c r="D22" s="1481" t="s">
        <v>614</v>
      </c>
      <c r="E22" s="846"/>
      <c r="F22" s="1482">
        <v>72169990</v>
      </c>
      <c r="G22" s="949"/>
      <c r="H22" s="950">
        <v>18</v>
      </c>
      <c r="I22" s="951"/>
      <c r="J22" s="1483" t="s">
        <v>673</v>
      </c>
      <c r="K22" s="1482" t="s">
        <v>570</v>
      </c>
      <c r="L22" s="1484">
        <v>2</v>
      </c>
      <c r="M22" s="863"/>
      <c r="N22" s="952" t="str">
        <f t="shared" ref="N22:N31" si="0">IF(M22=0, "Included",IF(ISERROR(L22*M22), M22, L22*M22))</f>
        <v>Included</v>
      </c>
      <c r="O22" s="953">
        <f t="shared" ref="O22:O31" si="1">R22</f>
        <v>0</v>
      </c>
      <c r="P22" s="887"/>
      <c r="Q22" s="704">
        <f t="shared" ref="Q22:Q31" si="2">IF(N22="Included",0,N22)</f>
        <v>0</v>
      </c>
      <c r="R22" s="954">
        <f>IF(I22="", H22*Q22/100,I22*Q22)</f>
        <v>0</v>
      </c>
      <c r="S22" s="887"/>
      <c r="T22" s="932"/>
      <c r="V22" s="933"/>
      <c r="AB22" s="872"/>
      <c r="AL22" s="872"/>
      <c r="AM22" s="872"/>
      <c r="AN22" s="872"/>
      <c r="AO22" s="872"/>
      <c r="AP22" s="872"/>
      <c r="AQ22" s="872"/>
      <c r="AR22" s="872"/>
      <c r="AS22" s="872"/>
      <c r="AT22" s="872"/>
      <c r="AU22" s="872"/>
      <c r="AV22" s="872"/>
      <c r="AW22" s="872"/>
      <c r="AX22" s="872"/>
      <c r="AY22" s="872"/>
    </row>
    <row r="23" spans="1:51" ht="31.5">
      <c r="A23" s="846">
        <v>2</v>
      </c>
      <c r="B23" s="846"/>
      <c r="C23" s="1482">
        <v>1000011261</v>
      </c>
      <c r="D23" s="1481" t="s">
        <v>614</v>
      </c>
      <c r="E23" s="846"/>
      <c r="F23" s="1482">
        <v>72169990</v>
      </c>
      <c r="G23" s="949"/>
      <c r="H23" s="950">
        <v>18</v>
      </c>
      <c r="I23" s="951"/>
      <c r="J23" s="1483" t="s">
        <v>615</v>
      </c>
      <c r="K23" s="1482" t="s">
        <v>570</v>
      </c>
      <c r="L23" s="1484">
        <v>1</v>
      </c>
      <c r="M23" s="863"/>
      <c r="N23" s="952" t="str">
        <f t="shared" si="0"/>
        <v>Included</v>
      </c>
      <c r="O23" s="953">
        <f t="shared" si="1"/>
        <v>0</v>
      </c>
      <c r="P23" s="887"/>
      <c r="Q23" s="704">
        <f t="shared" si="2"/>
        <v>0</v>
      </c>
      <c r="R23" s="954">
        <f t="shared" ref="R23:R53" si="3">IF(I23="", H23*Q23/100,I23*Q23)</f>
        <v>0</v>
      </c>
      <c r="S23" s="887"/>
      <c r="T23" s="932"/>
      <c r="V23" s="933"/>
      <c r="AB23" s="872"/>
      <c r="AL23" s="872"/>
      <c r="AM23" s="872"/>
      <c r="AN23" s="872"/>
      <c r="AO23" s="872"/>
      <c r="AP23" s="872"/>
      <c r="AQ23" s="872"/>
      <c r="AR23" s="872"/>
      <c r="AS23" s="872"/>
      <c r="AT23" s="872"/>
      <c r="AU23" s="872"/>
      <c r="AV23" s="872"/>
      <c r="AW23" s="872"/>
      <c r="AX23" s="872"/>
      <c r="AY23" s="872"/>
    </row>
    <row r="24" spans="1:51" ht="47.25">
      <c r="A24" s="846">
        <v>3</v>
      </c>
      <c r="B24" s="846"/>
      <c r="C24" s="1482">
        <v>1000055983</v>
      </c>
      <c r="D24" s="1481" t="s">
        <v>670</v>
      </c>
      <c r="E24" s="846"/>
      <c r="F24" s="1482">
        <v>72169990</v>
      </c>
      <c r="G24" s="949"/>
      <c r="H24" s="950">
        <v>18</v>
      </c>
      <c r="I24" s="951"/>
      <c r="J24" s="1483" t="s">
        <v>674</v>
      </c>
      <c r="K24" s="1482" t="s">
        <v>612</v>
      </c>
      <c r="L24" s="1484">
        <v>6</v>
      </c>
      <c r="M24" s="863"/>
      <c r="N24" s="952" t="str">
        <f t="shared" si="0"/>
        <v>Included</v>
      </c>
      <c r="O24" s="953">
        <f t="shared" si="1"/>
        <v>0</v>
      </c>
      <c r="P24" s="887"/>
      <c r="Q24" s="704">
        <f t="shared" si="2"/>
        <v>0</v>
      </c>
      <c r="R24" s="954">
        <f t="shared" si="3"/>
        <v>0</v>
      </c>
      <c r="S24" s="887"/>
      <c r="T24" s="932"/>
      <c r="V24" s="933"/>
      <c r="AB24" s="872"/>
      <c r="AL24" s="872"/>
      <c r="AM24" s="872"/>
      <c r="AN24" s="872"/>
      <c r="AO24" s="872"/>
      <c r="AP24" s="872"/>
      <c r="AQ24" s="872"/>
      <c r="AR24" s="872"/>
      <c r="AS24" s="872"/>
      <c r="AT24" s="872"/>
      <c r="AU24" s="872"/>
      <c r="AV24" s="872"/>
      <c r="AW24" s="872"/>
      <c r="AX24" s="872"/>
      <c r="AY24" s="872"/>
    </row>
    <row r="25" spans="1:51" ht="47.25">
      <c r="A25" s="846">
        <v>4</v>
      </c>
      <c r="B25" s="846"/>
      <c r="C25" s="1482">
        <v>1000055981</v>
      </c>
      <c r="D25" s="1481" t="s">
        <v>670</v>
      </c>
      <c r="E25" s="846"/>
      <c r="F25" s="1482">
        <v>72169990</v>
      </c>
      <c r="G25" s="949"/>
      <c r="H25" s="950">
        <v>18</v>
      </c>
      <c r="I25" s="951"/>
      <c r="J25" s="1483" t="s">
        <v>675</v>
      </c>
      <c r="K25" s="1482" t="s">
        <v>612</v>
      </c>
      <c r="L25" s="1484">
        <v>3</v>
      </c>
      <c r="M25" s="863"/>
      <c r="N25" s="952" t="str">
        <f t="shared" si="0"/>
        <v>Included</v>
      </c>
      <c r="O25" s="953">
        <f t="shared" si="1"/>
        <v>0</v>
      </c>
      <c r="P25" s="887"/>
      <c r="Q25" s="704">
        <f t="shared" si="2"/>
        <v>0</v>
      </c>
      <c r="R25" s="954">
        <f t="shared" si="3"/>
        <v>0</v>
      </c>
      <c r="S25" s="887"/>
      <c r="T25" s="932"/>
      <c r="V25" s="933"/>
      <c r="AB25" s="872"/>
      <c r="AL25" s="872"/>
      <c r="AM25" s="872"/>
      <c r="AN25" s="872"/>
      <c r="AO25" s="872"/>
      <c r="AP25" s="872"/>
      <c r="AQ25" s="872"/>
      <c r="AR25" s="872"/>
      <c r="AS25" s="872"/>
      <c r="AT25" s="872"/>
      <c r="AU25" s="872"/>
      <c r="AV25" s="872"/>
      <c r="AW25" s="872"/>
      <c r="AX25" s="872"/>
      <c r="AY25" s="872"/>
    </row>
    <row r="26" spans="1:51" ht="47.25">
      <c r="A26" s="846">
        <v>5</v>
      </c>
      <c r="B26" s="846"/>
      <c r="C26" s="1482">
        <v>1000055980</v>
      </c>
      <c r="D26" s="1481" t="s">
        <v>670</v>
      </c>
      <c r="E26" s="846"/>
      <c r="F26" s="1482">
        <v>72169990</v>
      </c>
      <c r="G26" s="949"/>
      <c r="H26" s="950">
        <v>18</v>
      </c>
      <c r="I26" s="951"/>
      <c r="J26" s="1483" t="s">
        <v>676</v>
      </c>
      <c r="K26" s="1482" t="s">
        <v>612</v>
      </c>
      <c r="L26" s="1484">
        <v>3</v>
      </c>
      <c r="M26" s="863"/>
      <c r="N26" s="952" t="str">
        <f t="shared" si="0"/>
        <v>Included</v>
      </c>
      <c r="O26" s="953">
        <f t="shared" si="1"/>
        <v>0</v>
      </c>
      <c r="P26" s="887"/>
      <c r="Q26" s="704">
        <f t="shared" si="2"/>
        <v>0</v>
      </c>
      <c r="R26" s="954">
        <f t="shared" si="3"/>
        <v>0</v>
      </c>
      <c r="S26" s="887"/>
      <c r="T26" s="932"/>
      <c r="V26" s="933"/>
      <c r="AB26" s="872"/>
      <c r="AL26" s="872"/>
      <c r="AM26" s="872"/>
      <c r="AN26" s="872"/>
      <c r="AO26" s="872"/>
      <c r="AP26" s="872"/>
      <c r="AQ26" s="872"/>
      <c r="AR26" s="872"/>
      <c r="AS26" s="872"/>
      <c r="AT26" s="872"/>
      <c r="AU26" s="872"/>
      <c r="AV26" s="872"/>
      <c r="AW26" s="872"/>
      <c r="AX26" s="872"/>
      <c r="AY26" s="872"/>
    </row>
    <row r="27" spans="1:51" ht="47.25">
      <c r="A27" s="846">
        <v>6</v>
      </c>
      <c r="B27" s="846"/>
      <c r="C27" s="1482">
        <v>1000055978</v>
      </c>
      <c r="D27" s="1481" t="s">
        <v>670</v>
      </c>
      <c r="E27" s="846"/>
      <c r="F27" s="1482">
        <v>72169990</v>
      </c>
      <c r="G27" s="949"/>
      <c r="H27" s="950">
        <v>18</v>
      </c>
      <c r="I27" s="951"/>
      <c r="J27" s="1483" t="s">
        <v>677</v>
      </c>
      <c r="K27" s="1482" t="s">
        <v>612</v>
      </c>
      <c r="L27" s="1484">
        <v>3</v>
      </c>
      <c r="M27" s="863"/>
      <c r="N27" s="952" t="str">
        <f t="shared" si="0"/>
        <v>Included</v>
      </c>
      <c r="O27" s="953">
        <f t="shared" si="1"/>
        <v>0</v>
      </c>
      <c r="P27" s="887"/>
      <c r="Q27" s="704">
        <f t="shared" si="2"/>
        <v>0</v>
      </c>
      <c r="R27" s="954">
        <f t="shared" si="3"/>
        <v>0</v>
      </c>
      <c r="S27" s="887"/>
      <c r="T27" s="932"/>
      <c r="V27" s="933"/>
      <c r="AB27" s="872"/>
      <c r="AL27" s="872"/>
      <c r="AM27" s="872"/>
      <c r="AN27" s="872"/>
      <c r="AO27" s="872"/>
      <c r="AP27" s="872"/>
      <c r="AQ27" s="872"/>
      <c r="AR27" s="872"/>
      <c r="AS27" s="872"/>
      <c r="AT27" s="872"/>
      <c r="AU27" s="872"/>
      <c r="AV27" s="872"/>
      <c r="AW27" s="872"/>
      <c r="AX27" s="872"/>
      <c r="AY27" s="872"/>
    </row>
    <row r="28" spans="1:51" ht="47.25">
      <c r="A28" s="846">
        <v>7</v>
      </c>
      <c r="B28" s="846"/>
      <c r="C28" s="1482">
        <v>1000055975</v>
      </c>
      <c r="D28" s="1481" t="s">
        <v>670</v>
      </c>
      <c r="E28" s="846"/>
      <c r="F28" s="1482">
        <v>72169990</v>
      </c>
      <c r="G28" s="949"/>
      <c r="H28" s="950">
        <v>18</v>
      </c>
      <c r="I28" s="951"/>
      <c r="J28" s="1483" t="s">
        <v>678</v>
      </c>
      <c r="K28" s="1482" t="s">
        <v>612</v>
      </c>
      <c r="L28" s="1484">
        <v>3</v>
      </c>
      <c r="M28" s="863"/>
      <c r="N28" s="952" t="str">
        <f t="shared" si="0"/>
        <v>Included</v>
      </c>
      <c r="O28" s="953">
        <f t="shared" si="1"/>
        <v>0</v>
      </c>
      <c r="P28" s="887"/>
      <c r="Q28" s="704">
        <f t="shared" si="2"/>
        <v>0</v>
      </c>
      <c r="R28" s="954">
        <f t="shared" si="3"/>
        <v>0</v>
      </c>
      <c r="S28" s="887"/>
      <c r="T28" s="932"/>
      <c r="V28" s="933"/>
      <c r="AB28" s="872"/>
      <c r="AL28" s="872"/>
      <c r="AM28" s="872"/>
      <c r="AN28" s="872"/>
      <c r="AO28" s="872"/>
      <c r="AP28" s="872"/>
      <c r="AQ28" s="872"/>
      <c r="AR28" s="872"/>
      <c r="AS28" s="872"/>
      <c r="AT28" s="872"/>
      <c r="AU28" s="872"/>
      <c r="AV28" s="872"/>
      <c r="AW28" s="872"/>
      <c r="AX28" s="872"/>
      <c r="AY28" s="872"/>
    </row>
    <row r="29" spans="1:51" ht="16.5">
      <c r="A29" s="846">
        <v>8</v>
      </c>
      <c r="B29" s="846"/>
      <c r="C29" s="1482">
        <v>1000032055</v>
      </c>
      <c r="D29" s="1481" t="s">
        <v>599</v>
      </c>
      <c r="E29" s="846"/>
      <c r="F29" s="1482">
        <v>72159090</v>
      </c>
      <c r="G29" s="949"/>
      <c r="H29" s="950">
        <v>18</v>
      </c>
      <c r="I29" s="951"/>
      <c r="J29" s="1483" t="s">
        <v>603</v>
      </c>
      <c r="K29" s="1482" t="s">
        <v>611</v>
      </c>
      <c r="L29" s="1484">
        <v>1</v>
      </c>
      <c r="M29" s="863"/>
      <c r="N29" s="952" t="str">
        <f t="shared" si="0"/>
        <v>Included</v>
      </c>
      <c r="O29" s="953">
        <f t="shared" si="1"/>
        <v>0</v>
      </c>
      <c r="P29" s="887"/>
      <c r="Q29" s="704">
        <f t="shared" si="2"/>
        <v>0</v>
      </c>
      <c r="R29" s="954">
        <f t="shared" si="3"/>
        <v>0</v>
      </c>
      <c r="S29" s="887"/>
      <c r="T29" s="932"/>
      <c r="V29" s="933"/>
      <c r="AB29" s="872"/>
      <c r="AL29" s="872"/>
      <c r="AM29" s="872"/>
      <c r="AN29" s="872"/>
      <c r="AO29" s="872"/>
      <c r="AP29" s="872"/>
      <c r="AQ29" s="872"/>
      <c r="AR29" s="872"/>
      <c r="AS29" s="872"/>
      <c r="AT29" s="872"/>
      <c r="AU29" s="872"/>
      <c r="AV29" s="872"/>
      <c r="AW29" s="872"/>
      <c r="AX29" s="872"/>
      <c r="AY29" s="872"/>
    </row>
    <row r="30" spans="1:51" ht="16.5">
      <c r="A30" s="846">
        <v>9</v>
      </c>
      <c r="B30" s="846"/>
      <c r="C30" s="1482">
        <v>1000056264</v>
      </c>
      <c r="D30" s="1481" t="s">
        <v>631</v>
      </c>
      <c r="E30" s="846"/>
      <c r="F30" s="1482">
        <v>85446020</v>
      </c>
      <c r="G30" s="949"/>
      <c r="H30" s="950">
        <v>18</v>
      </c>
      <c r="I30" s="951"/>
      <c r="J30" s="1483" t="s">
        <v>604</v>
      </c>
      <c r="K30" s="1482" t="s">
        <v>611</v>
      </c>
      <c r="L30" s="1484">
        <v>0.8</v>
      </c>
      <c r="M30" s="863"/>
      <c r="N30" s="952" t="str">
        <f t="shared" si="0"/>
        <v>Included</v>
      </c>
      <c r="O30" s="953">
        <f t="shared" si="1"/>
        <v>0</v>
      </c>
      <c r="P30" s="887"/>
      <c r="Q30" s="704">
        <f t="shared" si="2"/>
        <v>0</v>
      </c>
      <c r="R30" s="954">
        <f t="shared" si="3"/>
        <v>0</v>
      </c>
      <c r="S30" s="887"/>
      <c r="T30" s="932"/>
      <c r="V30" s="933"/>
      <c r="AB30" s="872"/>
      <c r="AL30" s="872"/>
      <c r="AM30" s="872"/>
      <c r="AN30" s="872"/>
      <c r="AO30" s="872"/>
      <c r="AP30" s="872"/>
      <c r="AQ30" s="872"/>
      <c r="AR30" s="872"/>
      <c r="AS30" s="872"/>
      <c r="AT30" s="872"/>
      <c r="AU30" s="872"/>
      <c r="AV30" s="872"/>
      <c r="AW30" s="872"/>
      <c r="AX30" s="872"/>
      <c r="AY30" s="872"/>
    </row>
    <row r="31" spans="1:51" ht="16.5">
      <c r="A31" s="846">
        <v>10</v>
      </c>
      <c r="B31" s="846"/>
      <c r="C31" s="1482">
        <v>1000031887</v>
      </c>
      <c r="D31" s="1481" t="s">
        <v>631</v>
      </c>
      <c r="E31" s="846"/>
      <c r="F31" s="1482">
        <v>85446020</v>
      </c>
      <c r="G31" s="949"/>
      <c r="H31" s="950">
        <v>18</v>
      </c>
      <c r="I31" s="951"/>
      <c r="J31" s="1483" t="s">
        <v>582</v>
      </c>
      <c r="K31" s="1482" t="s">
        <v>611</v>
      </c>
      <c r="L31" s="1484">
        <v>0.5</v>
      </c>
      <c r="M31" s="863"/>
      <c r="N31" s="952" t="str">
        <f t="shared" si="0"/>
        <v>Included</v>
      </c>
      <c r="O31" s="953">
        <f t="shared" si="1"/>
        <v>0</v>
      </c>
      <c r="P31" s="887"/>
      <c r="Q31" s="704">
        <f t="shared" si="2"/>
        <v>0</v>
      </c>
      <c r="R31" s="954">
        <f t="shared" si="3"/>
        <v>0</v>
      </c>
      <c r="S31" s="887"/>
      <c r="T31" s="932"/>
      <c r="V31" s="933"/>
      <c r="AB31" s="872"/>
      <c r="AL31" s="872"/>
      <c r="AM31" s="872"/>
      <c r="AN31" s="872"/>
      <c r="AO31" s="872"/>
      <c r="AP31" s="872"/>
      <c r="AQ31" s="872"/>
      <c r="AR31" s="872"/>
      <c r="AS31" s="872"/>
      <c r="AT31" s="872"/>
      <c r="AU31" s="872"/>
      <c r="AV31" s="872"/>
      <c r="AW31" s="872"/>
      <c r="AX31" s="872"/>
      <c r="AY31" s="872"/>
    </row>
    <row r="32" spans="1:51" ht="16.5">
      <c r="A32" s="846">
        <v>11</v>
      </c>
      <c r="B32" s="846"/>
      <c r="C32" s="1482">
        <v>1000031987</v>
      </c>
      <c r="D32" s="1481" t="s">
        <v>631</v>
      </c>
      <c r="E32" s="846"/>
      <c r="F32" s="1482">
        <v>85446020</v>
      </c>
      <c r="G32" s="949"/>
      <c r="H32" s="950">
        <v>18</v>
      </c>
      <c r="I32" s="951"/>
      <c r="J32" s="1483" t="s">
        <v>583</v>
      </c>
      <c r="K32" s="1482" t="s">
        <v>611</v>
      </c>
      <c r="L32" s="1484">
        <v>1.1000000000000001</v>
      </c>
      <c r="M32" s="863"/>
      <c r="N32" s="952" t="str">
        <f t="shared" ref="N32:N36" si="4">IF(M32=0, "Included",IF(ISERROR(L32*M32), M32, L32*M32))</f>
        <v>Included</v>
      </c>
      <c r="O32" s="953">
        <f t="shared" ref="O32:O36" si="5">R32</f>
        <v>0</v>
      </c>
      <c r="P32" s="887"/>
      <c r="Q32" s="704">
        <f t="shared" ref="Q32:Q36" si="6">IF(N32="Included",0,N32)</f>
        <v>0</v>
      </c>
      <c r="R32" s="954">
        <f t="shared" si="3"/>
        <v>0</v>
      </c>
      <c r="S32" s="887"/>
      <c r="T32" s="932"/>
      <c r="V32" s="933"/>
      <c r="AB32" s="872"/>
      <c r="AL32" s="872"/>
      <c r="AM32" s="872"/>
      <c r="AN32" s="872"/>
      <c r="AO32" s="872"/>
      <c r="AP32" s="872"/>
      <c r="AQ32" s="872"/>
      <c r="AR32" s="872"/>
      <c r="AS32" s="872"/>
      <c r="AT32" s="872"/>
      <c r="AU32" s="872"/>
      <c r="AV32" s="872"/>
      <c r="AW32" s="872"/>
      <c r="AX32" s="872"/>
      <c r="AY32" s="872"/>
    </row>
    <row r="33" spans="1:51" ht="16.5">
      <c r="A33" s="846">
        <v>12</v>
      </c>
      <c r="B33" s="846"/>
      <c r="C33" s="1482">
        <v>1000031964</v>
      </c>
      <c r="D33" s="1481" t="s">
        <v>631</v>
      </c>
      <c r="E33" s="846"/>
      <c r="F33" s="1482">
        <v>85446020</v>
      </c>
      <c r="G33" s="949"/>
      <c r="H33" s="950">
        <v>18</v>
      </c>
      <c r="I33" s="951"/>
      <c r="J33" s="1483" t="s">
        <v>605</v>
      </c>
      <c r="K33" s="1482" t="s">
        <v>611</v>
      </c>
      <c r="L33" s="1484">
        <v>0.8</v>
      </c>
      <c r="M33" s="863"/>
      <c r="N33" s="952" t="str">
        <f t="shared" si="4"/>
        <v>Included</v>
      </c>
      <c r="O33" s="953">
        <f t="shared" si="5"/>
        <v>0</v>
      </c>
      <c r="P33" s="887"/>
      <c r="Q33" s="704">
        <f t="shared" si="6"/>
        <v>0</v>
      </c>
      <c r="R33" s="954">
        <f t="shared" si="3"/>
        <v>0</v>
      </c>
      <c r="S33" s="887"/>
      <c r="T33" s="932"/>
      <c r="V33" s="933"/>
      <c r="AB33" s="872"/>
      <c r="AL33" s="872"/>
      <c r="AM33" s="872"/>
      <c r="AN33" s="872"/>
      <c r="AO33" s="872"/>
      <c r="AP33" s="872"/>
      <c r="AQ33" s="872"/>
      <c r="AR33" s="872"/>
      <c r="AS33" s="872"/>
      <c r="AT33" s="872"/>
      <c r="AU33" s="872"/>
      <c r="AV33" s="872"/>
      <c r="AW33" s="872"/>
      <c r="AX33" s="872"/>
      <c r="AY33" s="872"/>
    </row>
    <row r="34" spans="1:51" ht="16.5">
      <c r="A34" s="846">
        <v>13</v>
      </c>
      <c r="B34" s="846"/>
      <c r="C34" s="1482">
        <v>1000031943</v>
      </c>
      <c r="D34" s="1481" t="s">
        <v>631</v>
      </c>
      <c r="E34" s="846"/>
      <c r="F34" s="1482">
        <v>85446020</v>
      </c>
      <c r="G34" s="949"/>
      <c r="H34" s="950">
        <v>18</v>
      </c>
      <c r="I34" s="951"/>
      <c r="J34" s="1483" t="s">
        <v>606</v>
      </c>
      <c r="K34" s="1482" t="s">
        <v>611</v>
      </c>
      <c r="L34" s="1484">
        <v>0.3</v>
      </c>
      <c r="M34" s="863"/>
      <c r="N34" s="952" t="str">
        <f t="shared" si="4"/>
        <v>Included</v>
      </c>
      <c r="O34" s="953">
        <f t="shared" si="5"/>
        <v>0</v>
      </c>
      <c r="P34" s="887"/>
      <c r="Q34" s="704">
        <f t="shared" si="6"/>
        <v>0</v>
      </c>
      <c r="R34" s="954">
        <f t="shared" si="3"/>
        <v>0</v>
      </c>
      <c r="S34" s="887"/>
      <c r="T34" s="932"/>
      <c r="V34" s="933"/>
      <c r="AB34" s="872"/>
      <c r="AL34" s="872"/>
      <c r="AM34" s="872"/>
      <c r="AN34" s="872"/>
      <c r="AO34" s="872"/>
      <c r="AP34" s="872"/>
      <c r="AQ34" s="872"/>
      <c r="AR34" s="872"/>
      <c r="AS34" s="872"/>
      <c r="AT34" s="872"/>
      <c r="AU34" s="872"/>
      <c r="AV34" s="872"/>
      <c r="AW34" s="872"/>
      <c r="AX34" s="872"/>
      <c r="AY34" s="872"/>
    </row>
    <row r="35" spans="1:51" ht="16.5">
      <c r="A35" s="846">
        <v>14</v>
      </c>
      <c r="B35" s="846"/>
      <c r="C35" s="1482">
        <v>1000031985</v>
      </c>
      <c r="D35" s="1481" t="s">
        <v>631</v>
      </c>
      <c r="E35" s="846"/>
      <c r="F35" s="1482">
        <v>85446020</v>
      </c>
      <c r="G35" s="949"/>
      <c r="H35" s="950">
        <v>18</v>
      </c>
      <c r="I35" s="951"/>
      <c r="J35" s="1483" t="s">
        <v>607</v>
      </c>
      <c r="K35" s="1482" t="s">
        <v>611</v>
      </c>
      <c r="L35" s="1484">
        <v>0.4</v>
      </c>
      <c r="M35" s="863"/>
      <c r="N35" s="952" t="str">
        <f t="shared" si="4"/>
        <v>Included</v>
      </c>
      <c r="O35" s="953">
        <f t="shared" si="5"/>
        <v>0</v>
      </c>
      <c r="P35" s="887"/>
      <c r="Q35" s="704">
        <f t="shared" si="6"/>
        <v>0</v>
      </c>
      <c r="R35" s="954">
        <f t="shared" si="3"/>
        <v>0</v>
      </c>
      <c r="S35" s="887"/>
      <c r="T35" s="932"/>
      <c r="V35" s="933"/>
      <c r="AB35" s="872"/>
      <c r="AL35" s="872"/>
      <c r="AM35" s="872"/>
      <c r="AN35" s="872"/>
      <c r="AO35" s="872"/>
      <c r="AP35" s="872"/>
      <c r="AQ35" s="872"/>
      <c r="AR35" s="872"/>
      <c r="AS35" s="872"/>
      <c r="AT35" s="872"/>
      <c r="AU35" s="872"/>
      <c r="AV35" s="872"/>
      <c r="AW35" s="872"/>
      <c r="AX35" s="872"/>
      <c r="AY35" s="872"/>
    </row>
    <row r="36" spans="1:51" ht="16.5">
      <c r="A36" s="846">
        <v>15</v>
      </c>
      <c r="B36" s="846"/>
      <c r="C36" s="1482">
        <v>1000031976</v>
      </c>
      <c r="D36" s="1481" t="s">
        <v>631</v>
      </c>
      <c r="E36" s="846"/>
      <c r="F36" s="1482">
        <v>85446020</v>
      </c>
      <c r="G36" s="949"/>
      <c r="H36" s="950">
        <v>18</v>
      </c>
      <c r="I36" s="951"/>
      <c r="J36" s="1483" t="s">
        <v>584</v>
      </c>
      <c r="K36" s="1482" t="s">
        <v>611</v>
      </c>
      <c r="L36" s="1484">
        <v>0.1</v>
      </c>
      <c r="M36" s="863"/>
      <c r="N36" s="952" t="str">
        <f t="shared" si="4"/>
        <v>Included</v>
      </c>
      <c r="O36" s="953">
        <f t="shared" si="5"/>
        <v>0</v>
      </c>
      <c r="P36" s="887"/>
      <c r="Q36" s="704">
        <f t="shared" si="6"/>
        <v>0</v>
      </c>
      <c r="R36" s="954">
        <f t="shared" si="3"/>
        <v>0</v>
      </c>
      <c r="S36" s="887"/>
      <c r="T36" s="932"/>
      <c r="V36" s="933"/>
      <c r="AB36" s="872"/>
      <c r="AL36" s="872"/>
      <c r="AM36" s="872"/>
      <c r="AN36" s="872"/>
      <c r="AO36" s="872"/>
      <c r="AP36" s="872"/>
      <c r="AQ36" s="872"/>
      <c r="AR36" s="872"/>
      <c r="AS36" s="872"/>
      <c r="AT36" s="872"/>
      <c r="AU36" s="872"/>
      <c r="AV36" s="872"/>
      <c r="AW36" s="872"/>
      <c r="AX36" s="872"/>
      <c r="AY36" s="872"/>
    </row>
    <row r="37" spans="1:51" ht="31.5">
      <c r="A37" s="846">
        <v>16</v>
      </c>
      <c r="B37" s="846"/>
      <c r="C37" s="1482">
        <v>1000006284</v>
      </c>
      <c r="D37" s="1481" t="s">
        <v>600</v>
      </c>
      <c r="E37" s="846"/>
      <c r="F37" s="1482">
        <v>84151090</v>
      </c>
      <c r="G37" s="949"/>
      <c r="H37" s="950">
        <v>28</v>
      </c>
      <c r="I37" s="951"/>
      <c r="J37" s="1483" t="s">
        <v>616</v>
      </c>
      <c r="K37" s="1482" t="s">
        <v>570</v>
      </c>
      <c r="L37" s="1484">
        <v>1</v>
      </c>
      <c r="M37" s="863"/>
      <c r="N37" s="952" t="str">
        <f t="shared" ref="N37:N47" si="7">IF(M37=0, "Included",IF(ISERROR(L37*M37), M37, L37*M37))</f>
        <v>Included</v>
      </c>
      <c r="O37" s="953">
        <f t="shared" ref="O37:O47" si="8">R37</f>
        <v>0</v>
      </c>
      <c r="P37" s="887"/>
      <c r="Q37" s="704">
        <f t="shared" ref="Q37:Q47" si="9">IF(N37="Included",0,N37)</f>
        <v>0</v>
      </c>
      <c r="R37" s="954">
        <f t="shared" si="3"/>
        <v>0</v>
      </c>
      <c r="S37" s="887"/>
      <c r="T37" s="932"/>
      <c r="V37" s="933"/>
      <c r="AB37" s="872"/>
      <c r="AL37" s="872"/>
      <c r="AM37" s="872"/>
      <c r="AN37" s="872"/>
      <c r="AO37" s="872"/>
      <c r="AP37" s="872"/>
      <c r="AQ37" s="872"/>
      <c r="AR37" s="872"/>
      <c r="AS37" s="872"/>
      <c r="AT37" s="872"/>
      <c r="AU37" s="872"/>
      <c r="AV37" s="872"/>
      <c r="AW37" s="872"/>
      <c r="AX37" s="872"/>
      <c r="AY37" s="872"/>
    </row>
    <row r="38" spans="1:51" ht="31.5">
      <c r="A38" s="846">
        <v>17</v>
      </c>
      <c r="B38" s="846"/>
      <c r="C38" s="1482">
        <v>1000012018</v>
      </c>
      <c r="D38" s="1481" t="s">
        <v>601</v>
      </c>
      <c r="E38" s="846"/>
      <c r="F38" s="1482">
        <v>85311020</v>
      </c>
      <c r="G38" s="949"/>
      <c r="H38" s="950">
        <v>18</v>
      </c>
      <c r="I38" s="951"/>
      <c r="J38" s="1483" t="s">
        <v>617</v>
      </c>
      <c r="K38" s="1482" t="s">
        <v>570</v>
      </c>
      <c r="L38" s="1484">
        <v>1</v>
      </c>
      <c r="M38" s="863"/>
      <c r="N38" s="952" t="str">
        <f t="shared" si="7"/>
        <v>Included</v>
      </c>
      <c r="O38" s="953">
        <f t="shared" si="8"/>
        <v>0</v>
      </c>
      <c r="P38" s="887"/>
      <c r="Q38" s="704">
        <f t="shared" si="9"/>
        <v>0</v>
      </c>
      <c r="R38" s="954">
        <f t="shared" si="3"/>
        <v>0</v>
      </c>
      <c r="S38" s="887"/>
      <c r="T38" s="932"/>
      <c r="V38" s="933"/>
      <c r="AB38" s="872"/>
      <c r="AL38" s="872"/>
      <c r="AM38" s="872"/>
      <c r="AN38" s="872"/>
      <c r="AO38" s="872"/>
      <c r="AP38" s="872"/>
      <c r="AQ38" s="872"/>
      <c r="AR38" s="872"/>
      <c r="AS38" s="872"/>
      <c r="AT38" s="872"/>
      <c r="AU38" s="872"/>
      <c r="AV38" s="872"/>
      <c r="AW38" s="872"/>
      <c r="AX38" s="872"/>
      <c r="AY38" s="872"/>
    </row>
    <row r="39" spans="1:51" ht="31.5">
      <c r="A39" s="846">
        <v>18</v>
      </c>
      <c r="B39" s="846"/>
      <c r="C39" s="1482">
        <v>1000038387</v>
      </c>
      <c r="D39" s="1481" t="s">
        <v>602</v>
      </c>
      <c r="E39" s="846"/>
      <c r="F39" s="1482">
        <v>94051090</v>
      </c>
      <c r="G39" s="949"/>
      <c r="H39" s="950">
        <v>18</v>
      </c>
      <c r="I39" s="951"/>
      <c r="J39" s="1483" t="s">
        <v>679</v>
      </c>
      <c r="K39" s="1482" t="s">
        <v>612</v>
      </c>
      <c r="L39" s="1484">
        <v>2</v>
      </c>
      <c r="M39" s="863"/>
      <c r="N39" s="952" t="str">
        <f t="shared" ref="N39:N46" si="10">IF(M39=0, "Included",IF(ISERROR(L39*M39), M39, L39*M39))</f>
        <v>Included</v>
      </c>
      <c r="O39" s="953">
        <f t="shared" ref="O39:O46" si="11">R39</f>
        <v>0</v>
      </c>
      <c r="P39" s="887"/>
      <c r="Q39" s="704">
        <f t="shared" ref="Q39:Q46" si="12">IF(N39="Included",0,N39)</f>
        <v>0</v>
      </c>
      <c r="R39" s="954">
        <f t="shared" si="3"/>
        <v>0</v>
      </c>
      <c r="S39" s="887"/>
      <c r="T39" s="932"/>
      <c r="V39" s="933"/>
      <c r="AB39" s="872"/>
      <c r="AL39" s="872"/>
      <c r="AM39" s="872"/>
      <c r="AN39" s="872"/>
      <c r="AO39" s="872"/>
      <c r="AP39" s="872"/>
      <c r="AQ39" s="872"/>
      <c r="AR39" s="872"/>
      <c r="AS39" s="872"/>
      <c r="AT39" s="872"/>
      <c r="AU39" s="872"/>
      <c r="AV39" s="872"/>
      <c r="AW39" s="872"/>
      <c r="AX39" s="872"/>
      <c r="AY39" s="872"/>
    </row>
    <row r="40" spans="1:51" ht="31.5">
      <c r="A40" s="846">
        <v>19</v>
      </c>
      <c r="B40" s="846"/>
      <c r="C40" s="1482">
        <v>1000038325</v>
      </c>
      <c r="D40" s="1481" t="s">
        <v>602</v>
      </c>
      <c r="E40" s="846"/>
      <c r="F40" s="1482">
        <v>94059900</v>
      </c>
      <c r="G40" s="949"/>
      <c r="H40" s="950">
        <v>18</v>
      </c>
      <c r="I40" s="951"/>
      <c r="J40" s="1483" t="s">
        <v>608</v>
      </c>
      <c r="K40" s="1482" t="s">
        <v>612</v>
      </c>
      <c r="L40" s="1484">
        <v>2</v>
      </c>
      <c r="M40" s="863"/>
      <c r="N40" s="952" t="str">
        <f t="shared" si="10"/>
        <v>Included</v>
      </c>
      <c r="O40" s="953">
        <f t="shared" si="11"/>
        <v>0</v>
      </c>
      <c r="P40" s="887"/>
      <c r="Q40" s="704">
        <f t="shared" si="12"/>
        <v>0</v>
      </c>
      <c r="R40" s="954">
        <f t="shared" si="3"/>
        <v>0</v>
      </c>
      <c r="S40" s="887"/>
      <c r="T40" s="932"/>
      <c r="V40" s="933"/>
      <c r="AB40" s="872"/>
      <c r="AL40" s="872"/>
      <c r="AM40" s="872"/>
      <c r="AN40" s="872"/>
      <c r="AO40" s="872"/>
      <c r="AP40" s="872"/>
      <c r="AQ40" s="872"/>
      <c r="AR40" s="872"/>
      <c r="AS40" s="872"/>
      <c r="AT40" s="872"/>
      <c r="AU40" s="872"/>
      <c r="AV40" s="872"/>
      <c r="AW40" s="872"/>
      <c r="AX40" s="872"/>
      <c r="AY40" s="872"/>
    </row>
    <row r="41" spans="1:51" ht="16.5">
      <c r="A41" s="846">
        <v>20</v>
      </c>
      <c r="B41" s="846"/>
      <c r="C41" s="1482">
        <v>1000013795</v>
      </c>
      <c r="D41" s="1481" t="s">
        <v>602</v>
      </c>
      <c r="E41" s="846"/>
      <c r="F41" s="1482">
        <v>94059900</v>
      </c>
      <c r="G41" s="949"/>
      <c r="H41" s="950">
        <v>18</v>
      </c>
      <c r="I41" s="951"/>
      <c r="J41" s="1483" t="s">
        <v>571</v>
      </c>
      <c r="K41" s="1482" t="s">
        <v>613</v>
      </c>
      <c r="L41" s="1484">
        <v>1</v>
      </c>
      <c r="M41" s="863"/>
      <c r="N41" s="952" t="str">
        <f t="shared" si="10"/>
        <v>Included</v>
      </c>
      <c r="O41" s="953">
        <f t="shared" si="11"/>
        <v>0</v>
      </c>
      <c r="P41" s="887"/>
      <c r="Q41" s="704">
        <f t="shared" si="12"/>
        <v>0</v>
      </c>
      <c r="R41" s="954">
        <f t="shared" si="3"/>
        <v>0</v>
      </c>
      <c r="S41" s="887"/>
      <c r="T41" s="932"/>
      <c r="V41" s="933"/>
      <c r="AB41" s="872"/>
      <c r="AL41" s="872"/>
      <c r="AM41" s="872"/>
      <c r="AN41" s="872"/>
      <c r="AO41" s="872"/>
      <c r="AP41" s="872"/>
      <c r="AQ41" s="872"/>
      <c r="AR41" s="872"/>
      <c r="AS41" s="872"/>
      <c r="AT41" s="872"/>
      <c r="AU41" s="872"/>
      <c r="AV41" s="872"/>
      <c r="AW41" s="872"/>
      <c r="AX41" s="872"/>
      <c r="AY41" s="872"/>
    </row>
    <row r="42" spans="1:51" ht="126">
      <c r="A42" s="846">
        <v>21</v>
      </c>
      <c r="B42" s="846"/>
      <c r="C42" s="1482">
        <v>1000031367</v>
      </c>
      <c r="D42" s="1481" t="s">
        <v>671</v>
      </c>
      <c r="E42" s="846"/>
      <c r="F42" s="1482">
        <v>85176260</v>
      </c>
      <c r="G42" s="949"/>
      <c r="H42" s="950">
        <v>18</v>
      </c>
      <c r="I42" s="951"/>
      <c r="J42" s="1483" t="s">
        <v>680</v>
      </c>
      <c r="K42" s="1482" t="s">
        <v>612</v>
      </c>
      <c r="L42" s="1484">
        <v>1</v>
      </c>
      <c r="M42" s="863"/>
      <c r="N42" s="952" t="str">
        <f t="shared" si="10"/>
        <v>Included</v>
      </c>
      <c r="O42" s="953">
        <f t="shared" si="11"/>
        <v>0</v>
      </c>
      <c r="P42" s="887"/>
      <c r="Q42" s="704">
        <f t="shared" si="12"/>
        <v>0</v>
      </c>
      <c r="R42" s="954">
        <f t="shared" si="3"/>
        <v>0</v>
      </c>
      <c r="S42" s="887"/>
      <c r="T42" s="932"/>
      <c r="V42" s="933"/>
      <c r="AB42" s="872"/>
      <c r="AL42" s="872"/>
      <c r="AM42" s="872"/>
      <c r="AN42" s="872"/>
      <c r="AO42" s="872"/>
      <c r="AP42" s="872"/>
      <c r="AQ42" s="872"/>
      <c r="AR42" s="872"/>
      <c r="AS42" s="872"/>
      <c r="AT42" s="872"/>
      <c r="AU42" s="872"/>
      <c r="AV42" s="872"/>
      <c r="AW42" s="872"/>
      <c r="AX42" s="872"/>
      <c r="AY42" s="872"/>
    </row>
    <row r="43" spans="1:51" ht="16.5">
      <c r="A43" s="846">
        <v>22</v>
      </c>
      <c r="B43" s="846"/>
      <c r="C43" s="1482">
        <v>1000018706</v>
      </c>
      <c r="D43" s="1481" t="s">
        <v>671</v>
      </c>
      <c r="E43" s="846"/>
      <c r="F43" s="1482">
        <v>85176990</v>
      </c>
      <c r="G43" s="949"/>
      <c r="H43" s="950">
        <v>18</v>
      </c>
      <c r="I43" s="951"/>
      <c r="J43" s="1483" t="s">
        <v>609</v>
      </c>
      <c r="K43" s="1482" t="s">
        <v>612</v>
      </c>
      <c r="L43" s="1484">
        <v>4</v>
      </c>
      <c r="M43" s="863"/>
      <c r="N43" s="952" t="str">
        <f t="shared" si="10"/>
        <v>Included</v>
      </c>
      <c r="O43" s="953">
        <f t="shared" si="11"/>
        <v>0</v>
      </c>
      <c r="P43" s="887"/>
      <c r="Q43" s="704">
        <f t="shared" si="12"/>
        <v>0</v>
      </c>
      <c r="R43" s="954">
        <f t="shared" si="3"/>
        <v>0</v>
      </c>
      <c r="S43" s="887"/>
      <c r="T43" s="932"/>
      <c r="V43" s="933"/>
      <c r="AB43" s="872"/>
      <c r="AL43" s="872"/>
      <c r="AM43" s="872"/>
      <c r="AN43" s="872"/>
      <c r="AO43" s="872"/>
      <c r="AP43" s="872"/>
      <c r="AQ43" s="872"/>
      <c r="AR43" s="872"/>
      <c r="AS43" s="872"/>
      <c r="AT43" s="872"/>
      <c r="AU43" s="872"/>
      <c r="AV43" s="872"/>
      <c r="AW43" s="872"/>
      <c r="AX43" s="872"/>
      <c r="AY43" s="872"/>
    </row>
    <row r="44" spans="1:51" ht="31.5">
      <c r="A44" s="846">
        <v>23</v>
      </c>
      <c r="B44" s="846"/>
      <c r="C44" s="1482">
        <v>1000031374</v>
      </c>
      <c r="D44" s="1481" t="s">
        <v>671</v>
      </c>
      <c r="E44" s="846"/>
      <c r="F44" s="1482">
        <v>85176290</v>
      </c>
      <c r="G44" s="949"/>
      <c r="H44" s="950">
        <v>18</v>
      </c>
      <c r="I44" s="951"/>
      <c r="J44" s="1483" t="s">
        <v>681</v>
      </c>
      <c r="K44" s="1482" t="s">
        <v>570</v>
      </c>
      <c r="L44" s="1484">
        <v>2</v>
      </c>
      <c r="M44" s="863"/>
      <c r="N44" s="952" t="str">
        <f t="shared" si="10"/>
        <v>Included</v>
      </c>
      <c r="O44" s="953">
        <f t="shared" si="11"/>
        <v>0</v>
      </c>
      <c r="P44" s="887"/>
      <c r="Q44" s="704">
        <f t="shared" si="12"/>
        <v>0</v>
      </c>
      <c r="R44" s="954">
        <f t="shared" si="3"/>
        <v>0</v>
      </c>
      <c r="S44" s="887"/>
      <c r="T44" s="932"/>
      <c r="V44" s="933"/>
      <c r="AB44" s="872"/>
      <c r="AL44" s="872"/>
      <c r="AM44" s="872"/>
      <c r="AN44" s="872"/>
      <c r="AO44" s="872"/>
      <c r="AP44" s="872"/>
      <c r="AQ44" s="872"/>
      <c r="AR44" s="872"/>
      <c r="AS44" s="872"/>
      <c r="AT44" s="872"/>
      <c r="AU44" s="872"/>
      <c r="AV44" s="872"/>
      <c r="AW44" s="872"/>
      <c r="AX44" s="872"/>
      <c r="AY44" s="872"/>
    </row>
    <row r="45" spans="1:51" ht="31.5">
      <c r="A45" s="846">
        <v>24</v>
      </c>
      <c r="B45" s="846"/>
      <c r="C45" s="1482">
        <v>1000034950</v>
      </c>
      <c r="D45" s="1481" t="s">
        <v>671</v>
      </c>
      <c r="E45" s="846"/>
      <c r="F45" s="1482">
        <v>85176990</v>
      </c>
      <c r="G45" s="949"/>
      <c r="H45" s="950">
        <v>18</v>
      </c>
      <c r="I45" s="951"/>
      <c r="J45" s="1483" t="s">
        <v>682</v>
      </c>
      <c r="K45" s="1482" t="s">
        <v>612</v>
      </c>
      <c r="L45" s="1484">
        <v>2</v>
      </c>
      <c r="M45" s="863"/>
      <c r="N45" s="952" t="str">
        <f t="shared" si="10"/>
        <v>Included</v>
      </c>
      <c r="O45" s="953">
        <f t="shared" si="11"/>
        <v>0</v>
      </c>
      <c r="P45" s="887"/>
      <c r="Q45" s="704">
        <f t="shared" si="12"/>
        <v>0</v>
      </c>
      <c r="R45" s="954">
        <f t="shared" si="3"/>
        <v>0</v>
      </c>
      <c r="S45" s="887"/>
      <c r="T45" s="932"/>
      <c r="V45" s="933"/>
      <c r="AB45" s="872"/>
      <c r="AL45" s="872"/>
      <c r="AM45" s="872"/>
      <c r="AN45" s="872"/>
      <c r="AO45" s="872"/>
      <c r="AP45" s="872"/>
      <c r="AQ45" s="872"/>
      <c r="AR45" s="872"/>
      <c r="AS45" s="872"/>
      <c r="AT45" s="872"/>
      <c r="AU45" s="872"/>
      <c r="AV45" s="872"/>
      <c r="AW45" s="872"/>
      <c r="AX45" s="872"/>
      <c r="AY45" s="872"/>
    </row>
    <row r="46" spans="1:51" ht="47.25">
      <c r="A46" s="846">
        <v>25</v>
      </c>
      <c r="B46" s="846"/>
      <c r="C46" s="1482">
        <v>1000031381</v>
      </c>
      <c r="D46" s="1481" t="s">
        <v>671</v>
      </c>
      <c r="E46" s="846"/>
      <c r="F46" s="1482">
        <v>85176290</v>
      </c>
      <c r="G46" s="949"/>
      <c r="H46" s="950">
        <v>18</v>
      </c>
      <c r="I46" s="951"/>
      <c r="J46" s="1483" t="s">
        <v>683</v>
      </c>
      <c r="K46" s="1482" t="s">
        <v>570</v>
      </c>
      <c r="L46" s="1484">
        <v>1</v>
      </c>
      <c r="M46" s="863"/>
      <c r="N46" s="952" t="str">
        <f t="shared" si="10"/>
        <v>Included</v>
      </c>
      <c r="O46" s="953">
        <f t="shared" si="11"/>
        <v>0</v>
      </c>
      <c r="P46" s="887"/>
      <c r="Q46" s="704">
        <f t="shared" si="12"/>
        <v>0</v>
      </c>
      <c r="R46" s="954">
        <f t="shared" si="3"/>
        <v>0</v>
      </c>
      <c r="S46" s="887"/>
      <c r="T46" s="932"/>
      <c r="V46" s="933"/>
      <c r="AB46" s="872"/>
      <c r="AL46" s="872"/>
      <c r="AM46" s="872"/>
      <c r="AN46" s="872"/>
      <c r="AO46" s="872"/>
      <c r="AP46" s="872"/>
      <c r="AQ46" s="872"/>
      <c r="AR46" s="872"/>
      <c r="AS46" s="872"/>
      <c r="AT46" s="872"/>
      <c r="AU46" s="872"/>
      <c r="AV46" s="872"/>
      <c r="AW46" s="872"/>
      <c r="AX46" s="872"/>
      <c r="AY46" s="872"/>
    </row>
    <row r="47" spans="1:51" ht="16.5">
      <c r="A47" s="846">
        <v>26</v>
      </c>
      <c r="B47" s="846"/>
      <c r="C47" s="1482">
        <v>1000026228</v>
      </c>
      <c r="D47" s="1481" t="s">
        <v>671</v>
      </c>
      <c r="E47" s="846"/>
      <c r="F47" s="1482">
        <v>85176290</v>
      </c>
      <c r="G47" s="949"/>
      <c r="H47" s="950">
        <v>18</v>
      </c>
      <c r="I47" s="951"/>
      <c r="J47" s="1483" t="s">
        <v>684</v>
      </c>
      <c r="K47" s="1482" t="s">
        <v>612</v>
      </c>
      <c r="L47" s="1484">
        <v>1</v>
      </c>
      <c r="M47" s="863"/>
      <c r="N47" s="952" t="str">
        <f t="shared" si="7"/>
        <v>Included</v>
      </c>
      <c r="O47" s="953">
        <f t="shared" si="8"/>
        <v>0</v>
      </c>
      <c r="P47" s="887"/>
      <c r="Q47" s="704">
        <f t="shared" si="9"/>
        <v>0</v>
      </c>
      <c r="R47" s="954">
        <f t="shared" si="3"/>
        <v>0</v>
      </c>
      <c r="S47" s="887"/>
      <c r="T47" s="932"/>
      <c r="V47" s="933"/>
      <c r="AB47" s="872"/>
      <c r="AL47" s="872"/>
      <c r="AM47" s="872"/>
      <c r="AN47" s="872"/>
      <c r="AO47" s="872"/>
      <c r="AP47" s="872"/>
      <c r="AQ47" s="872"/>
      <c r="AR47" s="872"/>
      <c r="AS47" s="872"/>
      <c r="AT47" s="872"/>
      <c r="AU47" s="872"/>
      <c r="AV47" s="872"/>
      <c r="AW47" s="872"/>
      <c r="AX47" s="872"/>
      <c r="AY47" s="872"/>
    </row>
    <row r="48" spans="1:51" ht="31.5">
      <c r="A48" s="846">
        <v>27</v>
      </c>
      <c r="B48" s="846"/>
      <c r="C48" s="1482">
        <v>1000030942</v>
      </c>
      <c r="D48" s="1481" t="s">
        <v>671</v>
      </c>
      <c r="E48" s="846"/>
      <c r="F48" s="1482">
        <v>85447090</v>
      </c>
      <c r="G48" s="949"/>
      <c r="H48" s="950">
        <v>18</v>
      </c>
      <c r="I48" s="951"/>
      <c r="J48" s="1483" t="s">
        <v>685</v>
      </c>
      <c r="K48" s="1482" t="s">
        <v>611</v>
      </c>
      <c r="L48" s="1484">
        <v>1</v>
      </c>
      <c r="M48" s="863"/>
      <c r="N48" s="952" t="str">
        <f t="shared" ref="N48" si="13">IF(M48=0, "Included",IF(ISERROR(L48*M48), M48, L48*M48))</f>
        <v>Included</v>
      </c>
      <c r="O48" s="953">
        <f t="shared" ref="O48" si="14">R48</f>
        <v>0</v>
      </c>
      <c r="P48" s="887"/>
      <c r="Q48" s="704">
        <f t="shared" ref="Q48" si="15">IF(N48="Included",0,N48)</f>
        <v>0</v>
      </c>
      <c r="R48" s="954">
        <f t="shared" si="3"/>
        <v>0</v>
      </c>
      <c r="S48" s="887"/>
      <c r="T48" s="932"/>
      <c r="V48" s="933"/>
      <c r="AB48" s="872"/>
      <c r="AL48" s="872"/>
      <c r="AM48" s="872"/>
      <c r="AN48" s="872"/>
      <c r="AO48" s="872"/>
      <c r="AP48" s="872"/>
      <c r="AQ48" s="872"/>
      <c r="AR48" s="872"/>
      <c r="AS48" s="872"/>
      <c r="AT48" s="872"/>
      <c r="AU48" s="872"/>
      <c r="AV48" s="872"/>
      <c r="AW48" s="872"/>
      <c r="AX48" s="872"/>
      <c r="AY48" s="872"/>
    </row>
    <row r="49" spans="1:51" ht="31.5">
      <c r="A49" s="846">
        <v>28</v>
      </c>
      <c r="B49" s="846"/>
      <c r="C49" s="1482">
        <v>1000066614</v>
      </c>
      <c r="D49" s="1481" t="s">
        <v>671</v>
      </c>
      <c r="E49" s="846"/>
      <c r="F49" s="1482">
        <v>73069011</v>
      </c>
      <c r="G49" s="949"/>
      <c r="H49" s="950">
        <v>18</v>
      </c>
      <c r="I49" s="951"/>
      <c r="J49" s="1483" t="s">
        <v>686</v>
      </c>
      <c r="K49" s="1482" t="s">
        <v>611</v>
      </c>
      <c r="L49" s="1484">
        <v>1</v>
      </c>
      <c r="M49" s="863"/>
      <c r="N49" s="952" t="str">
        <f t="shared" ref="N49:N53" si="16">IF(M49=0, "Included",IF(ISERROR(L49*M49), M49, L49*M49))</f>
        <v>Included</v>
      </c>
      <c r="O49" s="953">
        <f t="shared" ref="O49:O53" si="17">R49</f>
        <v>0</v>
      </c>
      <c r="P49" s="887"/>
      <c r="Q49" s="704">
        <f t="shared" ref="Q49:Q53" si="18">IF(N49="Included",0,N49)</f>
        <v>0</v>
      </c>
      <c r="R49" s="954">
        <f t="shared" si="3"/>
        <v>0</v>
      </c>
      <c r="S49" s="887"/>
      <c r="T49" s="932"/>
      <c r="V49" s="933"/>
      <c r="AB49" s="872"/>
      <c r="AL49" s="872"/>
      <c r="AM49" s="872"/>
      <c r="AN49" s="872"/>
      <c r="AO49" s="872"/>
      <c r="AP49" s="872"/>
      <c r="AQ49" s="872"/>
      <c r="AR49" s="872"/>
      <c r="AS49" s="872"/>
      <c r="AT49" s="872"/>
      <c r="AU49" s="872"/>
      <c r="AV49" s="872"/>
      <c r="AW49" s="872"/>
      <c r="AX49" s="872"/>
      <c r="AY49" s="872"/>
    </row>
    <row r="50" spans="1:51" ht="31.5">
      <c r="A50" s="846">
        <v>29</v>
      </c>
      <c r="B50" s="846"/>
      <c r="C50" s="1482">
        <v>1000066612</v>
      </c>
      <c r="D50" s="1481" t="s">
        <v>671</v>
      </c>
      <c r="E50" s="846"/>
      <c r="F50" s="1482">
        <v>73071900</v>
      </c>
      <c r="G50" s="949"/>
      <c r="H50" s="950">
        <v>18</v>
      </c>
      <c r="I50" s="951"/>
      <c r="J50" s="1483" t="s">
        <v>687</v>
      </c>
      <c r="K50" s="1482" t="s">
        <v>612</v>
      </c>
      <c r="L50" s="1484">
        <v>150</v>
      </c>
      <c r="M50" s="863"/>
      <c r="N50" s="952" t="str">
        <f t="shared" si="16"/>
        <v>Included</v>
      </c>
      <c r="O50" s="953">
        <f t="shared" si="17"/>
        <v>0</v>
      </c>
      <c r="P50" s="887"/>
      <c r="Q50" s="704">
        <f t="shared" si="18"/>
        <v>0</v>
      </c>
      <c r="R50" s="954">
        <f t="shared" si="3"/>
        <v>0</v>
      </c>
      <c r="S50" s="887"/>
      <c r="T50" s="932"/>
      <c r="V50" s="933"/>
      <c r="AB50" s="872"/>
      <c r="AL50" s="872"/>
      <c r="AM50" s="872"/>
      <c r="AN50" s="872"/>
      <c r="AO50" s="872"/>
      <c r="AP50" s="872"/>
      <c r="AQ50" s="872"/>
      <c r="AR50" s="872"/>
      <c r="AS50" s="872"/>
      <c r="AT50" s="872"/>
      <c r="AU50" s="872"/>
      <c r="AV50" s="872"/>
      <c r="AW50" s="872"/>
      <c r="AX50" s="872"/>
      <c r="AY50" s="872"/>
    </row>
    <row r="51" spans="1:51" ht="31.5">
      <c r="A51" s="846">
        <v>30</v>
      </c>
      <c r="B51" s="846"/>
      <c r="C51" s="1482">
        <v>1000066613</v>
      </c>
      <c r="D51" s="1481" t="s">
        <v>671</v>
      </c>
      <c r="E51" s="846"/>
      <c r="F51" s="1482">
        <v>83071000</v>
      </c>
      <c r="G51" s="949"/>
      <c r="H51" s="950">
        <v>18</v>
      </c>
      <c r="I51" s="951"/>
      <c r="J51" s="1483" t="s">
        <v>688</v>
      </c>
      <c r="K51" s="1482" t="s">
        <v>612</v>
      </c>
      <c r="L51" s="1484">
        <v>75</v>
      </c>
      <c r="M51" s="863"/>
      <c r="N51" s="952" t="str">
        <f t="shared" si="16"/>
        <v>Included</v>
      </c>
      <c r="O51" s="953">
        <f t="shared" si="17"/>
        <v>0</v>
      </c>
      <c r="P51" s="887"/>
      <c r="Q51" s="704">
        <f t="shared" si="18"/>
        <v>0</v>
      </c>
      <c r="R51" s="954">
        <f t="shared" si="3"/>
        <v>0</v>
      </c>
      <c r="S51" s="887"/>
      <c r="T51" s="932"/>
      <c r="V51" s="933"/>
      <c r="AB51" s="872"/>
      <c r="AL51" s="872"/>
      <c r="AM51" s="872"/>
      <c r="AN51" s="872"/>
      <c r="AO51" s="872"/>
      <c r="AP51" s="872"/>
      <c r="AQ51" s="872"/>
      <c r="AR51" s="872"/>
      <c r="AS51" s="872"/>
      <c r="AT51" s="872"/>
      <c r="AU51" s="872"/>
      <c r="AV51" s="872"/>
      <c r="AW51" s="872"/>
      <c r="AX51" s="872"/>
      <c r="AY51" s="872"/>
    </row>
    <row r="52" spans="1:51" ht="16.5">
      <c r="A52" s="846">
        <v>31</v>
      </c>
      <c r="B52" s="846"/>
      <c r="C52" s="1482">
        <v>1000023471</v>
      </c>
      <c r="D52" s="1481" t="s">
        <v>671</v>
      </c>
      <c r="E52" s="846"/>
      <c r="F52" s="1482">
        <v>85372000</v>
      </c>
      <c r="G52" s="949"/>
      <c r="H52" s="950">
        <v>18</v>
      </c>
      <c r="I52" s="951"/>
      <c r="J52" s="1483" t="s">
        <v>689</v>
      </c>
      <c r="K52" s="1482" t="s">
        <v>612</v>
      </c>
      <c r="L52" s="1484">
        <v>1</v>
      </c>
      <c r="M52" s="863"/>
      <c r="N52" s="952" t="str">
        <f t="shared" si="16"/>
        <v>Included</v>
      </c>
      <c r="O52" s="953">
        <f t="shared" si="17"/>
        <v>0</v>
      </c>
      <c r="P52" s="887"/>
      <c r="Q52" s="704">
        <f t="shared" si="18"/>
        <v>0</v>
      </c>
      <c r="R52" s="954">
        <f t="shared" si="3"/>
        <v>0</v>
      </c>
      <c r="S52" s="887"/>
      <c r="T52" s="932"/>
      <c r="V52" s="933"/>
      <c r="AB52" s="872"/>
      <c r="AL52" s="872"/>
      <c r="AM52" s="872"/>
      <c r="AN52" s="872"/>
      <c r="AO52" s="872"/>
      <c r="AP52" s="872"/>
      <c r="AQ52" s="872"/>
      <c r="AR52" s="872"/>
      <c r="AS52" s="872"/>
      <c r="AT52" s="872"/>
      <c r="AU52" s="872"/>
      <c r="AV52" s="872"/>
      <c r="AW52" s="872"/>
      <c r="AX52" s="872"/>
      <c r="AY52" s="872"/>
    </row>
    <row r="53" spans="1:51" ht="47.25">
      <c r="A53" s="846">
        <v>32</v>
      </c>
      <c r="B53" s="846"/>
      <c r="C53" s="1482">
        <v>1000012373</v>
      </c>
      <c r="D53" s="1481" t="s">
        <v>672</v>
      </c>
      <c r="E53" s="846"/>
      <c r="F53" s="1482">
        <v>73082011</v>
      </c>
      <c r="G53" s="949"/>
      <c r="H53" s="950">
        <v>18</v>
      </c>
      <c r="I53" s="951"/>
      <c r="J53" s="1483" t="s">
        <v>610</v>
      </c>
      <c r="K53" s="1482" t="s">
        <v>621</v>
      </c>
      <c r="L53" s="1484">
        <v>3</v>
      </c>
      <c r="M53" s="863"/>
      <c r="N53" s="952" t="str">
        <f t="shared" si="16"/>
        <v>Included</v>
      </c>
      <c r="O53" s="953">
        <f t="shared" si="17"/>
        <v>0</v>
      </c>
      <c r="P53" s="887"/>
      <c r="Q53" s="704">
        <f t="shared" si="18"/>
        <v>0</v>
      </c>
      <c r="R53" s="954">
        <f t="shared" si="3"/>
        <v>0</v>
      </c>
      <c r="S53" s="887"/>
      <c r="T53" s="932"/>
      <c r="V53" s="933"/>
      <c r="AB53" s="872"/>
      <c r="AL53" s="872"/>
      <c r="AM53" s="872"/>
      <c r="AN53" s="872"/>
      <c r="AO53" s="872"/>
      <c r="AP53" s="872"/>
      <c r="AQ53" s="872"/>
      <c r="AR53" s="872"/>
      <c r="AS53" s="872"/>
      <c r="AT53" s="872"/>
      <c r="AU53" s="872"/>
      <c r="AV53" s="872"/>
      <c r="AW53" s="872"/>
      <c r="AX53" s="872"/>
      <c r="AY53" s="872"/>
    </row>
    <row r="54" spans="1:51" ht="25.5" customHeight="1">
      <c r="A54" s="955"/>
      <c r="B54" s="956"/>
      <c r="C54" s="956"/>
      <c r="D54" s="956"/>
      <c r="E54" s="956"/>
      <c r="F54" s="956"/>
      <c r="G54" s="956"/>
      <c r="H54" s="1226" t="s">
        <v>572</v>
      </c>
      <c r="I54" s="1226"/>
      <c r="J54" s="1226"/>
      <c r="K54" s="1226"/>
      <c r="L54" s="1226"/>
      <c r="M54" s="1227"/>
      <c r="N54" s="957">
        <f>SUM(N22:N53)</f>
        <v>0</v>
      </c>
      <c r="O54" s="958">
        <f>SUM(O22:O53)</f>
        <v>0</v>
      </c>
      <c r="S54" s="885"/>
      <c r="U54" s="959"/>
      <c r="Z54" s="894"/>
      <c r="AA54" s="894"/>
      <c r="AC54" s="894"/>
      <c r="AD54" s="894"/>
      <c r="AF54" s="888"/>
      <c r="AL54" s="872"/>
      <c r="AM54" s="872"/>
      <c r="AN54" s="872"/>
      <c r="AO54" s="872"/>
      <c r="AP54" s="872"/>
      <c r="AQ54" s="872"/>
      <c r="AR54" s="872"/>
      <c r="AS54" s="872"/>
      <c r="AT54" s="872"/>
      <c r="AU54" s="872"/>
      <c r="AV54" s="872"/>
      <c r="AW54" s="872"/>
      <c r="AX54" s="872"/>
      <c r="AY54" s="872"/>
    </row>
    <row r="55" spans="1:51">
      <c r="A55" s="960"/>
      <c r="B55" s="961"/>
      <c r="C55" s="961"/>
      <c r="D55" s="961"/>
      <c r="E55" s="961"/>
      <c r="F55" s="961"/>
      <c r="G55" s="961"/>
      <c r="H55" s="1221" t="s">
        <v>503</v>
      </c>
      <c r="I55" s="1221"/>
      <c r="J55" s="1221"/>
      <c r="K55" s="1221"/>
      <c r="L55" s="1221"/>
      <c r="M55" s="1222"/>
      <c r="N55" s="962">
        <f>'Sch-7'!M20</f>
        <v>0</v>
      </c>
      <c r="O55" s="963"/>
      <c r="Z55" s="888"/>
      <c r="AA55" s="894"/>
      <c r="AC55" s="888"/>
      <c r="AD55" s="894"/>
      <c r="AL55" s="872"/>
      <c r="AM55" s="872"/>
      <c r="AN55" s="872"/>
      <c r="AO55" s="872"/>
      <c r="AP55" s="872"/>
      <c r="AQ55" s="872"/>
      <c r="AR55" s="872"/>
      <c r="AS55" s="872"/>
      <c r="AT55" s="872"/>
      <c r="AU55" s="872"/>
      <c r="AV55" s="872"/>
      <c r="AW55" s="872"/>
      <c r="AX55" s="872"/>
      <c r="AY55" s="872"/>
    </row>
    <row r="56" spans="1:51" ht="15.75" thickBot="1">
      <c r="A56" s="964"/>
      <c r="B56" s="965"/>
      <c r="C56" s="965"/>
      <c r="D56" s="965"/>
      <c r="E56" s="965"/>
      <c r="F56" s="965"/>
      <c r="G56" s="965"/>
      <c r="H56" s="1223" t="s">
        <v>421</v>
      </c>
      <c r="I56" s="1223"/>
      <c r="J56" s="1223"/>
      <c r="K56" s="1223"/>
      <c r="L56" s="1223"/>
      <c r="M56" s="1223"/>
      <c r="N56" s="966">
        <f>N55+N54</f>
        <v>0</v>
      </c>
      <c r="O56" s="967"/>
      <c r="Z56" s="888"/>
      <c r="AA56" s="968"/>
      <c r="AB56" s="916"/>
      <c r="AC56" s="916"/>
      <c r="AD56" s="968"/>
      <c r="AF56" s="871"/>
      <c r="AL56" s="872"/>
      <c r="AM56" s="872"/>
      <c r="AN56" s="872"/>
      <c r="AO56" s="872"/>
      <c r="AP56" s="872"/>
      <c r="AQ56" s="872"/>
      <c r="AR56" s="872"/>
      <c r="AS56" s="872"/>
      <c r="AT56" s="872"/>
      <c r="AU56" s="872"/>
      <c r="AV56" s="872"/>
      <c r="AW56" s="872"/>
      <c r="AX56" s="872"/>
      <c r="AY56" s="872"/>
    </row>
    <row r="57" spans="1:51" ht="15.75" thickBot="1">
      <c r="A57" s="969"/>
      <c r="B57" s="969"/>
      <c r="C57" s="969"/>
      <c r="D57" s="969"/>
      <c r="E57" s="969"/>
      <c r="F57" s="969"/>
      <c r="G57" s="969"/>
      <c r="H57" s="1230" t="s">
        <v>508</v>
      </c>
      <c r="I57" s="1231"/>
      <c r="J57" s="1231"/>
      <c r="K57" s="1231"/>
      <c r="L57" s="1231"/>
      <c r="M57" s="1232"/>
      <c r="N57" s="970">
        <f>O54</f>
        <v>0</v>
      </c>
      <c r="O57" s="967"/>
      <c r="Z57" s="888"/>
      <c r="AA57" s="968"/>
      <c r="AB57" s="916"/>
      <c r="AC57" s="916"/>
      <c r="AD57" s="968"/>
      <c r="AF57" s="871"/>
      <c r="AL57" s="872"/>
      <c r="AM57" s="872"/>
      <c r="AN57" s="872"/>
      <c r="AO57" s="872"/>
      <c r="AP57" s="872"/>
      <c r="AQ57" s="872"/>
      <c r="AR57" s="872"/>
      <c r="AS57" s="872"/>
      <c r="AT57" s="872"/>
      <c r="AU57" s="872"/>
      <c r="AV57" s="872"/>
      <c r="AW57" s="872"/>
      <c r="AX57" s="872"/>
      <c r="AY57" s="872"/>
    </row>
    <row r="58" spans="1:51">
      <c r="A58" s="1228"/>
      <c r="B58" s="1228"/>
      <c r="C58" s="1228"/>
      <c r="D58" s="1228"/>
      <c r="E58" s="1228"/>
      <c r="F58" s="1228"/>
      <c r="G58" s="1228"/>
      <c r="H58" s="1229"/>
      <c r="I58" s="1229"/>
      <c r="J58" s="1229"/>
      <c r="K58" s="1229"/>
      <c r="L58" s="1229"/>
      <c r="M58" s="1229"/>
      <c r="N58" s="1229"/>
      <c r="O58" s="1229"/>
      <c r="Z58" s="871"/>
      <c r="AA58" s="894"/>
      <c r="AC58" s="871"/>
      <c r="AD58" s="894"/>
      <c r="AL58" s="872"/>
      <c r="AM58" s="872"/>
      <c r="AN58" s="872"/>
      <c r="AO58" s="872"/>
      <c r="AP58" s="872"/>
      <c r="AQ58" s="872"/>
      <c r="AR58" s="872"/>
      <c r="AS58" s="872"/>
      <c r="AT58" s="872"/>
      <c r="AU58" s="872"/>
      <c r="AV58" s="872"/>
      <c r="AW58" s="872"/>
      <c r="AX58" s="872"/>
      <c r="AY58" s="872"/>
    </row>
    <row r="59" spans="1:51">
      <c r="A59" s="971" t="s">
        <v>408</v>
      </c>
      <c r="B59" s="1233" t="s">
        <v>484</v>
      </c>
      <c r="C59" s="1233"/>
      <c r="D59" s="1233"/>
      <c r="E59" s="1233"/>
      <c r="F59" s="1233"/>
      <c r="G59" s="1233"/>
      <c r="H59" s="1233"/>
      <c r="I59" s="1233"/>
      <c r="J59" s="1233"/>
      <c r="K59" s="1233"/>
      <c r="L59" s="1233"/>
      <c r="M59" s="1233"/>
      <c r="N59" s="1233"/>
      <c r="O59" s="1233"/>
      <c r="AL59" s="872"/>
      <c r="AM59" s="872"/>
      <c r="AN59" s="872"/>
      <c r="AO59" s="872"/>
      <c r="AP59" s="872"/>
      <c r="AQ59" s="872"/>
      <c r="AR59" s="872"/>
      <c r="AS59" s="872"/>
      <c r="AT59" s="872"/>
      <c r="AU59" s="872"/>
      <c r="AV59" s="872"/>
      <c r="AW59" s="872"/>
      <c r="AX59" s="872"/>
      <c r="AY59" s="872"/>
    </row>
    <row r="60" spans="1:51">
      <c r="A60" s="871" t="s">
        <v>486</v>
      </c>
      <c r="B60" s="1233" t="s">
        <v>485</v>
      </c>
      <c r="C60" s="1233"/>
      <c r="D60" s="1233"/>
      <c r="E60" s="1233"/>
      <c r="F60" s="1233"/>
      <c r="G60" s="1233"/>
      <c r="H60" s="1233"/>
      <c r="I60" s="1233"/>
      <c r="J60" s="1233"/>
      <c r="K60" s="1233"/>
      <c r="L60" s="1233"/>
      <c r="M60" s="1233"/>
      <c r="N60" s="1233"/>
      <c r="O60" s="1233"/>
      <c r="AL60" s="872"/>
      <c r="AM60" s="872"/>
      <c r="AN60" s="872"/>
      <c r="AO60" s="872"/>
      <c r="AP60" s="872"/>
      <c r="AQ60" s="872"/>
      <c r="AR60" s="872"/>
      <c r="AS60" s="872"/>
      <c r="AT60" s="872"/>
      <c r="AU60" s="872"/>
      <c r="AV60" s="872"/>
      <c r="AW60" s="872"/>
      <c r="AX60" s="872"/>
      <c r="AY60" s="872"/>
    </row>
    <row r="61" spans="1:51">
      <c r="A61" s="871"/>
      <c r="B61" s="871"/>
      <c r="C61" s="871"/>
      <c r="D61" s="871"/>
      <c r="E61" s="871"/>
      <c r="F61" s="1233"/>
      <c r="G61" s="1233"/>
      <c r="H61" s="1233"/>
      <c r="I61" s="1233"/>
      <c r="J61" s="1233"/>
      <c r="K61" s="1233"/>
      <c r="L61" s="1233"/>
      <c r="M61" s="1233"/>
      <c r="N61" s="1233"/>
      <c r="O61" s="1233"/>
      <c r="AL61" s="872"/>
      <c r="AM61" s="872"/>
      <c r="AN61" s="872"/>
      <c r="AO61" s="872"/>
      <c r="AP61" s="872"/>
      <c r="AQ61" s="872"/>
      <c r="AR61" s="872"/>
      <c r="AS61" s="872"/>
      <c r="AT61" s="872"/>
      <c r="AU61" s="872"/>
      <c r="AV61" s="872"/>
      <c r="AW61" s="872"/>
      <c r="AX61" s="872"/>
      <c r="AY61" s="872"/>
    </row>
    <row r="62" spans="1:51" ht="28.5">
      <c r="A62" s="972" t="s">
        <v>404</v>
      </c>
      <c r="B62" s="973" t="str">
        <f>'Names of Bidder'!D31&amp;"-"&amp; 'Names of Bidder'!E31&amp;"-" &amp;'Names of Bidder'!F31</f>
        <v>--</v>
      </c>
      <c r="C62" s="972"/>
      <c r="D62" s="972"/>
      <c r="E62" s="972"/>
      <c r="F62" s="872"/>
      <c r="G62" s="972"/>
      <c r="H62" s="972"/>
      <c r="I62" s="904"/>
      <c r="K62" s="974"/>
      <c r="L62" s="916"/>
      <c r="AL62" s="872"/>
      <c r="AM62" s="872"/>
      <c r="AN62" s="872"/>
      <c r="AO62" s="872"/>
      <c r="AP62" s="872"/>
      <c r="AQ62" s="872"/>
      <c r="AR62" s="872"/>
      <c r="AS62" s="872"/>
      <c r="AT62" s="872"/>
      <c r="AU62" s="872"/>
      <c r="AV62" s="872"/>
      <c r="AW62" s="872"/>
      <c r="AX62" s="872"/>
      <c r="AY62" s="872"/>
    </row>
    <row r="63" spans="1:51" ht="28.5">
      <c r="A63" s="972" t="s">
        <v>405</v>
      </c>
      <c r="B63" s="973" t="str">
        <f>IF('Names of Bidder'!D32=0, "", 'Names of Bidder'!D32)</f>
        <v/>
      </c>
      <c r="C63" s="972"/>
      <c r="D63" s="972"/>
      <c r="E63" s="972"/>
      <c r="F63" s="872"/>
      <c r="G63" s="972"/>
      <c r="H63" s="972"/>
      <c r="I63" s="904"/>
      <c r="L63" s="916" t="s">
        <v>406</v>
      </c>
      <c r="M63" s="975" t="str">
        <f>IF('Names of Bidder'!D24=0, "", 'Names of Bidder'!D24)</f>
        <v/>
      </c>
      <c r="AL63" s="872"/>
      <c r="AM63" s="872"/>
      <c r="AN63" s="872"/>
      <c r="AO63" s="872"/>
      <c r="AP63" s="872"/>
      <c r="AQ63" s="872"/>
      <c r="AR63" s="872"/>
      <c r="AS63" s="872"/>
      <c r="AT63" s="872"/>
      <c r="AU63" s="872"/>
      <c r="AV63" s="872"/>
      <c r="AW63" s="872"/>
      <c r="AX63" s="872"/>
      <c r="AY63" s="872"/>
    </row>
    <row r="64" spans="1:51">
      <c r="A64" s="886"/>
      <c r="B64" s="886"/>
      <c r="C64" s="886"/>
      <c r="D64" s="886"/>
      <c r="E64" s="886"/>
      <c r="F64" s="886"/>
      <c r="G64" s="886"/>
      <c r="H64" s="886"/>
      <c r="I64" s="976"/>
      <c r="J64" s="887"/>
      <c r="K64" s="886"/>
      <c r="L64" s="916" t="s">
        <v>407</v>
      </c>
      <c r="M64" s="975" t="str">
        <f>IF('Names of Bidder'!D25=0, "", 'Names of Bidder'!D25)</f>
        <v/>
      </c>
      <c r="N64" s="886"/>
      <c r="AL64" s="872"/>
      <c r="AM64" s="872"/>
      <c r="AN64" s="872"/>
      <c r="AO64" s="872"/>
      <c r="AP64" s="872"/>
      <c r="AQ64" s="872"/>
      <c r="AR64" s="872"/>
      <c r="AS64" s="872"/>
      <c r="AT64" s="872"/>
      <c r="AU64" s="872"/>
      <c r="AV64" s="872"/>
      <c r="AW64" s="872"/>
      <c r="AX64" s="872"/>
      <c r="AY64" s="872"/>
    </row>
    <row r="65" spans="1:51">
      <c r="A65" s="977"/>
      <c r="B65" s="977"/>
      <c r="C65" s="977"/>
      <c r="D65" s="977"/>
      <c r="E65" s="977"/>
      <c r="F65" s="977"/>
      <c r="G65" s="977"/>
      <c r="H65" s="977"/>
      <c r="I65" s="978"/>
      <c r="J65" s="933"/>
      <c r="K65" s="977"/>
      <c r="L65" s="916"/>
      <c r="M65" s="979"/>
      <c r="N65" s="977"/>
      <c r="O65" s="909"/>
      <c r="AL65" s="872"/>
      <c r="AM65" s="872"/>
      <c r="AN65" s="872"/>
      <c r="AO65" s="872"/>
      <c r="AP65" s="872"/>
      <c r="AQ65" s="872"/>
      <c r="AR65" s="872"/>
      <c r="AS65" s="872"/>
      <c r="AT65" s="872"/>
      <c r="AU65" s="872"/>
      <c r="AV65" s="872"/>
      <c r="AW65" s="872"/>
      <c r="AX65" s="872"/>
      <c r="AY65" s="872"/>
    </row>
    <row r="66" spans="1:51">
      <c r="A66" s="977"/>
      <c r="B66" s="977"/>
      <c r="C66" s="977"/>
      <c r="D66" s="977"/>
      <c r="E66" s="977"/>
      <c r="F66" s="977"/>
      <c r="G66" s="977"/>
      <c r="H66" s="977"/>
      <c r="I66" s="978"/>
      <c r="J66" s="933"/>
      <c r="K66" s="977"/>
      <c r="L66" s="977"/>
      <c r="M66" s="933"/>
      <c r="N66" s="977"/>
      <c r="O66" s="909"/>
      <c r="AL66" s="872"/>
      <c r="AM66" s="872"/>
      <c r="AN66" s="872"/>
      <c r="AO66" s="872"/>
      <c r="AP66" s="872"/>
      <c r="AQ66" s="872"/>
      <c r="AR66" s="872"/>
      <c r="AS66" s="872"/>
      <c r="AT66" s="872"/>
      <c r="AU66" s="872"/>
      <c r="AV66" s="872"/>
      <c r="AW66" s="872"/>
      <c r="AX66" s="872"/>
      <c r="AY66" s="872"/>
    </row>
    <row r="67" spans="1:51">
      <c r="A67" s="977"/>
      <c r="B67" s="977"/>
      <c r="C67" s="977"/>
      <c r="D67" s="977"/>
      <c r="E67" s="977"/>
      <c r="F67" s="977"/>
      <c r="G67" s="977"/>
      <c r="H67" s="977"/>
      <c r="I67" s="978"/>
      <c r="J67" s="933"/>
      <c r="K67" s="977"/>
      <c r="L67" s="977"/>
      <c r="M67" s="933"/>
      <c r="N67" s="977"/>
      <c r="O67" s="909"/>
      <c r="AL67" s="872"/>
      <c r="AM67" s="872"/>
      <c r="AN67" s="872"/>
      <c r="AO67" s="872"/>
      <c r="AP67" s="872"/>
      <c r="AQ67" s="872"/>
      <c r="AR67" s="872"/>
      <c r="AS67" s="872"/>
      <c r="AT67" s="872"/>
      <c r="AU67" s="872"/>
      <c r="AV67" s="872"/>
      <c r="AW67" s="872"/>
      <c r="AX67" s="872"/>
      <c r="AY67" s="872"/>
    </row>
    <row r="68" spans="1:51">
      <c r="A68" s="977"/>
      <c r="B68" s="977"/>
      <c r="C68" s="977"/>
      <c r="D68" s="977"/>
      <c r="E68" s="977"/>
      <c r="F68" s="977"/>
      <c r="G68" s="977"/>
      <c r="H68" s="977"/>
      <c r="I68" s="978"/>
      <c r="J68" s="933"/>
      <c r="K68" s="977"/>
      <c r="L68" s="977"/>
      <c r="M68" s="933"/>
      <c r="N68" s="977"/>
      <c r="O68" s="909"/>
      <c r="AL68" s="872"/>
      <c r="AM68" s="872"/>
      <c r="AN68" s="872"/>
      <c r="AO68" s="872"/>
      <c r="AP68" s="872"/>
      <c r="AQ68" s="872"/>
      <c r="AR68" s="872"/>
      <c r="AS68" s="872"/>
      <c r="AT68" s="872"/>
      <c r="AU68" s="872"/>
      <c r="AV68" s="872"/>
      <c r="AW68" s="872"/>
      <c r="AX68" s="872"/>
      <c r="AY68" s="872"/>
    </row>
    <row r="69" spans="1:51">
      <c r="A69" s="977"/>
      <c r="B69" s="977"/>
      <c r="C69" s="977"/>
      <c r="D69" s="977"/>
      <c r="E69" s="977"/>
      <c r="F69" s="977"/>
      <c r="G69" s="977"/>
      <c r="H69" s="977"/>
      <c r="I69" s="978"/>
      <c r="J69" s="933"/>
      <c r="K69" s="977"/>
      <c r="L69" s="977"/>
      <c r="M69" s="933"/>
      <c r="N69" s="977"/>
      <c r="O69" s="909"/>
      <c r="AL69" s="872"/>
      <c r="AM69" s="872"/>
      <c r="AN69" s="872"/>
      <c r="AO69" s="872"/>
      <c r="AP69" s="872"/>
      <c r="AQ69" s="872"/>
      <c r="AR69" s="872"/>
      <c r="AS69" s="872"/>
      <c r="AT69" s="872"/>
      <c r="AU69" s="872"/>
      <c r="AV69" s="872"/>
      <c r="AW69" s="872"/>
      <c r="AX69" s="872"/>
      <c r="AY69" s="872"/>
    </row>
    <row r="70" spans="1:51">
      <c r="A70" s="977"/>
      <c r="B70" s="977"/>
      <c r="C70" s="977"/>
      <c r="D70" s="977"/>
      <c r="E70" s="977"/>
      <c r="F70" s="977"/>
      <c r="G70" s="977"/>
      <c r="H70" s="977"/>
      <c r="I70" s="978"/>
      <c r="J70" s="933"/>
      <c r="K70" s="977"/>
      <c r="L70" s="977"/>
      <c r="M70" s="933"/>
      <c r="N70" s="977"/>
      <c r="O70" s="909"/>
      <c r="AL70" s="872"/>
      <c r="AM70" s="872"/>
      <c r="AN70" s="872"/>
      <c r="AO70" s="872"/>
      <c r="AP70" s="872"/>
      <c r="AQ70" s="872"/>
      <c r="AR70" s="872"/>
      <c r="AS70" s="872"/>
      <c r="AT70" s="872"/>
      <c r="AU70" s="872"/>
      <c r="AV70" s="872"/>
      <c r="AW70" s="872"/>
      <c r="AX70" s="872"/>
      <c r="AY70" s="872"/>
    </row>
    <row r="71" spans="1:51">
      <c r="A71" s="977"/>
      <c r="B71" s="977"/>
      <c r="C71" s="977"/>
      <c r="D71" s="977"/>
      <c r="E71" s="977"/>
      <c r="F71" s="977"/>
      <c r="G71" s="977"/>
      <c r="H71" s="977"/>
      <c r="I71" s="978"/>
      <c r="J71" s="933"/>
      <c r="K71" s="977"/>
      <c r="L71" s="977"/>
      <c r="M71" s="933"/>
      <c r="N71" s="977"/>
      <c r="O71" s="909"/>
      <c r="AL71" s="872"/>
      <c r="AM71" s="872"/>
      <c r="AN71" s="872"/>
      <c r="AO71" s="872"/>
      <c r="AP71" s="872"/>
      <c r="AQ71" s="872"/>
      <c r="AR71" s="872"/>
      <c r="AS71" s="872"/>
      <c r="AT71" s="872"/>
      <c r="AU71" s="872"/>
      <c r="AV71" s="872"/>
      <c r="AW71" s="872"/>
      <c r="AX71" s="872"/>
      <c r="AY71" s="872"/>
    </row>
    <row r="72" spans="1:51">
      <c r="A72" s="977"/>
      <c r="B72" s="977"/>
      <c r="C72" s="977"/>
      <c r="D72" s="977"/>
      <c r="E72" s="977"/>
      <c r="F72" s="977"/>
      <c r="G72" s="977"/>
      <c r="H72" s="977"/>
      <c r="I72" s="978"/>
      <c r="J72" s="933"/>
      <c r="K72" s="977"/>
      <c r="L72" s="977"/>
      <c r="M72" s="933"/>
      <c r="N72" s="977"/>
      <c r="O72" s="909"/>
      <c r="P72" s="872"/>
      <c r="Q72" s="872"/>
      <c r="R72" s="872"/>
      <c r="S72" s="872"/>
      <c r="T72" s="872"/>
      <c r="U72" s="872"/>
      <c r="V72" s="872"/>
      <c r="W72" s="872"/>
      <c r="X72" s="872"/>
      <c r="Y72" s="872"/>
      <c r="AB72" s="872"/>
      <c r="AL72" s="872"/>
      <c r="AM72" s="872"/>
      <c r="AN72" s="872"/>
      <c r="AO72" s="872"/>
      <c r="AP72" s="872"/>
      <c r="AQ72" s="872"/>
      <c r="AR72" s="872"/>
      <c r="AS72" s="872"/>
      <c r="AT72" s="872"/>
      <c r="AU72" s="872"/>
      <c r="AV72" s="872"/>
      <c r="AW72" s="872"/>
      <c r="AX72" s="872"/>
      <c r="AY72" s="872"/>
    </row>
    <row r="73" spans="1:51">
      <c r="A73" s="977"/>
      <c r="B73" s="977"/>
      <c r="C73" s="977"/>
      <c r="D73" s="977"/>
      <c r="E73" s="977"/>
      <c r="F73" s="977"/>
      <c r="G73" s="977"/>
      <c r="H73" s="977"/>
      <c r="I73" s="978"/>
      <c r="J73" s="933"/>
      <c r="K73" s="977"/>
      <c r="L73" s="977"/>
      <c r="M73" s="933"/>
      <c r="N73" s="977"/>
      <c r="O73" s="909"/>
      <c r="P73" s="872"/>
      <c r="Q73" s="872"/>
      <c r="R73" s="872"/>
      <c r="S73" s="872"/>
      <c r="T73" s="872"/>
      <c r="U73" s="872"/>
      <c r="V73" s="872"/>
      <c r="W73" s="872"/>
      <c r="X73" s="872"/>
      <c r="Y73" s="872"/>
      <c r="AB73" s="872"/>
      <c r="AL73" s="872"/>
      <c r="AM73" s="872"/>
      <c r="AN73" s="872"/>
      <c r="AO73" s="872"/>
      <c r="AP73" s="872"/>
      <c r="AQ73" s="872"/>
      <c r="AR73" s="872"/>
      <c r="AS73" s="872"/>
      <c r="AT73" s="872"/>
      <c r="AU73" s="872"/>
      <c r="AV73" s="872"/>
      <c r="AW73" s="872"/>
      <c r="AX73" s="872"/>
      <c r="AY73" s="872"/>
    </row>
    <row r="74" spans="1:51">
      <c r="A74" s="977"/>
      <c r="B74" s="977"/>
      <c r="C74" s="977"/>
      <c r="D74" s="977"/>
      <c r="E74" s="977"/>
      <c r="F74" s="977"/>
      <c r="G74" s="977"/>
      <c r="H74" s="977"/>
      <c r="I74" s="978"/>
      <c r="J74" s="933"/>
      <c r="K74" s="977"/>
      <c r="L74" s="977"/>
      <c r="M74" s="933"/>
      <c r="N74" s="977"/>
      <c r="O74" s="909"/>
      <c r="P74" s="872"/>
      <c r="Q74" s="872"/>
      <c r="R74" s="872"/>
      <c r="S74" s="872"/>
      <c r="T74" s="872"/>
      <c r="U74" s="872"/>
      <c r="V74" s="872"/>
      <c r="W74" s="872"/>
      <c r="X74" s="872"/>
      <c r="Y74" s="872"/>
      <c r="AB74" s="872"/>
      <c r="AL74" s="872"/>
      <c r="AM74" s="872"/>
      <c r="AN74" s="872"/>
      <c r="AO74" s="872"/>
      <c r="AP74" s="872"/>
      <c r="AQ74" s="872"/>
      <c r="AR74" s="872"/>
      <c r="AS74" s="872"/>
      <c r="AT74" s="872"/>
      <c r="AU74" s="872"/>
      <c r="AV74" s="872"/>
      <c r="AW74" s="872"/>
      <c r="AX74" s="872"/>
      <c r="AY74" s="872"/>
    </row>
    <row r="75" spans="1:51">
      <c r="A75" s="977"/>
      <c r="B75" s="977"/>
      <c r="C75" s="977"/>
      <c r="D75" s="977"/>
      <c r="E75" s="977"/>
      <c r="F75" s="977"/>
      <c r="G75" s="977"/>
      <c r="H75" s="977"/>
      <c r="I75" s="978"/>
      <c r="J75" s="933"/>
      <c r="K75" s="977"/>
      <c r="L75" s="977"/>
      <c r="M75" s="933"/>
      <c r="N75" s="977"/>
      <c r="O75" s="909"/>
      <c r="P75" s="872"/>
      <c r="Q75" s="872"/>
      <c r="R75" s="872"/>
      <c r="S75" s="872"/>
      <c r="T75" s="872"/>
      <c r="U75" s="872"/>
      <c r="V75" s="872"/>
      <c r="W75" s="872"/>
      <c r="X75" s="872"/>
      <c r="Y75" s="872"/>
      <c r="AB75" s="872"/>
      <c r="AL75" s="872"/>
      <c r="AM75" s="872"/>
      <c r="AN75" s="872"/>
      <c r="AO75" s="872"/>
      <c r="AP75" s="872"/>
      <c r="AQ75" s="872"/>
      <c r="AR75" s="872"/>
      <c r="AS75" s="872"/>
      <c r="AT75" s="872"/>
      <c r="AU75" s="872"/>
      <c r="AV75" s="872"/>
      <c r="AW75" s="872"/>
      <c r="AX75" s="872"/>
      <c r="AY75" s="872"/>
    </row>
    <row r="76" spans="1:51">
      <c r="A76" s="977"/>
      <c r="B76" s="977"/>
      <c r="C76" s="977"/>
      <c r="D76" s="977"/>
      <c r="E76" s="977"/>
      <c r="F76" s="977"/>
      <c r="G76" s="977"/>
      <c r="H76" s="977"/>
      <c r="I76" s="978"/>
      <c r="J76" s="933"/>
      <c r="K76" s="977"/>
      <c r="L76" s="977"/>
      <c r="M76" s="933"/>
      <c r="N76" s="977"/>
      <c r="O76" s="909"/>
      <c r="P76" s="872"/>
      <c r="Q76" s="872"/>
      <c r="R76" s="872"/>
      <c r="S76" s="872"/>
      <c r="T76" s="872"/>
      <c r="U76" s="872"/>
      <c r="V76" s="872"/>
      <c r="W76" s="872"/>
      <c r="X76" s="872"/>
      <c r="Y76" s="872"/>
      <c r="AB76" s="872"/>
      <c r="AL76" s="872"/>
      <c r="AM76" s="872"/>
      <c r="AN76" s="872"/>
      <c r="AO76" s="872"/>
      <c r="AP76" s="872"/>
      <c r="AQ76" s="872"/>
      <c r="AR76" s="872"/>
      <c r="AS76" s="872"/>
      <c r="AT76" s="872"/>
      <c r="AU76" s="872"/>
      <c r="AV76" s="872"/>
      <c r="AW76" s="872"/>
      <c r="AX76" s="872"/>
      <c r="AY76" s="872"/>
    </row>
    <row r="77" spans="1:51">
      <c r="A77" s="977"/>
      <c r="B77" s="977"/>
      <c r="C77" s="977"/>
      <c r="D77" s="977"/>
      <c r="E77" s="977"/>
      <c r="F77" s="977"/>
      <c r="G77" s="977"/>
      <c r="H77" s="977"/>
      <c r="I77" s="978"/>
      <c r="J77" s="933"/>
      <c r="K77" s="977"/>
      <c r="L77" s="977"/>
      <c r="M77" s="933"/>
      <c r="N77" s="977"/>
      <c r="O77" s="909"/>
      <c r="P77" s="872"/>
      <c r="Q77" s="872"/>
      <c r="R77" s="872"/>
      <c r="S77" s="872"/>
      <c r="T77" s="872"/>
      <c r="U77" s="872"/>
      <c r="V77" s="872"/>
      <c r="W77" s="872"/>
      <c r="X77" s="872"/>
      <c r="Y77" s="872"/>
      <c r="AB77" s="872"/>
      <c r="AL77" s="872"/>
      <c r="AM77" s="872"/>
      <c r="AN77" s="872"/>
      <c r="AO77" s="872"/>
      <c r="AP77" s="872"/>
      <c r="AQ77" s="872"/>
      <c r="AR77" s="872"/>
      <c r="AS77" s="872"/>
      <c r="AT77" s="872"/>
      <c r="AU77" s="872"/>
      <c r="AV77" s="872"/>
      <c r="AW77" s="872"/>
      <c r="AX77" s="872"/>
      <c r="AY77" s="872"/>
    </row>
    <row r="78" spans="1:51">
      <c r="A78" s="977"/>
      <c r="B78" s="977"/>
      <c r="C78" s="977"/>
      <c r="D78" s="977"/>
      <c r="E78" s="977"/>
      <c r="F78" s="977"/>
      <c r="G78" s="977"/>
      <c r="H78" s="977"/>
      <c r="I78" s="978"/>
      <c r="J78" s="933"/>
      <c r="K78" s="977"/>
      <c r="L78" s="977"/>
      <c r="M78" s="933"/>
      <c r="N78" s="977"/>
      <c r="O78" s="909"/>
      <c r="P78" s="872"/>
      <c r="Q78" s="872"/>
      <c r="R78" s="872"/>
      <c r="S78" s="872"/>
      <c r="T78" s="872"/>
      <c r="U78" s="872"/>
      <c r="V78" s="872"/>
      <c r="W78" s="872"/>
      <c r="X78" s="872"/>
      <c r="Y78" s="872"/>
      <c r="AB78" s="872"/>
      <c r="AL78" s="872"/>
      <c r="AM78" s="872"/>
      <c r="AN78" s="872"/>
      <c r="AO78" s="872"/>
      <c r="AP78" s="872"/>
      <c r="AQ78" s="872"/>
      <c r="AR78" s="872"/>
      <c r="AS78" s="872"/>
      <c r="AT78" s="872"/>
      <c r="AU78" s="872"/>
      <c r="AV78" s="872"/>
      <c r="AW78" s="872"/>
      <c r="AX78" s="872"/>
      <c r="AY78" s="872"/>
    </row>
    <row r="79" spans="1:51">
      <c r="A79" s="977"/>
      <c r="B79" s="977"/>
      <c r="C79" s="977"/>
      <c r="D79" s="977"/>
      <c r="E79" s="977"/>
      <c r="F79" s="977"/>
      <c r="G79" s="977"/>
      <c r="H79" s="977"/>
      <c r="I79" s="978"/>
      <c r="J79" s="933"/>
      <c r="K79" s="977"/>
      <c r="L79" s="977"/>
      <c r="M79" s="933"/>
      <c r="N79" s="977"/>
      <c r="O79" s="909"/>
      <c r="P79" s="872"/>
      <c r="Q79" s="872"/>
      <c r="R79" s="872"/>
      <c r="S79" s="872"/>
      <c r="T79" s="872"/>
      <c r="U79" s="872"/>
      <c r="V79" s="872"/>
      <c r="W79" s="872"/>
      <c r="X79" s="872"/>
      <c r="Y79" s="872"/>
      <c r="AB79" s="872"/>
      <c r="AL79" s="872"/>
      <c r="AM79" s="872"/>
      <c r="AN79" s="872"/>
      <c r="AO79" s="872"/>
      <c r="AP79" s="872"/>
      <c r="AQ79" s="872"/>
      <c r="AR79" s="872"/>
      <c r="AS79" s="872"/>
      <c r="AT79" s="872"/>
      <c r="AU79" s="872"/>
      <c r="AV79" s="872"/>
      <c r="AW79" s="872"/>
      <c r="AX79" s="872"/>
      <c r="AY79" s="872"/>
    </row>
    <row r="80" spans="1:51">
      <c r="A80" s="977"/>
      <c r="B80" s="977"/>
      <c r="C80" s="977"/>
      <c r="D80" s="977"/>
      <c r="E80" s="977"/>
      <c r="F80" s="977"/>
      <c r="G80" s="977"/>
      <c r="H80" s="977"/>
      <c r="I80" s="978"/>
      <c r="J80" s="933"/>
      <c r="K80" s="977"/>
      <c r="L80" s="977"/>
      <c r="M80" s="933"/>
      <c r="N80" s="977"/>
      <c r="O80" s="909"/>
      <c r="P80" s="872"/>
      <c r="Q80" s="872"/>
      <c r="R80" s="872"/>
      <c r="S80" s="872"/>
      <c r="T80" s="872"/>
      <c r="U80" s="872"/>
      <c r="V80" s="872"/>
      <c r="W80" s="872"/>
      <c r="X80" s="872"/>
      <c r="Y80" s="872"/>
      <c r="AB80" s="872"/>
      <c r="AL80" s="872"/>
      <c r="AM80" s="872"/>
      <c r="AN80" s="872"/>
      <c r="AO80" s="872"/>
      <c r="AP80" s="872"/>
      <c r="AQ80" s="872"/>
      <c r="AR80" s="872"/>
      <c r="AS80" s="872"/>
      <c r="AT80" s="872"/>
      <c r="AU80" s="872"/>
      <c r="AV80" s="872"/>
      <c r="AW80" s="872"/>
      <c r="AX80" s="872"/>
      <c r="AY80" s="872"/>
    </row>
    <row r="81" spans="1:51">
      <c r="A81" s="977"/>
      <c r="B81" s="977"/>
      <c r="C81" s="977"/>
      <c r="D81" s="977"/>
      <c r="E81" s="977"/>
      <c r="F81" s="977"/>
      <c r="G81" s="977"/>
      <c r="H81" s="977"/>
      <c r="I81" s="978"/>
      <c r="J81" s="933"/>
      <c r="K81" s="977"/>
      <c r="L81" s="977"/>
      <c r="M81" s="933"/>
      <c r="N81" s="977"/>
      <c r="O81" s="909"/>
      <c r="P81" s="872"/>
      <c r="Q81" s="872"/>
      <c r="R81" s="872"/>
      <c r="S81" s="872"/>
      <c r="T81" s="872"/>
      <c r="U81" s="872"/>
      <c r="V81" s="872"/>
      <c r="W81" s="872"/>
      <c r="X81" s="872"/>
      <c r="Y81" s="872"/>
      <c r="AB81" s="872"/>
      <c r="AL81" s="872"/>
      <c r="AM81" s="872"/>
      <c r="AN81" s="872"/>
      <c r="AO81" s="872"/>
      <c r="AP81" s="872"/>
      <c r="AQ81" s="872"/>
      <c r="AR81" s="872"/>
      <c r="AS81" s="872"/>
      <c r="AT81" s="872"/>
      <c r="AU81" s="872"/>
      <c r="AV81" s="872"/>
      <c r="AW81" s="872"/>
      <c r="AX81" s="872"/>
      <c r="AY81" s="872"/>
    </row>
    <row r="82" spans="1:51">
      <c r="A82" s="977"/>
      <c r="B82" s="977"/>
      <c r="C82" s="977"/>
      <c r="D82" s="977"/>
      <c r="E82" s="977"/>
      <c r="F82" s="977"/>
      <c r="G82" s="977"/>
      <c r="H82" s="977"/>
      <c r="I82" s="978"/>
      <c r="J82" s="933"/>
      <c r="K82" s="977"/>
      <c r="L82" s="977"/>
      <c r="M82" s="933"/>
      <c r="N82" s="977"/>
      <c r="O82" s="909"/>
      <c r="P82" s="872"/>
      <c r="Q82" s="872"/>
      <c r="R82" s="872"/>
      <c r="S82" s="872"/>
      <c r="T82" s="872"/>
      <c r="U82" s="872"/>
      <c r="V82" s="872"/>
      <c r="W82" s="872"/>
      <c r="X82" s="872"/>
      <c r="Y82" s="872"/>
      <c r="AB82" s="872"/>
      <c r="AL82" s="872"/>
      <c r="AM82" s="872"/>
      <c r="AN82" s="872"/>
      <c r="AO82" s="872"/>
      <c r="AP82" s="872"/>
      <c r="AQ82" s="872"/>
      <c r="AR82" s="872"/>
      <c r="AS82" s="872"/>
      <c r="AT82" s="872"/>
      <c r="AU82" s="872"/>
      <c r="AV82" s="872"/>
      <c r="AW82" s="872"/>
      <c r="AX82" s="872"/>
      <c r="AY82" s="872"/>
    </row>
    <row r="83" spans="1:51">
      <c r="A83" s="977"/>
      <c r="B83" s="977"/>
      <c r="C83" s="977"/>
      <c r="D83" s="977"/>
      <c r="E83" s="977"/>
      <c r="F83" s="977"/>
      <c r="G83" s="977"/>
      <c r="H83" s="977"/>
      <c r="I83" s="978"/>
      <c r="J83" s="933"/>
      <c r="K83" s="977"/>
      <c r="L83" s="977"/>
      <c r="M83" s="933"/>
      <c r="N83" s="977"/>
      <c r="O83" s="909"/>
      <c r="P83" s="872"/>
      <c r="Q83" s="872"/>
      <c r="R83" s="872"/>
      <c r="S83" s="872"/>
      <c r="T83" s="872"/>
      <c r="U83" s="872"/>
      <c r="V83" s="872"/>
      <c r="W83" s="872"/>
      <c r="X83" s="872"/>
      <c r="Y83" s="872"/>
      <c r="AB83" s="872"/>
      <c r="AL83" s="872"/>
      <c r="AM83" s="872"/>
      <c r="AN83" s="872"/>
      <c r="AO83" s="872"/>
      <c r="AP83" s="872"/>
      <c r="AQ83" s="872"/>
      <c r="AR83" s="872"/>
      <c r="AS83" s="872"/>
      <c r="AT83" s="872"/>
      <c r="AU83" s="872"/>
      <c r="AV83" s="872"/>
      <c r="AW83" s="872"/>
      <c r="AX83" s="872"/>
      <c r="AY83" s="872"/>
    </row>
    <row r="84" spans="1:51">
      <c r="A84" s="977"/>
      <c r="B84" s="977"/>
      <c r="C84" s="977"/>
      <c r="D84" s="977"/>
      <c r="E84" s="977"/>
      <c r="F84" s="977"/>
      <c r="G84" s="977"/>
      <c r="H84" s="977"/>
      <c r="I84" s="978"/>
      <c r="J84" s="933"/>
      <c r="K84" s="977"/>
      <c r="L84" s="977"/>
      <c r="M84" s="933"/>
      <c r="N84" s="977"/>
      <c r="O84" s="909"/>
      <c r="P84" s="872"/>
      <c r="Q84" s="872"/>
      <c r="R84" s="872"/>
      <c r="S84" s="872"/>
      <c r="T84" s="872"/>
      <c r="U84" s="872"/>
      <c r="V84" s="872"/>
      <c r="W84" s="872"/>
      <c r="X84" s="872"/>
      <c r="Y84" s="872"/>
      <c r="AB84" s="872"/>
      <c r="AL84" s="872"/>
      <c r="AM84" s="872"/>
      <c r="AN84" s="872"/>
      <c r="AO84" s="872"/>
      <c r="AP84" s="872"/>
      <c r="AQ84" s="872"/>
      <c r="AR84" s="872"/>
      <c r="AS84" s="872"/>
      <c r="AT84" s="872"/>
      <c r="AU84" s="872"/>
      <c r="AV84" s="872"/>
      <c r="AW84" s="872"/>
      <c r="AX84" s="872"/>
      <c r="AY84" s="872"/>
    </row>
    <row r="85" spans="1:51">
      <c r="A85" s="977"/>
      <c r="B85" s="977"/>
      <c r="C85" s="977"/>
      <c r="D85" s="977"/>
      <c r="E85" s="977"/>
      <c r="F85" s="977"/>
      <c r="G85" s="977"/>
      <c r="H85" s="977"/>
      <c r="I85" s="978"/>
      <c r="J85" s="933"/>
      <c r="K85" s="977"/>
      <c r="L85" s="977"/>
      <c r="M85" s="933"/>
      <c r="N85" s="977"/>
      <c r="O85" s="909"/>
      <c r="P85" s="872"/>
      <c r="Q85" s="872"/>
      <c r="R85" s="872"/>
      <c r="S85" s="872"/>
      <c r="T85" s="872"/>
      <c r="U85" s="872"/>
      <c r="V85" s="872"/>
      <c r="W85" s="872"/>
      <c r="X85" s="872"/>
      <c r="Y85" s="872"/>
      <c r="AB85" s="872"/>
      <c r="AL85" s="872"/>
      <c r="AM85" s="872"/>
      <c r="AN85" s="872"/>
      <c r="AO85" s="872"/>
      <c r="AP85" s="872"/>
      <c r="AQ85" s="872"/>
      <c r="AR85" s="872"/>
      <c r="AS85" s="872"/>
      <c r="AT85" s="872"/>
      <c r="AU85" s="872"/>
      <c r="AV85" s="872"/>
      <c r="AW85" s="872"/>
      <c r="AX85" s="872"/>
      <c r="AY85" s="872"/>
    </row>
    <row r="86" spans="1:51">
      <c r="A86" s="977"/>
      <c r="B86" s="977"/>
      <c r="C86" s="977"/>
      <c r="D86" s="977"/>
      <c r="E86" s="977"/>
      <c r="F86" s="977"/>
      <c r="G86" s="977"/>
      <c r="H86" s="977"/>
      <c r="I86" s="978"/>
      <c r="J86" s="933"/>
      <c r="K86" s="977"/>
      <c r="L86" s="977"/>
      <c r="M86" s="933"/>
      <c r="N86" s="977"/>
      <c r="O86" s="909"/>
      <c r="P86" s="872"/>
      <c r="Q86" s="872"/>
      <c r="R86" s="872"/>
      <c r="S86" s="872"/>
      <c r="T86" s="872"/>
      <c r="U86" s="872"/>
      <c r="V86" s="872"/>
      <c r="W86" s="872"/>
      <c r="X86" s="872"/>
      <c r="Y86" s="872"/>
      <c r="AB86" s="872"/>
      <c r="AL86" s="872"/>
      <c r="AM86" s="872"/>
      <c r="AN86" s="872"/>
      <c r="AO86" s="872"/>
      <c r="AP86" s="872"/>
      <c r="AQ86" s="872"/>
      <c r="AR86" s="872"/>
      <c r="AS86" s="872"/>
      <c r="AT86" s="872"/>
      <c r="AU86" s="872"/>
      <c r="AV86" s="872"/>
      <c r="AW86" s="872"/>
      <c r="AX86" s="872"/>
      <c r="AY86" s="872"/>
    </row>
    <row r="87" spans="1:51">
      <c r="A87" s="977"/>
      <c r="B87" s="977"/>
      <c r="C87" s="977"/>
      <c r="D87" s="977"/>
      <c r="E87" s="977"/>
      <c r="F87" s="977"/>
      <c r="G87" s="977"/>
      <c r="H87" s="977"/>
      <c r="I87" s="978"/>
      <c r="J87" s="933"/>
      <c r="K87" s="977"/>
      <c r="L87" s="977"/>
      <c r="M87" s="933"/>
      <c r="N87" s="977"/>
      <c r="O87" s="909"/>
      <c r="P87" s="872"/>
      <c r="Q87" s="872"/>
      <c r="R87" s="872"/>
      <c r="S87" s="872"/>
      <c r="T87" s="872"/>
      <c r="U87" s="872"/>
      <c r="V87" s="872"/>
      <c r="W87" s="872"/>
      <c r="X87" s="872"/>
      <c r="Y87" s="872"/>
      <c r="AB87" s="872"/>
      <c r="AL87" s="872"/>
      <c r="AM87" s="872"/>
      <c r="AN87" s="872"/>
      <c r="AO87" s="872"/>
      <c r="AP87" s="872"/>
      <c r="AQ87" s="872"/>
      <c r="AR87" s="872"/>
      <c r="AS87" s="872"/>
      <c r="AT87" s="872"/>
      <c r="AU87" s="872"/>
      <c r="AV87" s="872"/>
      <c r="AW87" s="872"/>
      <c r="AX87" s="872"/>
      <c r="AY87" s="872"/>
    </row>
    <row r="88" spans="1:51">
      <c r="A88" s="977"/>
      <c r="B88" s="977"/>
      <c r="C88" s="977"/>
      <c r="D88" s="977"/>
      <c r="E88" s="977"/>
      <c r="F88" s="977"/>
      <c r="G88" s="977"/>
      <c r="H88" s="977"/>
      <c r="I88" s="978"/>
      <c r="J88" s="933"/>
      <c r="K88" s="977"/>
      <c r="L88" s="977"/>
      <c r="M88" s="933"/>
      <c r="N88" s="977"/>
      <c r="O88" s="909"/>
      <c r="AL88" s="872"/>
      <c r="AM88" s="872"/>
      <c r="AN88" s="872"/>
      <c r="AO88" s="872"/>
      <c r="AP88" s="872"/>
      <c r="AQ88" s="872"/>
      <c r="AR88" s="872"/>
      <c r="AS88" s="872"/>
      <c r="AT88" s="872"/>
      <c r="AU88" s="872"/>
      <c r="AV88" s="872"/>
      <c r="AW88" s="872"/>
      <c r="AX88" s="872"/>
      <c r="AY88" s="872"/>
    </row>
    <row r="89" spans="1:51">
      <c r="A89" s="977"/>
      <c r="B89" s="977"/>
      <c r="C89" s="977"/>
      <c r="D89" s="977"/>
      <c r="E89" s="977"/>
      <c r="F89" s="977"/>
      <c r="G89" s="977"/>
      <c r="H89" s="977"/>
      <c r="I89" s="978"/>
      <c r="J89" s="933"/>
      <c r="K89" s="977"/>
      <c r="L89" s="977"/>
      <c r="M89" s="933"/>
      <c r="N89" s="977"/>
      <c r="O89" s="909"/>
      <c r="AL89" s="872"/>
      <c r="AM89" s="872"/>
      <c r="AN89" s="872"/>
      <c r="AO89" s="872"/>
      <c r="AP89" s="872"/>
      <c r="AQ89" s="872"/>
      <c r="AR89" s="872"/>
      <c r="AS89" s="872"/>
      <c r="AT89" s="872"/>
      <c r="AU89" s="872"/>
      <c r="AV89" s="872"/>
      <c r="AW89" s="872"/>
      <c r="AX89" s="872"/>
      <c r="AY89" s="872"/>
    </row>
    <row r="90" spans="1:51">
      <c r="A90" s="980"/>
      <c r="B90" s="980"/>
      <c r="C90" s="980"/>
      <c r="D90" s="980"/>
      <c r="E90" s="980"/>
      <c r="F90" s="980"/>
      <c r="G90" s="980"/>
      <c r="H90" s="980"/>
      <c r="I90" s="981"/>
      <c r="J90" s="933"/>
      <c r="K90" s="982"/>
      <c r="L90" s="982"/>
      <c r="M90" s="983"/>
      <c r="N90" s="982"/>
      <c r="O90" s="909"/>
      <c r="AD90" s="891"/>
      <c r="AL90" s="872"/>
      <c r="AM90" s="872"/>
      <c r="AN90" s="872"/>
      <c r="AO90" s="872"/>
      <c r="AP90" s="872"/>
      <c r="AQ90" s="872"/>
      <c r="AR90" s="872"/>
      <c r="AS90" s="872"/>
      <c r="AT90" s="872"/>
      <c r="AU90" s="872"/>
      <c r="AV90" s="872"/>
      <c r="AW90" s="872"/>
      <c r="AX90" s="872"/>
      <c r="AY90" s="872"/>
    </row>
    <row r="91" spans="1:51">
      <c r="A91" s="984"/>
      <c r="B91" s="984"/>
      <c r="C91" s="984"/>
      <c r="D91" s="984"/>
      <c r="E91" s="984"/>
      <c r="F91" s="984"/>
      <c r="G91" s="984"/>
      <c r="H91" s="984"/>
      <c r="I91" s="978"/>
      <c r="J91" s="933"/>
      <c r="K91" s="977"/>
      <c r="L91" s="977"/>
      <c r="M91" s="933"/>
      <c r="N91" s="977"/>
      <c r="O91" s="909"/>
      <c r="AA91" s="888"/>
      <c r="AD91" s="891"/>
      <c r="AL91" s="872"/>
      <c r="AM91" s="872"/>
      <c r="AN91" s="872"/>
      <c r="AO91" s="872"/>
      <c r="AP91" s="872"/>
      <c r="AQ91" s="872"/>
      <c r="AR91" s="872"/>
      <c r="AS91" s="872"/>
      <c r="AT91" s="872"/>
      <c r="AU91" s="872"/>
      <c r="AV91" s="872"/>
      <c r="AW91" s="872"/>
      <c r="AX91" s="872"/>
      <c r="AY91" s="872"/>
    </row>
    <row r="92" spans="1:51">
      <c r="A92" s="1225"/>
      <c r="B92" s="1225"/>
      <c r="C92" s="1225"/>
      <c r="D92" s="1225"/>
      <c r="E92" s="1225"/>
      <c r="F92" s="1225"/>
      <c r="G92" s="1225"/>
      <c r="H92" s="1225"/>
      <c r="I92" s="1225"/>
      <c r="J92" s="1225"/>
      <c r="K92" s="1225"/>
      <c r="L92" s="1225"/>
      <c r="M92" s="1225"/>
      <c r="N92" s="1225"/>
      <c r="O92" s="1225"/>
      <c r="Y92" s="895"/>
      <c r="Z92" s="892"/>
      <c r="AA92" s="892"/>
      <c r="AB92" s="892"/>
      <c r="AD92" s="891"/>
      <c r="AG92" s="1217"/>
      <c r="AH92" s="1217"/>
      <c r="AL92" s="872"/>
      <c r="AM92" s="872"/>
      <c r="AN92" s="872"/>
      <c r="AO92" s="872"/>
      <c r="AP92" s="872"/>
      <c r="AQ92" s="872"/>
      <c r="AR92" s="872"/>
      <c r="AS92" s="872"/>
      <c r="AT92" s="872"/>
      <c r="AU92" s="872"/>
      <c r="AV92" s="872"/>
      <c r="AW92" s="872"/>
      <c r="AX92" s="872"/>
      <c r="AY92" s="872"/>
    </row>
    <row r="93" spans="1:51">
      <c r="A93" s="1235"/>
      <c r="B93" s="1235"/>
      <c r="C93" s="1235"/>
      <c r="D93" s="1235"/>
      <c r="E93" s="1235"/>
      <c r="F93" s="1235"/>
      <c r="G93" s="1235"/>
      <c r="H93" s="1235"/>
      <c r="I93" s="1235"/>
      <c r="J93" s="1235"/>
      <c r="K93" s="1235"/>
      <c r="L93" s="1235"/>
      <c r="M93" s="1235"/>
      <c r="N93" s="1235"/>
      <c r="O93" s="1235"/>
      <c r="Y93" s="895"/>
      <c r="Z93" s="892"/>
      <c r="AA93" s="892"/>
      <c r="AB93" s="892"/>
      <c r="AD93" s="891"/>
      <c r="AL93" s="872"/>
      <c r="AM93" s="872"/>
      <c r="AN93" s="872"/>
      <c r="AO93" s="872"/>
      <c r="AP93" s="872"/>
      <c r="AQ93" s="872"/>
      <c r="AR93" s="872"/>
      <c r="AS93" s="872"/>
      <c r="AT93" s="872"/>
      <c r="AU93" s="872"/>
      <c r="AV93" s="872"/>
      <c r="AW93" s="872"/>
      <c r="AX93" s="872"/>
      <c r="AY93" s="872"/>
    </row>
    <row r="94" spans="1:51">
      <c r="A94" s="977"/>
      <c r="B94" s="977"/>
      <c r="C94" s="977"/>
      <c r="D94" s="977"/>
      <c r="E94" s="977"/>
      <c r="F94" s="977"/>
      <c r="G94" s="977"/>
      <c r="H94" s="977"/>
      <c r="I94" s="978"/>
      <c r="J94" s="933"/>
      <c r="K94" s="977"/>
      <c r="L94" s="977"/>
      <c r="M94" s="933"/>
      <c r="N94" s="977"/>
      <c r="O94" s="909"/>
      <c r="Y94" s="895"/>
      <c r="Z94" s="892"/>
      <c r="AA94" s="892"/>
      <c r="AB94" s="892"/>
      <c r="AL94" s="872"/>
      <c r="AM94" s="872"/>
      <c r="AN94" s="872"/>
      <c r="AO94" s="872"/>
      <c r="AP94" s="872"/>
      <c r="AQ94" s="872"/>
      <c r="AR94" s="872"/>
      <c r="AS94" s="872"/>
      <c r="AT94" s="872"/>
      <c r="AU94" s="872"/>
      <c r="AV94" s="872"/>
      <c r="AW94" s="872"/>
      <c r="AX94" s="872"/>
      <c r="AY94" s="872"/>
    </row>
    <row r="95" spans="1:51">
      <c r="A95" s="986"/>
      <c r="B95" s="986"/>
      <c r="C95" s="986"/>
      <c r="D95" s="986"/>
      <c r="E95" s="986"/>
      <c r="F95" s="986"/>
      <c r="G95" s="986"/>
      <c r="H95" s="986"/>
      <c r="I95" s="987"/>
      <c r="J95" s="988"/>
      <c r="K95" s="989"/>
      <c r="L95" s="989"/>
      <c r="M95" s="984"/>
      <c r="N95" s="977"/>
      <c r="O95" s="902"/>
      <c r="Y95" s="895"/>
      <c r="Z95" s="892"/>
      <c r="AA95" s="892"/>
      <c r="AB95" s="892"/>
      <c r="AL95" s="872"/>
      <c r="AM95" s="872"/>
      <c r="AN95" s="872"/>
      <c r="AO95" s="872"/>
      <c r="AP95" s="872"/>
      <c r="AQ95" s="872"/>
      <c r="AR95" s="872"/>
      <c r="AS95" s="872"/>
      <c r="AT95" s="872"/>
      <c r="AU95" s="872"/>
      <c r="AV95" s="872"/>
      <c r="AW95" s="872"/>
      <c r="AX95" s="872"/>
      <c r="AY95" s="872"/>
    </row>
    <row r="96" spans="1:51">
      <c r="A96" s="1224"/>
      <c r="B96" s="1224"/>
      <c r="C96" s="1224"/>
      <c r="D96" s="1224"/>
      <c r="E96" s="1224"/>
      <c r="F96" s="1224"/>
      <c r="G96" s="1224"/>
      <c r="H96" s="1224"/>
      <c r="I96" s="1224"/>
      <c r="J96" s="1224"/>
      <c r="K96" s="1224"/>
      <c r="L96" s="1224"/>
      <c r="M96" s="990"/>
      <c r="N96" s="977"/>
      <c r="O96" s="902"/>
      <c r="Y96" s="885"/>
      <c r="Z96" s="904"/>
      <c r="AA96" s="904"/>
      <c r="AB96" s="904"/>
      <c r="AG96" s="1217"/>
      <c r="AH96" s="1217"/>
      <c r="AL96" s="872"/>
      <c r="AM96" s="872"/>
      <c r="AN96" s="872"/>
      <c r="AO96" s="872"/>
      <c r="AP96" s="872"/>
      <c r="AQ96" s="872"/>
      <c r="AR96" s="872"/>
      <c r="AS96" s="872"/>
      <c r="AT96" s="872"/>
      <c r="AU96" s="872"/>
      <c r="AV96" s="872"/>
      <c r="AW96" s="872"/>
      <c r="AX96" s="872"/>
      <c r="AY96" s="872"/>
    </row>
    <row r="97" spans="1:51">
      <c r="A97" s="986"/>
      <c r="B97" s="986"/>
      <c r="C97" s="986"/>
      <c r="D97" s="986"/>
      <c r="E97" s="986"/>
      <c r="F97" s="986"/>
      <c r="G97" s="986"/>
      <c r="H97" s="986"/>
      <c r="I97" s="987"/>
      <c r="J97" s="1237"/>
      <c r="K97" s="1237"/>
      <c r="L97" s="1237"/>
      <c r="M97" s="990"/>
      <c r="N97" s="977"/>
      <c r="O97" s="902"/>
      <c r="Y97" s="895"/>
      <c r="Z97" s="905"/>
      <c r="AA97" s="905"/>
      <c r="AB97" s="905"/>
      <c r="AL97" s="872"/>
      <c r="AM97" s="872"/>
      <c r="AN97" s="872"/>
      <c r="AO97" s="872"/>
      <c r="AP97" s="872"/>
      <c r="AQ97" s="872"/>
      <c r="AR97" s="872"/>
      <c r="AS97" s="872"/>
      <c r="AT97" s="872"/>
      <c r="AU97" s="872"/>
      <c r="AV97" s="872"/>
      <c r="AW97" s="872"/>
      <c r="AX97" s="872"/>
      <c r="AY97" s="872"/>
    </row>
    <row r="98" spans="1:51">
      <c r="A98" s="986"/>
      <c r="B98" s="986"/>
      <c r="C98" s="986"/>
      <c r="D98" s="986"/>
      <c r="E98" s="986"/>
      <c r="F98" s="986"/>
      <c r="G98" s="986"/>
      <c r="H98" s="986"/>
      <c r="I98" s="987"/>
      <c r="J98" s="1237"/>
      <c r="K98" s="1237"/>
      <c r="L98" s="1237"/>
      <c r="M98" s="990"/>
      <c r="N98" s="977"/>
      <c r="O98" s="902"/>
      <c r="Y98" s="895"/>
      <c r="Z98" s="905"/>
      <c r="AA98" s="905"/>
      <c r="AB98" s="905"/>
      <c r="AL98" s="872"/>
      <c r="AM98" s="872"/>
      <c r="AN98" s="872"/>
      <c r="AO98" s="872"/>
      <c r="AP98" s="872"/>
      <c r="AQ98" s="872"/>
      <c r="AR98" s="872"/>
      <c r="AS98" s="872"/>
      <c r="AT98" s="872"/>
      <c r="AU98" s="872"/>
      <c r="AV98" s="872"/>
      <c r="AW98" s="872"/>
      <c r="AX98" s="872"/>
      <c r="AY98" s="872"/>
    </row>
    <row r="99" spans="1:51">
      <c r="A99" s="988"/>
      <c r="B99" s="988"/>
      <c r="C99" s="988"/>
      <c r="D99" s="988"/>
      <c r="E99" s="988"/>
      <c r="F99" s="988"/>
      <c r="G99" s="988"/>
      <c r="H99" s="988"/>
      <c r="I99" s="991"/>
      <c r="J99" s="1237"/>
      <c r="K99" s="1237"/>
      <c r="L99" s="1237"/>
      <c r="M99" s="990"/>
      <c r="N99" s="977"/>
      <c r="O99" s="902"/>
      <c r="Y99" s="885"/>
      <c r="Z99" s="968"/>
      <c r="AA99" s="992"/>
      <c r="AB99" s="908"/>
      <c r="AL99" s="872"/>
      <c r="AM99" s="872"/>
      <c r="AN99" s="872"/>
      <c r="AO99" s="872"/>
      <c r="AP99" s="872"/>
      <c r="AQ99" s="872"/>
      <c r="AR99" s="872"/>
      <c r="AS99" s="872"/>
      <c r="AT99" s="872"/>
      <c r="AU99" s="872"/>
      <c r="AV99" s="872"/>
      <c r="AW99" s="872"/>
      <c r="AX99" s="872"/>
      <c r="AY99" s="872"/>
    </row>
    <row r="100" spans="1:51">
      <c r="A100" s="988"/>
      <c r="B100" s="988"/>
      <c r="C100" s="988"/>
      <c r="D100" s="988"/>
      <c r="E100" s="988"/>
      <c r="F100" s="988"/>
      <c r="G100" s="988"/>
      <c r="H100" s="988"/>
      <c r="I100" s="991"/>
      <c r="J100" s="1237"/>
      <c r="K100" s="1237"/>
      <c r="L100" s="1237"/>
      <c r="M100" s="990"/>
      <c r="N100" s="977"/>
      <c r="O100" s="902"/>
      <c r="AG100" s="1217"/>
      <c r="AH100" s="1217"/>
      <c r="AL100" s="872"/>
      <c r="AM100" s="872"/>
      <c r="AN100" s="872"/>
      <c r="AO100" s="872"/>
      <c r="AP100" s="872"/>
      <c r="AQ100" s="872"/>
      <c r="AR100" s="872"/>
      <c r="AS100" s="872"/>
      <c r="AT100" s="872"/>
      <c r="AU100" s="872"/>
      <c r="AV100" s="872"/>
      <c r="AW100" s="872"/>
      <c r="AX100" s="872"/>
      <c r="AY100" s="872"/>
    </row>
    <row r="101" spans="1:51">
      <c r="A101" s="988"/>
      <c r="B101" s="988"/>
      <c r="C101" s="988"/>
      <c r="D101" s="988"/>
      <c r="E101" s="988"/>
      <c r="F101" s="988"/>
      <c r="G101" s="988"/>
      <c r="H101" s="988"/>
      <c r="I101" s="991"/>
      <c r="J101" s="988"/>
      <c r="K101" s="993"/>
      <c r="L101" s="993"/>
      <c r="M101" s="986"/>
      <c r="N101" s="977"/>
      <c r="O101" s="909"/>
      <c r="AI101" s="910"/>
      <c r="AL101" s="872"/>
      <c r="AM101" s="872"/>
      <c r="AN101" s="872"/>
      <c r="AO101" s="872"/>
      <c r="AP101" s="872"/>
      <c r="AQ101" s="872"/>
      <c r="AR101" s="872"/>
      <c r="AS101" s="872"/>
      <c r="AT101" s="872"/>
      <c r="AU101" s="872"/>
      <c r="AV101" s="872"/>
      <c r="AW101" s="872"/>
      <c r="AX101" s="872"/>
      <c r="AY101" s="872"/>
    </row>
    <row r="102" spans="1:51">
      <c r="A102" s="1239"/>
      <c r="B102" s="1239"/>
      <c r="C102" s="1239"/>
      <c r="D102" s="1239"/>
      <c r="E102" s="1239"/>
      <c r="F102" s="1239"/>
      <c r="G102" s="1239"/>
      <c r="H102" s="1239"/>
      <c r="I102" s="1239"/>
      <c r="J102" s="1239"/>
      <c r="K102" s="1239"/>
      <c r="L102" s="1239"/>
      <c r="M102" s="1239"/>
      <c r="N102" s="1239"/>
      <c r="O102" s="1239"/>
      <c r="P102" s="911"/>
      <c r="Q102" s="911"/>
      <c r="R102" s="911"/>
      <c r="S102" s="912"/>
      <c r="T102" s="913"/>
      <c r="U102" s="913"/>
      <c r="V102" s="913"/>
      <c r="W102" s="913"/>
      <c r="AA102" s="888"/>
      <c r="AI102" s="910"/>
      <c r="AL102" s="872"/>
      <c r="AM102" s="872"/>
      <c r="AN102" s="872"/>
      <c r="AO102" s="872"/>
      <c r="AP102" s="872"/>
      <c r="AQ102" s="872"/>
      <c r="AR102" s="872"/>
      <c r="AS102" s="872"/>
      <c r="AT102" s="872"/>
      <c r="AU102" s="872"/>
      <c r="AV102" s="872"/>
      <c r="AW102" s="872"/>
      <c r="AX102" s="872"/>
      <c r="AY102" s="872"/>
    </row>
    <row r="103" spans="1:51">
      <c r="A103" s="977"/>
      <c r="B103" s="977"/>
      <c r="C103" s="977"/>
      <c r="D103" s="977"/>
      <c r="E103" s="977"/>
      <c r="F103" s="977"/>
      <c r="G103" s="977"/>
      <c r="H103" s="977"/>
      <c r="I103" s="978"/>
      <c r="J103" s="933"/>
      <c r="K103" s="977"/>
      <c r="L103" s="977"/>
      <c r="M103" s="983"/>
      <c r="N103" s="982"/>
      <c r="O103" s="909"/>
      <c r="Z103" s="1215"/>
      <c r="AA103" s="1215"/>
      <c r="AC103" s="1216"/>
      <c r="AD103" s="1216"/>
      <c r="AG103" s="1217"/>
      <c r="AH103" s="1217"/>
      <c r="AL103" s="872"/>
      <c r="AM103" s="872"/>
      <c r="AN103" s="872"/>
      <c r="AO103" s="872"/>
      <c r="AP103" s="872"/>
      <c r="AQ103" s="872"/>
      <c r="AR103" s="872"/>
      <c r="AS103" s="872"/>
      <c r="AT103" s="872"/>
      <c r="AU103" s="872"/>
      <c r="AV103" s="872"/>
      <c r="AW103" s="872"/>
      <c r="AX103" s="872"/>
      <c r="AY103" s="872"/>
    </row>
    <row r="104" spans="1:51">
      <c r="A104" s="985"/>
      <c r="B104" s="985"/>
      <c r="C104" s="985"/>
      <c r="D104" s="985"/>
      <c r="E104" s="985"/>
      <c r="F104" s="985"/>
      <c r="G104" s="985"/>
      <c r="H104" s="985"/>
      <c r="I104" s="994"/>
      <c r="J104" s="995"/>
      <c r="K104" s="982"/>
      <c r="L104" s="982"/>
      <c r="M104" s="985"/>
      <c r="N104" s="985"/>
      <c r="O104" s="996"/>
      <c r="Z104" s="921"/>
      <c r="AA104" s="921"/>
      <c r="AC104" s="921"/>
      <c r="AD104" s="921"/>
      <c r="AL104" s="872"/>
      <c r="AM104" s="872"/>
      <c r="AN104" s="872"/>
      <c r="AO104" s="872"/>
      <c r="AP104" s="872"/>
      <c r="AQ104" s="872"/>
      <c r="AR104" s="872"/>
      <c r="AS104" s="872"/>
      <c r="AT104" s="872"/>
      <c r="AU104" s="872"/>
      <c r="AV104" s="872"/>
      <c r="AW104" s="872"/>
      <c r="AX104" s="872"/>
      <c r="AY104" s="872"/>
    </row>
    <row r="105" spans="1:51">
      <c r="A105" s="982"/>
      <c r="B105" s="982"/>
      <c r="C105" s="982"/>
      <c r="D105" s="982"/>
      <c r="E105" s="982"/>
      <c r="F105" s="982"/>
      <c r="G105" s="982"/>
      <c r="H105" s="982"/>
      <c r="I105" s="981"/>
      <c r="J105" s="983"/>
      <c r="K105" s="982"/>
      <c r="L105" s="982"/>
      <c r="M105" s="982"/>
      <c r="N105" s="982"/>
      <c r="O105" s="909"/>
      <c r="Z105" s="925"/>
      <c r="AA105" s="925"/>
      <c r="AC105" s="925"/>
      <c r="AD105" s="925"/>
      <c r="AL105" s="872"/>
      <c r="AM105" s="872"/>
      <c r="AN105" s="872"/>
      <c r="AO105" s="872"/>
      <c r="AP105" s="872"/>
      <c r="AQ105" s="872"/>
      <c r="AR105" s="872"/>
      <c r="AS105" s="872"/>
      <c r="AT105" s="872"/>
      <c r="AU105" s="872"/>
      <c r="AV105" s="872"/>
      <c r="AW105" s="872"/>
      <c r="AX105" s="872"/>
      <c r="AY105" s="872"/>
    </row>
    <row r="106" spans="1:51">
      <c r="A106" s="997"/>
      <c r="B106" s="997"/>
      <c r="C106" s="997"/>
      <c r="D106" s="997"/>
      <c r="E106" s="997"/>
      <c r="F106" s="997"/>
      <c r="G106" s="997"/>
      <c r="H106" s="997"/>
      <c r="I106" s="998"/>
      <c r="J106" s="999"/>
      <c r="K106" s="1000"/>
      <c r="L106" s="1000"/>
      <c r="M106" s="1001"/>
      <c r="N106" s="1002"/>
      <c r="O106" s="909"/>
      <c r="Z106" s="925"/>
      <c r="AA106" s="1003"/>
      <c r="AC106" s="925"/>
      <c r="AD106" s="1003"/>
      <c r="AL106" s="872"/>
      <c r="AM106" s="872"/>
      <c r="AN106" s="872"/>
      <c r="AO106" s="872"/>
      <c r="AP106" s="872"/>
      <c r="AQ106" s="872"/>
      <c r="AR106" s="872"/>
      <c r="AS106" s="872"/>
      <c r="AT106" s="872"/>
      <c r="AU106" s="872"/>
      <c r="AV106" s="872"/>
      <c r="AW106" s="872"/>
      <c r="AX106" s="872"/>
      <c r="AY106" s="872"/>
    </row>
    <row r="107" spans="1:51">
      <c r="A107" s="1004"/>
      <c r="B107" s="1004"/>
      <c r="C107" s="1004"/>
      <c r="D107" s="1004"/>
      <c r="E107" s="1004"/>
      <c r="F107" s="1004"/>
      <c r="G107" s="1004"/>
      <c r="H107" s="1004"/>
      <c r="I107" s="1005"/>
      <c r="J107" s="1006"/>
      <c r="K107" s="1000"/>
      <c r="L107" s="1000"/>
      <c r="M107" s="1007"/>
      <c r="N107" s="1008"/>
      <c r="O107" s="996"/>
      <c r="Z107" s="1009"/>
      <c r="AA107" s="1010"/>
      <c r="AC107" s="1009"/>
      <c r="AD107" s="1010"/>
      <c r="AG107" s="1217"/>
      <c r="AH107" s="1217"/>
      <c r="AL107" s="872"/>
      <c r="AM107" s="872"/>
      <c r="AN107" s="872"/>
      <c r="AO107" s="872"/>
      <c r="AP107" s="872"/>
      <c r="AQ107" s="872"/>
      <c r="AR107" s="872"/>
      <c r="AS107" s="872"/>
      <c r="AT107" s="872"/>
      <c r="AU107" s="872"/>
      <c r="AV107" s="872"/>
      <c r="AW107" s="872"/>
      <c r="AX107" s="872"/>
      <c r="AY107" s="872"/>
    </row>
    <row r="108" spans="1:51">
      <c r="A108" s="1004"/>
      <c r="B108" s="1004"/>
      <c r="C108" s="1004"/>
      <c r="D108" s="1004"/>
      <c r="E108" s="1004"/>
      <c r="F108" s="1004"/>
      <c r="G108" s="1004"/>
      <c r="H108" s="1004"/>
      <c r="I108" s="1005"/>
      <c r="J108" s="1011"/>
      <c r="K108" s="1000"/>
      <c r="L108" s="1000"/>
      <c r="M108" s="1012"/>
      <c r="N108" s="1002"/>
      <c r="O108" s="909"/>
      <c r="Z108" s="894"/>
      <c r="AA108" s="1013"/>
      <c r="AC108" s="894"/>
      <c r="AD108" s="1013"/>
      <c r="AL108" s="872"/>
      <c r="AM108" s="872"/>
      <c r="AN108" s="872"/>
      <c r="AO108" s="872"/>
      <c r="AP108" s="872"/>
      <c r="AQ108" s="872"/>
      <c r="AR108" s="872"/>
      <c r="AS108" s="872"/>
      <c r="AT108" s="872"/>
      <c r="AU108" s="872"/>
      <c r="AV108" s="872"/>
      <c r="AW108" s="872"/>
      <c r="AX108" s="872"/>
      <c r="AY108" s="872"/>
    </row>
    <row r="109" spans="1:51">
      <c r="A109" s="1014"/>
      <c r="B109" s="1014"/>
      <c r="C109" s="1014"/>
      <c r="D109" s="1014"/>
      <c r="E109" s="1014"/>
      <c r="F109" s="1014"/>
      <c r="G109" s="1014"/>
      <c r="H109" s="1014"/>
      <c r="I109" s="1005"/>
      <c r="J109" s="1006"/>
      <c r="K109" s="1000"/>
      <c r="L109" s="1000"/>
      <c r="M109" s="1001"/>
      <c r="N109" s="1002"/>
      <c r="O109" s="909"/>
      <c r="Z109" s="894"/>
      <c r="AA109" s="1013"/>
      <c r="AC109" s="894"/>
      <c r="AD109" s="1013"/>
      <c r="AF109" s="888"/>
      <c r="AL109" s="872"/>
      <c r="AM109" s="872"/>
      <c r="AN109" s="872"/>
      <c r="AO109" s="872"/>
      <c r="AP109" s="872"/>
      <c r="AQ109" s="872"/>
      <c r="AR109" s="872"/>
      <c r="AS109" s="872"/>
      <c r="AT109" s="872"/>
      <c r="AU109" s="872"/>
      <c r="AV109" s="872"/>
      <c r="AW109" s="872"/>
      <c r="AX109" s="872"/>
      <c r="AY109" s="872"/>
    </row>
    <row r="110" spans="1:51">
      <c r="A110" s="1014"/>
      <c r="B110" s="1014"/>
      <c r="C110" s="1014"/>
      <c r="D110" s="1014"/>
      <c r="E110" s="1014"/>
      <c r="F110" s="1014"/>
      <c r="G110" s="1014"/>
      <c r="H110" s="1014"/>
      <c r="I110" s="1005"/>
      <c r="J110" s="1006"/>
      <c r="K110" s="1000"/>
      <c r="L110" s="1000"/>
      <c r="M110" s="1001"/>
      <c r="N110" s="1002"/>
      <c r="O110" s="909"/>
      <c r="Z110" s="894"/>
      <c r="AA110" s="1013"/>
      <c r="AC110" s="894"/>
      <c r="AD110" s="1013"/>
      <c r="AF110" s="888"/>
      <c r="AL110" s="872"/>
      <c r="AM110" s="872"/>
      <c r="AN110" s="872"/>
      <c r="AO110" s="872"/>
      <c r="AP110" s="872"/>
      <c r="AQ110" s="872"/>
      <c r="AR110" s="872"/>
      <c r="AS110" s="872"/>
      <c r="AT110" s="872"/>
      <c r="AU110" s="872"/>
      <c r="AV110" s="872"/>
      <c r="AW110" s="872"/>
      <c r="AX110" s="872"/>
      <c r="AY110" s="872"/>
    </row>
    <row r="111" spans="1:51">
      <c r="A111" s="1004"/>
      <c r="B111" s="1004"/>
      <c r="C111" s="1004"/>
      <c r="D111" s="1004"/>
      <c r="E111" s="1004"/>
      <c r="F111" s="1004"/>
      <c r="G111" s="1004"/>
      <c r="H111" s="1004"/>
      <c r="I111" s="1005"/>
      <c r="J111" s="1006"/>
      <c r="K111" s="1000"/>
      <c r="L111" s="1000"/>
      <c r="M111" s="1001"/>
      <c r="N111" s="1002"/>
      <c r="O111" s="909"/>
      <c r="Z111" s="894"/>
      <c r="AA111" s="1013"/>
      <c r="AC111" s="894"/>
      <c r="AD111" s="1013"/>
      <c r="AF111" s="888"/>
      <c r="AG111" s="1217"/>
      <c r="AH111" s="1217"/>
      <c r="AL111" s="872"/>
      <c r="AM111" s="872"/>
      <c r="AN111" s="872"/>
      <c r="AO111" s="872"/>
      <c r="AP111" s="872"/>
      <c r="AQ111" s="872"/>
      <c r="AR111" s="872"/>
      <c r="AS111" s="872"/>
      <c r="AT111" s="872"/>
      <c r="AU111" s="872"/>
      <c r="AV111" s="872"/>
      <c r="AW111" s="872"/>
      <c r="AX111" s="872"/>
      <c r="AY111" s="872"/>
    </row>
    <row r="112" spans="1:51">
      <c r="A112" s="1004"/>
      <c r="B112" s="1004"/>
      <c r="C112" s="1004"/>
      <c r="D112" s="1004"/>
      <c r="E112" s="1004"/>
      <c r="F112" s="1004"/>
      <c r="G112" s="1004"/>
      <c r="H112" s="1004"/>
      <c r="I112" s="1005"/>
      <c r="J112" s="1011"/>
      <c r="K112" s="1000"/>
      <c r="L112" s="1000"/>
      <c r="M112" s="1001"/>
      <c r="N112" s="1002"/>
      <c r="O112" s="996"/>
      <c r="Z112" s="894"/>
      <c r="AA112" s="1013"/>
      <c r="AC112" s="894"/>
      <c r="AD112" s="1013"/>
      <c r="AF112" s="888"/>
      <c r="AL112" s="872"/>
      <c r="AM112" s="872"/>
      <c r="AN112" s="872"/>
      <c r="AO112" s="872"/>
      <c r="AP112" s="872"/>
      <c r="AQ112" s="872"/>
      <c r="AR112" s="872"/>
      <c r="AS112" s="872"/>
      <c r="AT112" s="872"/>
      <c r="AU112" s="872"/>
      <c r="AV112" s="872"/>
      <c r="AW112" s="872"/>
      <c r="AX112" s="872"/>
      <c r="AY112" s="872"/>
    </row>
    <row r="113" spans="1:51">
      <c r="A113" s="1004"/>
      <c r="B113" s="1004"/>
      <c r="C113" s="1004"/>
      <c r="D113" s="1004"/>
      <c r="E113" s="1004"/>
      <c r="F113" s="1004"/>
      <c r="G113" s="1004"/>
      <c r="H113" s="1004"/>
      <c r="I113" s="1005"/>
      <c r="J113" s="1006"/>
      <c r="K113" s="1000"/>
      <c r="L113" s="1000"/>
      <c r="M113" s="1001"/>
      <c r="N113" s="1002"/>
      <c r="O113" s="909"/>
      <c r="Z113" s="894"/>
      <c r="AA113" s="1013"/>
      <c r="AC113" s="894"/>
      <c r="AD113" s="1013"/>
      <c r="AF113" s="888"/>
      <c r="AL113" s="872"/>
      <c r="AM113" s="872"/>
      <c r="AN113" s="872"/>
      <c r="AO113" s="872"/>
      <c r="AP113" s="872"/>
      <c r="AQ113" s="872"/>
      <c r="AR113" s="872"/>
      <c r="AS113" s="872"/>
      <c r="AT113" s="872"/>
      <c r="AU113" s="872"/>
      <c r="AV113" s="872"/>
      <c r="AW113" s="872"/>
      <c r="AX113" s="872"/>
      <c r="AY113" s="872"/>
    </row>
    <row r="114" spans="1:51">
      <c r="A114" s="1004"/>
      <c r="B114" s="1004"/>
      <c r="C114" s="1004"/>
      <c r="D114" s="1004"/>
      <c r="E114" s="1004"/>
      <c r="F114" s="1004"/>
      <c r="G114" s="1004"/>
      <c r="H114" s="1004"/>
      <c r="I114" s="1005"/>
      <c r="J114" s="1006"/>
      <c r="K114" s="1000"/>
      <c r="L114" s="1000"/>
      <c r="M114" s="1001"/>
      <c r="N114" s="1002"/>
      <c r="O114" s="909"/>
      <c r="Z114" s="894"/>
      <c r="AA114" s="1013"/>
      <c r="AC114" s="894"/>
      <c r="AD114" s="1013"/>
      <c r="AF114" s="888"/>
      <c r="AL114" s="872"/>
      <c r="AM114" s="872"/>
      <c r="AN114" s="872"/>
      <c r="AO114" s="872"/>
      <c r="AP114" s="872"/>
      <c r="AQ114" s="872"/>
      <c r="AR114" s="872"/>
      <c r="AS114" s="872"/>
      <c r="AT114" s="872"/>
      <c r="AU114" s="872"/>
      <c r="AV114" s="872"/>
      <c r="AW114" s="872"/>
      <c r="AX114" s="872"/>
      <c r="AY114" s="872"/>
    </row>
    <row r="115" spans="1:51">
      <c r="A115" s="1004"/>
      <c r="B115" s="1004"/>
      <c r="C115" s="1004"/>
      <c r="D115" s="1004"/>
      <c r="E115" s="1004"/>
      <c r="F115" s="1004"/>
      <c r="G115" s="1004"/>
      <c r="H115" s="1004"/>
      <c r="I115" s="1005"/>
      <c r="J115" s="1006"/>
      <c r="K115" s="1000"/>
      <c r="L115" s="1000"/>
      <c r="M115" s="1001"/>
      <c r="N115" s="1002"/>
      <c r="O115" s="996"/>
      <c r="Z115" s="894"/>
      <c r="AA115" s="1013"/>
      <c r="AC115" s="894"/>
      <c r="AD115" s="1013"/>
      <c r="AF115" s="888"/>
      <c r="AL115" s="872"/>
      <c r="AM115" s="872"/>
      <c r="AN115" s="872"/>
      <c r="AO115" s="872"/>
      <c r="AP115" s="872"/>
      <c r="AQ115" s="872"/>
      <c r="AR115" s="872"/>
      <c r="AS115" s="872"/>
      <c r="AT115" s="872"/>
      <c r="AU115" s="872"/>
      <c r="AV115" s="872"/>
      <c r="AW115" s="872"/>
      <c r="AX115" s="872"/>
      <c r="AY115" s="872"/>
    </row>
    <row r="116" spans="1:51">
      <c r="A116" s="1004"/>
      <c r="B116" s="1004"/>
      <c r="C116" s="1004"/>
      <c r="D116" s="1004"/>
      <c r="E116" s="1004"/>
      <c r="F116" s="1004"/>
      <c r="G116" s="1004"/>
      <c r="H116" s="1004"/>
      <c r="I116" s="1005"/>
      <c r="J116" s="1011"/>
      <c r="K116" s="1000"/>
      <c r="L116" s="1000"/>
      <c r="M116" s="1015"/>
      <c r="N116" s="1002"/>
      <c r="O116" s="1016"/>
      <c r="Z116" s="894"/>
      <c r="AA116" s="1013"/>
      <c r="AC116" s="894"/>
      <c r="AD116" s="1013"/>
      <c r="AF116" s="888"/>
      <c r="AL116" s="872"/>
      <c r="AM116" s="872"/>
      <c r="AN116" s="872"/>
      <c r="AO116" s="872"/>
      <c r="AP116" s="872"/>
      <c r="AQ116" s="872"/>
      <c r="AR116" s="872"/>
      <c r="AS116" s="872"/>
      <c r="AT116" s="872"/>
      <c r="AU116" s="872"/>
      <c r="AV116" s="872"/>
      <c r="AW116" s="872"/>
      <c r="AX116" s="872"/>
      <c r="AY116" s="872"/>
    </row>
    <row r="117" spans="1:51">
      <c r="A117" s="1014"/>
      <c r="B117" s="1014"/>
      <c r="C117" s="1014"/>
      <c r="D117" s="1014"/>
      <c r="E117" s="1014"/>
      <c r="F117" s="1014"/>
      <c r="G117" s="1014"/>
      <c r="H117" s="1014"/>
      <c r="I117" s="1005"/>
      <c r="J117" s="1017"/>
      <c r="K117" s="1000"/>
      <c r="L117" s="1000"/>
      <c r="M117" s="1001"/>
      <c r="N117" s="1002"/>
      <c r="O117" s="909"/>
      <c r="X117" s="895"/>
      <c r="Z117" s="894"/>
      <c r="AA117" s="1013"/>
      <c r="AC117" s="894"/>
      <c r="AD117" s="1013"/>
      <c r="AF117" s="888"/>
      <c r="AL117" s="872"/>
      <c r="AM117" s="872"/>
      <c r="AN117" s="872"/>
      <c r="AO117" s="872"/>
      <c r="AP117" s="872"/>
      <c r="AQ117" s="872"/>
      <c r="AR117" s="872"/>
      <c r="AS117" s="872"/>
      <c r="AT117" s="872"/>
      <c r="AU117" s="872"/>
      <c r="AV117" s="872"/>
      <c r="AW117" s="872"/>
      <c r="AX117" s="872"/>
      <c r="AY117" s="872"/>
    </row>
    <row r="118" spans="1:51">
      <c r="A118" s="1014"/>
      <c r="B118" s="1014"/>
      <c r="C118" s="1014"/>
      <c r="D118" s="1014"/>
      <c r="E118" s="1014"/>
      <c r="F118" s="1014"/>
      <c r="G118" s="1014"/>
      <c r="H118" s="1014"/>
      <c r="I118" s="1005"/>
      <c r="J118" s="1018"/>
      <c r="K118" s="1000"/>
      <c r="L118" s="1000"/>
      <c r="M118" s="1015"/>
      <c r="N118" s="1002"/>
      <c r="O118" s="909"/>
      <c r="X118" s="895"/>
      <c r="Z118" s="894"/>
      <c r="AA118" s="1013"/>
      <c r="AC118" s="894"/>
      <c r="AD118" s="1013"/>
      <c r="AF118" s="888"/>
      <c r="AL118" s="872"/>
      <c r="AM118" s="872"/>
      <c r="AN118" s="872"/>
      <c r="AO118" s="872"/>
      <c r="AP118" s="872"/>
      <c r="AQ118" s="872"/>
      <c r="AR118" s="872"/>
      <c r="AS118" s="872"/>
      <c r="AT118" s="872"/>
      <c r="AU118" s="872"/>
      <c r="AV118" s="872"/>
      <c r="AW118" s="872"/>
      <c r="AX118" s="872"/>
      <c r="AY118" s="872"/>
    </row>
    <row r="119" spans="1:51">
      <c r="A119" s="1014"/>
      <c r="B119" s="1014"/>
      <c r="C119" s="1014"/>
      <c r="D119" s="1014"/>
      <c r="E119" s="1014"/>
      <c r="F119" s="1014"/>
      <c r="G119" s="1014"/>
      <c r="H119" s="1014"/>
      <c r="I119" s="1005"/>
      <c r="J119" s="1018"/>
      <c r="K119" s="1000"/>
      <c r="L119" s="1000"/>
      <c r="M119" s="1015"/>
      <c r="N119" s="1002"/>
      <c r="O119" s="909"/>
      <c r="X119" s="895"/>
      <c r="Z119" s="894"/>
      <c r="AA119" s="1013"/>
      <c r="AC119" s="894"/>
      <c r="AD119" s="1013"/>
      <c r="AF119" s="888"/>
      <c r="AL119" s="872"/>
      <c r="AM119" s="872"/>
      <c r="AN119" s="872"/>
      <c r="AO119" s="872"/>
      <c r="AP119" s="872"/>
      <c r="AQ119" s="872"/>
      <c r="AR119" s="872"/>
      <c r="AS119" s="872"/>
      <c r="AT119" s="872"/>
      <c r="AU119" s="872"/>
      <c r="AV119" s="872"/>
      <c r="AW119" s="872"/>
      <c r="AX119" s="872"/>
      <c r="AY119" s="872"/>
    </row>
    <row r="120" spans="1:51">
      <c r="A120" s="997"/>
      <c r="B120" s="997"/>
      <c r="C120" s="997"/>
      <c r="D120" s="997"/>
      <c r="E120" s="997"/>
      <c r="F120" s="997"/>
      <c r="G120" s="997"/>
      <c r="H120" s="997"/>
      <c r="I120" s="998"/>
      <c r="J120" s="1019"/>
      <c r="K120" s="1000"/>
      <c r="L120" s="1000"/>
      <c r="M120" s="1001"/>
      <c r="N120" s="1002"/>
      <c r="O120" s="909"/>
      <c r="Z120" s="894"/>
      <c r="AA120" s="1013"/>
      <c r="AC120" s="894"/>
      <c r="AD120" s="1013"/>
      <c r="AF120" s="888"/>
      <c r="AL120" s="872"/>
      <c r="AM120" s="872"/>
      <c r="AN120" s="872"/>
      <c r="AO120" s="872"/>
      <c r="AP120" s="872"/>
      <c r="AQ120" s="872"/>
      <c r="AR120" s="872"/>
      <c r="AS120" s="872"/>
      <c r="AT120" s="872"/>
      <c r="AU120" s="872"/>
      <c r="AV120" s="872"/>
      <c r="AW120" s="872"/>
      <c r="AX120" s="872"/>
      <c r="AY120" s="872"/>
    </row>
    <row r="121" spans="1:51">
      <c r="A121" s="1014"/>
      <c r="B121" s="1014"/>
      <c r="C121" s="1014"/>
      <c r="D121" s="1014"/>
      <c r="E121" s="1014"/>
      <c r="F121" s="1014"/>
      <c r="G121" s="1014"/>
      <c r="H121" s="1014"/>
      <c r="I121" s="1005"/>
      <c r="J121" s="1020"/>
      <c r="K121" s="1000"/>
      <c r="L121" s="1000"/>
      <c r="M121" s="1001"/>
      <c r="N121" s="1002"/>
      <c r="O121" s="909"/>
      <c r="Z121" s="894"/>
      <c r="AA121" s="1013"/>
      <c r="AC121" s="894"/>
      <c r="AD121" s="1013"/>
      <c r="AF121" s="888"/>
      <c r="AL121" s="872"/>
      <c r="AM121" s="872"/>
      <c r="AN121" s="872"/>
      <c r="AO121" s="872"/>
      <c r="AP121" s="872"/>
      <c r="AQ121" s="872"/>
      <c r="AR121" s="872"/>
      <c r="AS121" s="872"/>
      <c r="AT121" s="872"/>
      <c r="AU121" s="872"/>
      <c r="AV121" s="872"/>
      <c r="AW121" s="872"/>
      <c r="AX121" s="872"/>
      <c r="AY121" s="872"/>
    </row>
    <row r="122" spans="1:51">
      <c r="A122" s="1004"/>
      <c r="B122" s="1004"/>
      <c r="C122" s="1004"/>
      <c r="D122" s="1004"/>
      <c r="E122" s="1004"/>
      <c r="F122" s="1004"/>
      <c r="G122" s="1004"/>
      <c r="H122" s="1004"/>
      <c r="I122" s="1005"/>
      <c r="J122" s="1006"/>
      <c r="K122" s="1000"/>
      <c r="L122" s="1000"/>
      <c r="M122" s="1001"/>
      <c r="N122" s="1002"/>
      <c r="O122" s="909"/>
      <c r="Z122" s="894"/>
      <c r="AA122" s="1013"/>
      <c r="AC122" s="894"/>
      <c r="AD122" s="1013"/>
      <c r="AF122" s="888"/>
      <c r="AL122" s="872"/>
      <c r="AM122" s="872"/>
      <c r="AN122" s="872"/>
      <c r="AO122" s="872"/>
      <c r="AP122" s="872"/>
      <c r="AQ122" s="872"/>
      <c r="AR122" s="872"/>
      <c r="AS122" s="872"/>
      <c r="AT122" s="872"/>
      <c r="AU122" s="872"/>
      <c r="AV122" s="872"/>
      <c r="AW122" s="872"/>
      <c r="AX122" s="872"/>
      <c r="AY122" s="872"/>
    </row>
    <row r="123" spans="1:51">
      <c r="A123" s="1014"/>
      <c r="B123" s="1014"/>
      <c r="C123" s="1014"/>
      <c r="D123" s="1014"/>
      <c r="E123" s="1014"/>
      <c r="F123" s="1014"/>
      <c r="G123" s="1014"/>
      <c r="H123" s="1014"/>
      <c r="I123" s="1005"/>
      <c r="J123" s="1018"/>
      <c r="K123" s="1000"/>
      <c r="L123" s="1000"/>
      <c r="M123" s="1015"/>
      <c r="N123" s="1002"/>
      <c r="O123" s="909"/>
      <c r="Z123" s="894"/>
      <c r="AA123" s="1013"/>
      <c r="AC123" s="894"/>
      <c r="AD123" s="1013"/>
      <c r="AF123" s="888"/>
      <c r="AL123" s="872"/>
      <c r="AM123" s="872"/>
      <c r="AN123" s="872"/>
      <c r="AO123" s="872"/>
      <c r="AP123" s="872"/>
      <c r="AQ123" s="872"/>
      <c r="AR123" s="872"/>
      <c r="AS123" s="872"/>
      <c r="AT123" s="872"/>
      <c r="AU123" s="872"/>
      <c r="AV123" s="872"/>
      <c r="AW123" s="872"/>
      <c r="AX123" s="872"/>
      <c r="AY123" s="872"/>
    </row>
    <row r="124" spans="1:51">
      <c r="A124" s="997"/>
      <c r="B124" s="997"/>
      <c r="C124" s="997"/>
      <c r="D124" s="997"/>
      <c r="E124" s="997"/>
      <c r="F124" s="997"/>
      <c r="G124" s="997"/>
      <c r="H124" s="997"/>
      <c r="I124" s="998"/>
      <c r="J124" s="999"/>
      <c r="K124" s="1000"/>
      <c r="L124" s="1000"/>
      <c r="M124" s="1001"/>
      <c r="N124" s="1002"/>
      <c r="O124" s="909"/>
      <c r="Z124" s="894"/>
      <c r="AA124" s="1021"/>
      <c r="AC124" s="894"/>
      <c r="AD124" s="1021"/>
      <c r="AF124" s="888"/>
      <c r="AL124" s="872"/>
      <c r="AM124" s="872"/>
      <c r="AN124" s="872"/>
      <c r="AO124" s="872"/>
      <c r="AP124" s="872"/>
      <c r="AQ124" s="872"/>
      <c r="AR124" s="872"/>
      <c r="AS124" s="872"/>
      <c r="AT124" s="872"/>
      <c r="AU124" s="872"/>
      <c r="AV124" s="872"/>
      <c r="AW124" s="872"/>
      <c r="AX124" s="872"/>
      <c r="AY124" s="872"/>
    </row>
    <row r="125" spans="1:51">
      <c r="A125" s="1004"/>
      <c r="B125" s="1004"/>
      <c r="C125" s="1004"/>
      <c r="D125" s="1004"/>
      <c r="E125" s="1004"/>
      <c r="F125" s="1004"/>
      <c r="G125" s="1004"/>
      <c r="H125" s="1004"/>
      <c r="I125" s="1005"/>
      <c r="J125" s="1006"/>
      <c r="K125" s="1000"/>
      <c r="L125" s="1000"/>
      <c r="M125" s="1015"/>
      <c r="N125" s="1002"/>
      <c r="O125" s="1016"/>
      <c r="Z125" s="894"/>
      <c r="AA125" s="1021"/>
      <c r="AC125" s="894"/>
      <c r="AD125" s="1021"/>
      <c r="AF125" s="888"/>
      <c r="AL125" s="872"/>
      <c r="AM125" s="872"/>
      <c r="AN125" s="872"/>
      <c r="AO125" s="872"/>
      <c r="AP125" s="872"/>
      <c r="AQ125" s="872"/>
      <c r="AR125" s="872"/>
      <c r="AS125" s="872"/>
      <c r="AT125" s="872"/>
      <c r="AU125" s="872"/>
      <c r="AV125" s="872"/>
      <c r="AW125" s="872"/>
      <c r="AX125" s="872"/>
      <c r="AY125" s="872"/>
    </row>
    <row r="126" spans="1:51">
      <c r="A126" s="1004"/>
      <c r="B126" s="1004"/>
      <c r="C126" s="1004"/>
      <c r="D126" s="1004"/>
      <c r="E126" s="1004"/>
      <c r="F126" s="1004"/>
      <c r="G126" s="1004"/>
      <c r="H126" s="1004"/>
      <c r="I126" s="1005"/>
      <c r="J126" s="1006"/>
      <c r="K126" s="1014"/>
      <c r="L126" s="1000"/>
      <c r="M126" s="1015"/>
      <c r="N126" s="1002"/>
      <c r="O126" s="909"/>
      <c r="Z126" s="894"/>
      <c r="AA126" s="1013"/>
      <c r="AC126" s="894"/>
      <c r="AD126" s="1013"/>
      <c r="AF126" s="888"/>
      <c r="AL126" s="872"/>
      <c r="AM126" s="872"/>
      <c r="AN126" s="872"/>
      <c r="AO126" s="872"/>
      <c r="AP126" s="872"/>
      <c r="AQ126" s="872"/>
      <c r="AR126" s="872"/>
      <c r="AS126" s="872"/>
      <c r="AT126" s="872"/>
      <c r="AU126" s="872"/>
      <c r="AV126" s="872"/>
      <c r="AW126" s="872"/>
      <c r="AX126" s="872"/>
      <c r="AY126" s="872"/>
    </row>
    <row r="127" spans="1:51">
      <c r="A127" s="1014"/>
      <c r="B127" s="1014"/>
      <c r="C127" s="1014"/>
      <c r="D127" s="1014"/>
      <c r="E127" s="1014"/>
      <c r="F127" s="1014"/>
      <c r="G127" s="1014"/>
      <c r="H127" s="1014"/>
      <c r="I127" s="1005"/>
      <c r="J127" s="1006"/>
      <c r="K127" s="1014"/>
      <c r="L127" s="1000"/>
      <c r="M127" s="1015"/>
      <c r="N127" s="1002"/>
      <c r="O127" s="909"/>
      <c r="Z127" s="894"/>
      <c r="AA127" s="1013"/>
      <c r="AC127" s="894"/>
      <c r="AD127" s="1013"/>
      <c r="AF127" s="888"/>
      <c r="AL127" s="872"/>
      <c r="AM127" s="872"/>
      <c r="AN127" s="872"/>
      <c r="AO127" s="872"/>
      <c r="AP127" s="872"/>
      <c r="AQ127" s="872"/>
      <c r="AR127" s="872"/>
      <c r="AS127" s="872"/>
      <c r="AT127" s="872"/>
      <c r="AU127" s="872"/>
      <c r="AV127" s="872"/>
      <c r="AW127" s="872"/>
      <c r="AX127" s="872"/>
      <c r="AY127" s="872"/>
    </row>
    <row r="128" spans="1:51">
      <c r="A128" s="1014"/>
      <c r="B128" s="1014"/>
      <c r="C128" s="1014"/>
      <c r="D128" s="1014"/>
      <c r="E128" s="1014"/>
      <c r="F128" s="1014"/>
      <c r="G128" s="1014"/>
      <c r="H128" s="1014"/>
      <c r="I128" s="1005"/>
      <c r="J128" s="1006"/>
      <c r="K128" s="1014"/>
      <c r="L128" s="1000"/>
      <c r="M128" s="1015"/>
      <c r="N128" s="1002"/>
      <c r="O128" s="909"/>
      <c r="Z128" s="894"/>
      <c r="AA128" s="1013"/>
      <c r="AC128" s="894"/>
      <c r="AD128" s="1013"/>
      <c r="AF128" s="888"/>
      <c r="AL128" s="872"/>
      <c r="AM128" s="872"/>
      <c r="AN128" s="872"/>
      <c r="AO128" s="872"/>
      <c r="AP128" s="872"/>
      <c r="AQ128" s="872"/>
      <c r="AR128" s="872"/>
      <c r="AS128" s="872"/>
      <c r="AT128" s="872"/>
      <c r="AU128" s="872"/>
      <c r="AV128" s="872"/>
      <c r="AW128" s="872"/>
      <c r="AX128" s="872"/>
      <c r="AY128" s="872"/>
    </row>
    <row r="129" spans="1:51">
      <c r="A129" s="1014"/>
      <c r="B129" s="1014"/>
      <c r="C129" s="1014"/>
      <c r="D129" s="1014"/>
      <c r="E129" s="1014"/>
      <c r="F129" s="1014"/>
      <c r="G129" s="1014"/>
      <c r="H129" s="1014"/>
      <c r="I129" s="1005"/>
      <c r="J129" s="1006"/>
      <c r="K129" s="1014"/>
      <c r="L129" s="1000"/>
      <c r="M129" s="1015"/>
      <c r="N129" s="1002"/>
      <c r="O129" s="909"/>
      <c r="Z129" s="894"/>
      <c r="AA129" s="1013"/>
      <c r="AC129" s="894"/>
      <c r="AD129" s="1013"/>
      <c r="AF129" s="888"/>
      <c r="AL129" s="872"/>
      <c r="AM129" s="872"/>
      <c r="AN129" s="872"/>
      <c r="AO129" s="872"/>
      <c r="AP129" s="872"/>
      <c r="AQ129" s="872"/>
      <c r="AR129" s="872"/>
      <c r="AS129" s="872"/>
      <c r="AT129" s="872"/>
      <c r="AU129" s="872"/>
      <c r="AV129" s="872"/>
      <c r="AW129" s="872"/>
      <c r="AX129" s="872"/>
      <c r="AY129" s="872"/>
    </row>
    <row r="130" spans="1:51">
      <c r="A130" s="1014"/>
      <c r="B130" s="1014"/>
      <c r="C130" s="1014"/>
      <c r="D130" s="1014"/>
      <c r="E130" s="1014"/>
      <c r="F130" s="1014"/>
      <c r="G130" s="1014"/>
      <c r="H130" s="1014"/>
      <c r="I130" s="1005"/>
      <c r="J130" s="1006"/>
      <c r="K130" s="1014"/>
      <c r="L130" s="1000"/>
      <c r="M130" s="1015"/>
      <c r="N130" s="1002"/>
      <c r="O130" s="909"/>
      <c r="Z130" s="894"/>
      <c r="AA130" s="1013"/>
      <c r="AC130" s="894"/>
      <c r="AD130" s="1013"/>
      <c r="AF130" s="888"/>
      <c r="AL130" s="872"/>
      <c r="AM130" s="872"/>
      <c r="AN130" s="872"/>
      <c r="AO130" s="872"/>
      <c r="AP130" s="872"/>
      <c r="AQ130" s="872"/>
      <c r="AR130" s="872"/>
      <c r="AS130" s="872"/>
      <c r="AT130" s="872"/>
      <c r="AU130" s="872"/>
      <c r="AV130" s="872"/>
      <c r="AW130" s="872"/>
      <c r="AX130" s="872"/>
      <c r="AY130" s="872"/>
    </row>
    <row r="131" spans="1:51">
      <c r="A131" s="1014"/>
      <c r="B131" s="1014"/>
      <c r="C131" s="1014"/>
      <c r="D131" s="1014"/>
      <c r="E131" s="1014"/>
      <c r="F131" s="1014"/>
      <c r="G131" s="1014"/>
      <c r="H131" s="1014"/>
      <c r="I131" s="1005"/>
      <c r="J131" s="1006"/>
      <c r="K131" s="1014"/>
      <c r="L131" s="1000"/>
      <c r="M131" s="1015"/>
      <c r="N131" s="1002"/>
      <c r="O131" s="909"/>
      <c r="Z131" s="894"/>
      <c r="AA131" s="1013"/>
      <c r="AC131" s="894"/>
      <c r="AD131" s="1013"/>
      <c r="AF131" s="888"/>
      <c r="AL131" s="872"/>
      <c r="AM131" s="872"/>
      <c r="AN131" s="872"/>
      <c r="AO131" s="872"/>
      <c r="AP131" s="872"/>
      <c r="AQ131" s="872"/>
      <c r="AR131" s="872"/>
      <c r="AS131" s="872"/>
      <c r="AT131" s="872"/>
      <c r="AU131" s="872"/>
      <c r="AV131" s="872"/>
      <c r="AW131" s="872"/>
      <c r="AX131" s="872"/>
      <c r="AY131" s="872"/>
    </row>
    <row r="132" spans="1:51">
      <c r="A132" s="1014"/>
      <c r="B132" s="1014"/>
      <c r="C132" s="1014"/>
      <c r="D132" s="1014"/>
      <c r="E132" s="1014"/>
      <c r="F132" s="1014"/>
      <c r="G132" s="1014"/>
      <c r="H132" s="1014"/>
      <c r="I132" s="1005"/>
      <c r="J132" s="1006"/>
      <c r="K132" s="1014"/>
      <c r="L132" s="1000"/>
      <c r="M132" s="1015"/>
      <c r="N132" s="1002"/>
      <c r="O132" s="909"/>
      <c r="Z132" s="894"/>
      <c r="AA132" s="1013"/>
      <c r="AC132" s="894"/>
      <c r="AD132" s="1013"/>
      <c r="AF132" s="888"/>
      <c r="AL132" s="872"/>
      <c r="AM132" s="872"/>
      <c r="AN132" s="872"/>
      <c r="AO132" s="872"/>
      <c r="AP132" s="872"/>
      <c r="AQ132" s="872"/>
      <c r="AR132" s="872"/>
      <c r="AS132" s="872"/>
      <c r="AT132" s="872"/>
      <c r="AU132" s="872"/>
      <c r="AV132" s="872"/>
      <c r="AW132" s="872"/>
      <c r="AX132" s="872"/>
      <c r="AY132" s="872"/>
    </row>
    <row r="133" spans="1:51">
      <c r="A133" s="997"/>
      <c r="B133" s="997"/>
      <c r="C133" s="997"/>
      <c r="D133" s="997"/>
      <c r="E133" s="997"/>
      <c r="F133" s="997"/>
      <c r="G133" s="997"/>
      <c r="H133" s="997"/>
      <c r="I133" s="998"/>
      <c r="J133" s="999"/>
      <c r="K133" s="1000"/>
      <c r="L133" s="1000"/>
      <c r="M133" s="1001"/>
      <c r="N133" s="1002"/>
      <c r="O133" s="909"/>
      <c r="Z133" s="894"/>
      <c r="AA133" s="1021"/>
      <c r="AC133" s="894"/>
      <c r="AD133" s="1021"/>
      <c r="AF133" s="888"/>
      <c r="AL133" s="872"/>
      <c r="AM133" s="872"/>
      <c r="AN133" s="872"/>
      <c r="AO133" s="872"/>
      <c r="AP133" s="872"/>
      <c r="AQ133" s="872"/>
      <c r="AR133" s="872"/>
      <c r="AS133" s="872"/>
      <c r="AT133" s="872"/>
      <c r="AU133" s="872"/>
      <c r="AV133" s="872"/>
      <c r="AW133" s="872"/>
      <c r="AX133" s="872"/>
      <c r="AY133" s="872"/>
    </row>
    <row r="134" spans="1:51">
      <c r="A134" s="1004"/>
      <c r="B134" s="1004"/>
      <c r="C134" s="1004"/>
      <c r="D134" s="1004"/>
      <c r="E134" s="1004"/>
      <c r="F134" s="1004"/>
      <c r="G134" s="1004"/>
      <c r="H134" s="1004"/>
      <c r="I134" s="1005"/>
      <c r="J134" s="1022"/>
      <c r="K134" s="1000"/>
      <c r="L134" s="1000"/>
      <c r="M134" s="1015"/>
      <c r="N134" s="1002"/>
      <c r="O134" s="1016"/>
      <c r="Z134" s="894"/>
      <c r="AA134" s="1021"/>
      <c r="AC134" s="894"/>
      <c r="AD134" s="1021"/>
      <c r="AF134" s="888"/>
      <c r="AL134" s="872"/>
      <c r="AM134" s="872"/>
      <c r="AN134" s="872"/>
      <c r="AO134" s="872"/>
      <c r="AP134" s="872"/>
      <c r="AQ134" s="872"/>
      <c r="AR134" s="872"/>
      <c r="AS134" s="872"/>
      <c r="AT134" s="872"/>
      <c r="AU134" s="872"/>
      <c r="AV134" s="872"/>
      <c r="AW134" s="872"/>
      <c r="AX134" s="872"/>
      <c r="AY134" s="872"/>
    </row>
    <row r="135" spans="1:51">
      <c r="A135" s="1004"/>
      <c r="B135" s="1004"/>
      <c r="C135" s="1004"/>
      <c r="D135" s="1004"/>
      <c r="E135" s="1004"/>
      <c r="F135" s="1004"/>
      <c r="G135" s="1004"/>
      <c r="H135" s="1004"/>
      <c r="I135" s="1005"/>
      <c r="J135" s="1006"/>
      <c r="K135" s="1014"/>
      <c r="L135" s="1000"/>
      <c r="M135" s="1015"/>
      <c r="N135" s="1002"/>
      <c r="O135" s="909"/>
      <c r="Z135" s="894"/>
      <c r="AA135" s="1013"/>
      <c r="AC135" s="894"/>
      <c r="AD135" s="1013"/>
      <c r="AF135" s="888"/>
      <c r="AL135" s="872"/>
      <c r="AM135" s="872"/>
      <c r="AN135" s="872"/>
      <c r="AO135" s="872"/>
      <c r="AP135" s="872"/>
      <c r="AQ135" s="872"/>
      <c r="AR135" s="872"/>
      <c r="AS135" s="872"/>
      <c r="AT135" s="872"/>
      <c r="AU135" s="872"/>
      <c r="AV135" s="872"/>
      <c r="AW135" s="872"/>
      <c r="AX135" s="872"/>
      <c r="AY135" s="872"/>
    </row>
    <row r="136" spans="1:51">
      <c r="A136" s="1004"/>
      <c r="B136" s="1004"/>
      <c r="C136" s="1004"/>
      <c r="D136" s="1004"/>
      <c r="E136" s="1004"/>
      <c r="F136" s="1004"/>
      <c r="G136" s="1004"/>
      <c r="H136" s="1004"/>
      <c r="I136" s="1005"/>
      <c r="J136" s="999"/>
      <c r="K136" s="1000"/>
      <c r="L136" s="1000"/>
      <c r="M136" s="1001"/>
      <c r="N136" s="1002"/>
      <c r="O136" s="909"/>
      <c r="Z136" s="894"/>
      <c r="AA136" s="1013"/>
      <c r="AC136" s="894"/>
      <c r="AD136" s="1013"/>
      <c r="AF136" s="888"/>
      <c r="AL136" s="872"/>
      <c r="AM136" s="872"/>
      <c r="AN136" s="872"/>
      <c r="AO136" s="872"/>
      <c r="AP136" s="872"/>
      <c r="AQ136" s="872"/>
      <c r="AR136" s="872"/>
      <c r="AS136" s="872"/>
      <c r="AT136" s="872"/>
      <c r="AU136" s="872"/>
      <c r="AV136" s="872"/>
      <c r="AW136" s="872"/>
      <c r="AX136" s="872"/>
      <c r="AY136" s="872"/>
    </row>
    <row r="137" spans="1:51">
      <c r="A137" s="997"/>
      <c r="B137" s="997"/>
      <c r="C137" s="997"/>
      <c r="D137" s="997"/>
      <c r="E137" s="997"/>
      <c r="F137" s="997"/>
      <c r="G137" s="997"/>
      <c r="H137" s="997"/>
      <c r="I137" s="998"/>
      <c r="J137" s="1023"/>
      <c r="K137" s="1014"/>
      <c r="L137" s="1000"/>
      <c r="M137" s="1024"/>
      <c r="N137" s="1002"/>
      <c r="O137" s="909"/>
      <c r="Z137" s="894"/>
      <c r="AA137" s="1013"/>
      <c r="AC137" s="894"/>
      <c r="AD137" s="1013"/>
      <c r="AF137" s="888"/>
      <c r="AL137" s="872"/>
      <c r="AM137" s="872"/>
      <c r="AN137" s="872"/>
      <c r="AO137" s="872"/>
      <c r="AP137" s="872"/>
      <c r="AQ137" s="872"/>
      <c r="AR137" s="872"/>
      <c r="AS137" s="872"/>
      <c r="AT137" s="872"/>
      <c r="AU137" s="872"/>
      <c r="AV137" s="872"/>
      <c r="AW137" s="872"/>
      <c r="AX137" s="872"/>
      <c r="AY137" s="872"/>
    </row>
    <row r="138" spans="1:51">
      <c r="A138" s="997"/>
      <c r="B138" s="997"/>
      <c r="C138" s="997"/>
      <c r="D138" s="997"/>
      <c r="E138" s="997"/>
      <c r="F138" s="997"/>
      <c r="G138" s="997"/>
      <c r="H138" s="997"/>
      <c r="I138" s="998"/>
      <c r="J138" s="1023"/>
      <c r="K138" s="1014"/>
      <c r="L138" s="1000"/>
      <c r="M138" s="1001"/>
      <c r="N138" s="1002"/>
      <c r="O138" s="909"/>
      <c r="Z138" s="894"/>
      <c r="AA138" s="1013"/>
      <c r="AC138" s="894"/>
      <c r="AD138" s="1013"/>
      <c r="AF138" s="888"/>
      <c r="AL138" s="872"/>
      <c r="AM138" s="872"/>
      <c r="AN138" s="872"/>
      <c r="AO138" s="872"/>
      <c r="AP138" s="872"/>
      <c r="AQ138" s="872"/>
      <c r="AR138" s="872"/>
      <c r="AS138" s="872"/>
      <c r="AT138" s="872"/>
      <c r="AU138" s="872"/>
      <c r="AV138" s="872"/>
      <c r="AW138" s="872"/>
      <c r="AX138" s="872"/>
      <c r="AY138" s="872"/>
    </row>
    <row r="139" spans="1:51">
      <c r="A139" s="997"/>
      <c r="B139" s="997"/>
      <c r="C139" s="997"/>
      <c r="D139" s="997"/>
      <c r="E139" s="997"/>
      <c r="F139" s="997"/>
      <c r="G139" s="997"/>
      <c r="H139" s="997"/>
      <c r="I139" s="998"/>
      <c r="J139" s="1023"/>
      <c r="K139" s="1014"/>
      <c r="L139" s="1000"/>
      <c r="M139" s="1024"/>
      <c r="N139" s="1002"/>
      <c r="O139" s="909"/>
      <c r="Z139" s="894"/>
      <c r="AA139" s="1013"/>
      <c r="AC139" s="894"/>
      <c r="AD139" s="1013"/>
      <c r="AF139" s="888"/>
      <c r="AL139" s="872"/>
      <c r="AM139" s="872"/>
      <c r="AN139" s="872"/>
      <c r="AO139" s="872"/>
      <c r="AP139" s="872"/>
      <c r="AQ139" s="872"/>
      <c r="AR139" s="872"/>
      <c r="AS139" s="872"/>
      <c r="AT139" s="872"/>
      <c r="AU139" s="872"/>
      <c r="AV139" s="872"/>
      <c r="AW139" s="872"/>
      <c r="AX139" s="872"/>
      <c r="AY139" s="872"/>
    </row>
    <row r="140" spans="1:51">
      <c r="A140" s="997"/>
      <c r="B140" s="997"/>
      <c r="C140" s="997"/>
      <c r="D140" s="997"/>
      <c r="E140" s="997"/>
      <c r="F140" s="997"/>
      <c r="G140" s="997"/>
      <c r="H140" s="997"/>
      <c r="I140" s="998"/>
      <c r="J140" s="1023"/>
      <c r="K140" s="1014"/>
      <c r="L140" s="1000"/>
      <c r="M140" s="1024"/>
      <c r="N140" s="1002"/>
      <c r="O140" s="909"/>
      <c r="Z140" s="894"/>
      <c r="AA140" s="1013"/>
      <c r="AC140" s="894"/>
      <c r="AD140" s="1013"/>
      <c r="AF140" s="888"/>
      <c r="AL140" s="872"/>
      <c r="AM140" s="872"/>
      <c r="AN140" s="872"/>
      <c r="AO140" s="872"/>
      <c r="AP140" s="872"/>
      <c r="AQ140" s="872"/>
      <c r="AR140" s="872"/>
      <c r="AS140" s="872"/>
      <c r="AT140" s="872"/>
      <c r="AU140" s="872"/>
      <c r="AV140" s="872"/>
      <c r="AW140" s="872"/>
      <c r="AX140" s="872"/>
      <c r="AY140" s="872"/>
    </row>
    <row r="141" spans="1:51">
      <c r="A141" s="997"/>
      <c r="B141" s="997"/>
      <c r="C141" s="997"/>
      <c r="D141" s="997"/>
      <c r="E141" s="997"/>
      <c r="F141" s="997"/>
      <c r="G141" s="997"/>
      <c r="H141" s="997"/>
      <c r="I141" s="998"/>
      <c r="J141" s="1006"/>
      <c r="K141" s="1014"/>
      <c r="L141" s="1000"/>
      <c r="M141" s="1024"/>
      <c r="N141" s="1002"/>
      <c r="O141" s="909"/>
      <c r="Z141" s="894"/>
      <c r="AA141" s="1013"/>
      <c r="AC141" s="894"/>
      <c r="AD141" s="1013"/>
      <c r="AF141" s="888"/>
      <c r="AL141" s="872"/>
      <c r="AM141" s="872"/>
      <c r="AN141" s="872"/>
      <c r="AO141" s="872"/>
      <c r="AP141" s="872"/>
      <c r="AQ141" s="872"/>
      <c r="AR141" s="872"/>
      <c r="AS141" s="872"/>
      <c r="AT141" s="872"/>
      <c r="AU141" s="872"/>
      <c r="AV141" s="872"/>
      <c r="AW141" s="872"/>
      <c r="AX141" s="872"/>
      <c r="AY141" s="872"/>
    </row>
    <row r="142" spans="1:51">
      <c r="A142" s="997"/>
      <c r="B142" s="997"/>
      <c r="C142" s="997"/>
      <c r="D142" s="997"/>
      <c r="E142" s="997"/>
      <c r="F142" s="997"/>
      <c r="G142" s="997"/>
      <c r="H142" s="997"/>
      <c r="I142" s="998"/>
      <c r="J142" s="1006"/>
      <c r="K142" s="1014"/>
      <c r="L142" s="1000"/>
      <c r="M142" s="1024"/>
      <c r="N142" s="1002"/>
      <c r="O142" s="909"/>
      <c r="Z142" s="894"/>
      <c r="AA142" s="1013"/>
      <c r="AC142" s="894"/>
      <c r="AD142" s="1013"/>
      <c r="AF142" s="888"/>
      <c r="AL142" s="872"/>
      <c r="AM142" s="872"/>
      <c r="AN142" s="872"/>
      <c r="AO142" s="872"/>
      <c r="AP142" s="872"/>
      <c r="AQ142" s="872"/>
      <c r="AR142" s="872"/>
      <c r="AS142" s="872"/>
      <c r="AT142" s="872"/>
      <c r="AU142" s="872"/>
      <c r="AV142" s="872"/>
      <c r="AW142" s="872"/>
      <c r="AX142" s="872"/>
      <c r="AY142" s="872"/>
    </row>
    <row r="143" spans="1:51">
      <c r="A143" s="997"/>
      <c r="B143" s="997"/>
      <c r="C143" s="997"/>
      <c r="D143" s="997"/>
      <c r="E143" s="997"/>
      <c r="F143" s="997"/>
      <c r="G143" s="997"/>
      <c r="H143" s="997"/>
      <c r="I143" s="998"/>
      <c r="J143" s="999"/>
      <c r="K143" s="1000"/>
      <c r="L143" s="1000"/>
      <c r="M143" s="1001"/>
      <c r="N143" s="1002"/>
      <c r="O143" s="909"/>
      <c r="Z143" s="894"/>
      <c r="AA143" s="1013"/>
      <c r="AC143" s="894"/>
      <c r="AD143" s="1013"/>
      <c r="AF143" s="888"/>
      <c r="AL143" s="872"/>
      <c r="AM143" s="872"/>
      <c r="AN143" s="872"/>
      <c r="AO143" s="872"/>
      <c r="AP143" s="872"/>
      <c r="AQ143" s="872"/>
      <c r="AR143" s="872"/>
      <c r="AS143" s="872"/>
      <c r="AT143" s="872"/>
      <c r="AU143" s="872"/>
      <c r="AV143" s="872"/>
      <c r="AW143" s="872"/>
      <c r="AX143" s="872"/>
      <c r="AY143" s="872"/>
    </row>
    <row r="144" spans="1:51">
      <c r="A144" s="1004"/>
      <c r="B144" s="1004"/>
      <c r="C144" s="1004"/>
      <c r="D144" s="1004"/>
      <c r="E144" s="1004"/>
      <c r="F144" s="1004"/>
      <c r="G144" s="1004"/>
      <c r="H144" s="1004"/>
      <c r="I144" s="1005"/>
      <c r="J144" s="1023"/>
      <c r="K144" s="1014"/>
      <c r="L144" s="1014"/>
      <c r="M144" s="1024"/>
      <c r="N144" s="1002"/>
      <c r="O144" s="909"/>
      <c r="Z144" s="894"/>
      <c r="AA144" s="1013"/>
      <c r="AC144" s="894"/>
      <c r="AD144" s="1013"/>
      <c r="AF144" s="888"/>
      <c r="AL144" s="872"/>
      <c r="AM144" s="872"/>
      <c r="AN144" s="872"/>
      <c r="AO144" s="872"/>
      <c r="AP144" s="872"/>
      <c r="AQ144" s="872"/>
      <c r="AR144" s="872"/>
      <c r="AS144" s="872"/>
      <c r="AT144" s="872"/>
      <c r="AU144" s="872"/>
      <c r="AV144" s="872"/>
      <c r="AW144" s="872"/>
      <c r="AX144" s="872"/>
      <c r="AY144" s="872"/>
    </row>
    <row r="145" spans="1:51">
      <c r="A145" s="1004"/>
      <c r="B145" s="1004"/>
      <c r="C145" s="1004"/>
      <c r="D145" s="1004"/>
      <c r="E145" s="1004"/>
      <c r="F145" s="1004"/>
      <c r="G145" s="1004"/>
      <c r="H145" s="1004"/>
      <c r="I145" s="1005"/>
      <c r="J145" s="1023"/>
      <c r="K145" s="1014"/>
      <c r="L145" s="1014"/>
      <c r="M145" s="1024"/>
      <c r="N145" s="1002"/>
      <c r="O145" s="909"/>
      <c r="Z145" s="894"/>
      <c r="AA145" s="1013"/>
      <c r="AC145" s="894"/>
      <c r="AD145" s="1013"/>
      <c r="AF145" s="888"/>
      <c r="AL145" s="872"/>
      <c r="AM145" s="872"/>
      <c r="AN145" s="872"/>
      <c r="AO145" s="872"/>
      <c r="AP145" s="872"/>
      <c r="AQ145" s="872"/>
      <c r="AR145" s="872"/>
      <c r="AS145" s="872"/>
      <c r="AT145" s="872"/>
      <c r="AU145" s="872"/>
      <c r="AV145" s="872"/>
      <c r="AW145" s="872"/>
      <c r="AX145" s="872"/>
      <c r="AY145" s="872"/>
    </row>
    <row r="146" spans="1:51">
      <c r="A146" s="1004"/>
      <c r="B146" s="1004"/>
      <c r="C146" s="1004"/>
      <c r="D146" s="1004"/>
      <c r="E146" s="1004"/>
      <c r="F146" s="1004"/>
      <c r="G146" s="1004"/>
      <c r="H146" s="1004"/>
      <c r="I146" s="1005"/>
      <c r="J146" s="1023"/>
      <c r="K146" s="1014"/>
      <c r="L146" s="1014"/>
      <c r="M146" s="1024"/>
      <c r="N146" s="1002"/>
      <c r="O146" s="909"/>
      <c r="Z146" s="894"/>
      <c r="AA146" s="1013"/>
      <c r="AC146" s="894"/>
      <c r="AD146" s="1013"/>
      <c r="AF146" s="888"/>
      <c r="AL146" s="872"/>
      <c r="AM146" s="872"/>
      <c r="AN146" s="872"/>
      <c r="AO146" s="872"/>
      <c r="AP146" s="872"/>
      <c r="AQ146" s="872"/>
      <c r="AR146" s="872"/>
      <c r="AS146" s="872"/>
      <c r="AT146" s="872"/>
      <c r="AU146" s="872"/>
      <c r="AV146" s="872"/>
      <c r="AW146" s="872"/>
      <c r="AX146" s="872"/>
      <c r="AY146" s="872"/>
    </row>
    <row r="147" spans="1:51">
      <c r="A147" s="1004"/>
      <c r="B147" s="1004"/>
      <c r="C147" s="1004"/>
      <c r="D147" s="1004"/>
      <c r="E147" s="1004"/>
      <c r="F147" s="1004"/>
      <c r="G147" s="1004"/>
      <c r="H147" s="1004"/>
      <c r="I147" s="1005"/>
      <c r="J147" s="1023"/>
      <c r="K147" s="1014"/>
      <c r="L147" s="1014"/>
      <c r="M147" s="1024"/>
      <c r="N147" s="1002"/>
      <c r="O147" s="909"/>
      <c r="Z147" s="894"/>
      <c r="AA147" s="1013"/>
      <c r="AC147" s="894"/>
      <c r="AD147" s="1013"/>
      <c r="AF147" s="888"/>
      <c r="AL147" s="872"/>
      <c r="AM147" s="872"/>
      <c r="AN147" s="872"/>
      <c r="AO147" s="872"/>
      <c r="AP147" s="872"/>
      <c r="AQ147" s="872"/>
      <c r="AR147" s="872"/>
      <c r="AS147" s="872"/>
      <c r="AT147" s="872"/>
      <c r="AU147" s="872"/>
      <c r="AV147" s="872"/>
      <c r="AW147" s="872"/>
      <c r="AX147" s="872"/>
      <c r="AY147" s="872"/>
    </row>
    <row r="148" spans="1:51">
      <c r="A148" s="1025"/>
      <c r="B148" s="1025"/>
      <c r="C148" s="1025"/>
      <c r="D148" s="1025"/>
      <c r="E148" s="1025"/>
      <c r="F148" s="1025"/>
      <c r="G148" s="1025"/>
      <c r="H148" s="1025"/>
      <c r="I148" s="998"/>
      <c r="J148" s="999"/>
      <c r="K148" s="1000"/>
      <c r="L148" s="1000"/>
      <c r="M148" s="1001"/>
      <c r="N148" s="1002"/>
      <c r="O148" s="909"/>
      <c r="Z148" s="894"/>
      <c r="AA148" s="1013"/>
      <c r="AC148" s="894"/>
      <c r="AD148" s="1013"/>
      <c r="AF148" s="888"/>
      <c r="AL148" s="872"/>
      <c r="AM148" s="872"/>
      <c r="AN148" s="872"/>
      <c r="AO148" s="872"/>
      <c r="AP148" s="872"/>
      <c r="AQ148" s="872"/>
      <c r="AR148" s="872"/>
      <c r="AS148" s="872"/>
      <c r="AT148" s="872"/>
      <c r="AU148" s="872"/>
      <c r="AV148" s="872"/>
      <c r="AW148" s="872"/>
      <c r="AX148" s="872"/>
      <c r="AY148" s="872"/>
    </row>
    <row r="149" spans="1:51">
      <c r="A149" s="1026"/>
      <c r="B149" s="1026"/>
      <c r="C149" s="1026"/>
      <c r="D149" s="1026"/>
      <c r="E149" s="1026"/>
      <c r="F149" s="1026"/>
      <c r="G149" s="1026"/>
      <c r="H149" s="1026"/>
      <c r="I149" s="1027"/>
      <c r="J149" s="1023"/>
      <c r="K149" s="1026"/>
      <c r="L149" s="1026"/>
      <c r="M149" s="1024"/>
      <c r="N149" s="1002"/>
      <c r="O149" s="909"/>
      <c r="Z149" s="894"/>
      <c r="AA149" s="1013"/>
      <c r="AC149" s="894"/>
      <c r="AD149" s="1013"/>
      <c r="AF149" s="888"/>
      <c r="AL149" s="872"/>
      <c r="AM149" s="872"/>
      <c r="AN149" s="872"/>
      <c r="AO149" s="872"/>
      <c r="AP149" s="872"/>
      <c r="AQ149" s="872"/>
      <c r="AR149" s="872"/>
      <c r="AS149" s="872"/>
      <c r="AT149" s="872"/>
      <c r="AU149" s="872"/>
      <c r="AV149" s="872"/>
      <c r="AW149" s="872"/>
      <c r="AX149" s="872"/>
      <c r="AY149" s="872"/>
    </row>
    <row r="150" spans="1:51">
      <c r="A150" s="1026"/>
      <c r="B150" s="1026"/>
      <c r="C150" s="1026"/>
      <c r="D150" s="1026"/>
      <c r="E150" s="1026"/>
      <c r="F150" s="1026"/>
      <c r="G150" s="1026"/>
      <c r="H150" s="1026"/>
      <c r="I150" s="1027"/>
      <c r="J150" s="1023"/>
      <c r="K150" s="1026"/>
      <c r="L150" s="1026"/>
      <c r="M150" s="1024"/>
      <c r="N150" s="1002"/>
      <c r="O150" s="909"/>
      <c r="Z150" s="894"/>
      <c r="AA150" s="1013"/>
      <c r="AC150" s="894"/>
      <c r="AD150" s="1013"/>
      <c r="AF150" s="888"/>
      <c r="AL150" s="872"/>
      <c r="AM150" s="872"/>
      <c r="AN150" s="872"/>
      <c r="AO150" s="872"/>
      <c r="AP150" s="872"/>
      <c r="AQ150" s="872"/>
      <c r="AR150" s="872"/>
      <c r="AS150" s="872"/>
      <c r="AT150" s="872"/>
      <c r="AU150" s="872"/>
      <c r="AV150" s="872"/>
      <c r="AW150" s="872"/>
      <c r="AX150" s="872"/>
      <c r="AY150" s="872"/>
    </row>
    <row r="151" spans="1:51">
      <c r="A151" s="1026"/>
      <c r="B151" s="1026"/>
      <c r="C151" s="1026"/>
      <c r="D151" s="1026"/>
      <c r="E151" s="1026"/>
      <c r="F151" s="1026"/>
      <c r="G151" s="1026"/>
      <c r="H151" s="1026"/>
      <c r="I151" s="1027"/>
      <c r="J151" s="1023"/>
      <c r="K151" s="1026"/>
      <c r="L151" s="1026"/>
      <c r="M151" s="1024"/>
      <c r="N151" s="1002"/>
      <c r="O151" s="909"/>
      <c r="Z151" s="894"/>
      <c r="AA151" s="1013"/>
      <c r="AC151" s="894"/>
      <c r="AD151" s="1013"/>
      <c r="AF151" s="888"/>
      <c r="AL151" s="872"/>
      <c r="AM151" s="872"/>
      <c r="AN151" s="872"/>
      <c r="AO151" s="872"/>
      <c r="AP151" s="872"/>
      <c r="AQ151" s="872"/>
      <c r="AR151" s="872"/>
      <c r="AS151" s="872"/>
      <c r="AT151" s="872"/>
      <c r="AU151" s="872"/>
      <c r="AV151" s="872"/>
      <c r="AW151" s="872"/>
      <c r="AX151" s="872"/>
      <c r="AY151" s="872"/>
    </row>
    <row r="152" spans="1:51">
      <c r="A152" s="1026"/>
      <c r="B152" s="1026"/>
      <c r="C152" s="1026"/>
      <c r="D152" s="1026"/>
      <c r="E152" s="1026"/>
      <c r="F152" s="1026"/>
      <c r="G152" s="1026"/>
      <c r="H152" s="1026"/>
      <c r="I152" s="1027"/>
      <c r="J152" s="1023"/>
      <c r="K152" s="1026"/>
      <c r="L152" s="1026"/>
      <c r="M152" s="1024"/>
      <c r="N152" s="1002"/>
      <c r="O152" s="909"/>
      <c r="Z152" s="894"/>
      <c r="AA152" s="1013"/>
      <c r="AC152" s="894"/>
      <c r="AD152" s="1013"/>
      <c r="AF152" s="888"/>
      <c r="AL152" s="872"/>
      <c r="AM152" s="872"/>
      <c r="AN152" s="872"/>
      <c r="AO152" s="872"/>
      <c r="AP152" s="872"/>
      <c r="AQ152" s="872"/>
      <c r="AR152" s="872"/>
      <c r="AS152" s="872"/>
      <c r="AT152" s="872"/>
      <c r="AU152" s="872"/>
      <c r="AV152" s="872"/>
      <c r="AW152" s="872"/>
      <c r="AX152" s="872"/>
      <c r="AY152" s="872"/>
    </row>
    <row r="153" spans="1:51">
      <c r="A153" s="1026"/>
      <c r="B153" s="1026"/>
      <c r="C153" s="1026"/>
      <c r="D153" s="1026"/>
      <c r="E153" s="1026"/>
      <c r="F153" s="1026"/>
      <c r="G153" s="1026"/>
      <c r="H153" s="1026"/>
      <c r="I153" s="1027"/>
      <c r="J153" s="1023"/>
      <c r="K153" s="1026"/>
      <c r="L153" s="1026"/>
      <c r="M153" s="1024"/>
      <c r="N153" s="1002"/>
      <c r="O153" s="909"/>
      <c r="Z153" s="894"/>
      <c r="AA153" s="1013"/>
      <c r="AC153" s="894"/>
      <c r="AD153" s="1013"/>
      <c r="AF153" s="888"/>
      <c r="AL153" s="872"/>
      <c r="AM153" s="872"/>
      <c r="AN153" s="872"/>
      <c r="AO153" s="872"/>
      <c r="AP153" s="872"/>
      <c r="AQ153" s="872"/>
      <c r="AR153" s="872"/>
      <c r="AS153" s="872"/>
      <c r="AT153" s="872"/>
      <c r="AU153" s="872"/>
      <c r="AV153" s="872"/>
      <c r="AW153" s="872"/>
      <c r="AX153" s="872"/>
      <c r="AY153" s="872"/>
    </row>
    <row r="154" spans="1:51">
      <c r="A154" s="1014"/>
      <c r="B154" s="1014"/>
      <c r="C154" s="1014"/>
      <c r="D154" s="1014"/>
      <c r="E154" s="1014"/>
      <c r="F154" s="1014"/>
      <c r="G154" s="1014"/>
      <c r="H154" s="1014"/>
      <c r="I154" s="1005"/>
      <c r="J154" s="1238"/>
      <c r="K154" s="1238"/>
      <c r="L154" s="1238"/>
      <c r="M154" s="1024"/>
      <c r="N154" s="1002"/>
      <c r="O154" s="909"/>
      <c r="Z154" s="909"/>
      <c r="AA154" s="1013"/>
      <c r="AC154" s="909"/>
      <c r="AD154" s="1013"/>
      <c r="AF154" s="888"/>
      <c r="AL154" s="872"/>
      <c r="AM154" s="872"/>
      <c r="AN154" s="872"/>
      <c r="AO154" s="872"/>
      <c r="AP154" s="872"/>
      <c r="AQ154" s="872"/>
      <c r="AR154" s="872"/>
      <c r="AS154" s="872"/>
      <c r="AT154" s="872"/>
      <c r="AU154" s="872"/>
      <c r="AV154" s="872"/>
      <c r="AW154" s="872"/>
      <c r="AX154" s="872"/>
      <c r="AY154" s="872"/>
    </row>
    <row r="155" spans="1:51">
      <c r="A155" s="1026"/>
      <c r="B155" s="1026"/>
      <c r="C155" s="1026"/>
      <c r="D155" s="1026"/>
      <c r="E155" s="1026"/>
      <c r="F155" s="1026"/>
      <c r="G155" s="1026"/>
      <c r="H155" s="1026"/>
      <c r="I155" s="1027"/>
      <c r="J155" s="1234"/>
      <c r="K155" s="1234"/>
      <c r="L155" s="1234"/>
      <c r="M155" s="1024"/>
      <c r="N155" s="1002"/>
      <c r="O155" s="909"/>
      <c r="Z155" s="909"/>
      <c r="AA155" s="1013"/>
      <c r="AC155" s="909"/>
      <c r="AD155" s="1013"/>
      <c r="AL155" s="872"/>
      <c r="AM155" s="872"/>
      <c r="AN155" s="872"/>
      <c r="AO155" s="872"/>
      <c r="AP155" s="872"/>
      <c r="AQ155" s="872"/>
      <c r="AR155" s="872"/>
      <c r="AS155" s="872"/>
      <c r="AT155" s="872"/>
      <c r="AU155" s="872"/>
      <c r="AV155" s="872"/>
      <c r="AW155" s="872"/>
      <c r="AX155" s="872"/>
      <c r="AY155" s="872"/>
    </row>
    <row r="156" spans="1:51">
      <c r="A156" s="1026"/>
      <c r="B156" s="1026"/>
      <c r="C156" s="1026"/>
      <c r="D156" s="1026"/>
      <c r="E156" s="1026"/>
      <c r="F156" s="1026"/>
      <c r="G156" s="1026"/>
      <c r="H156" s="1026"/>
      <c r="I156" s="1027"/>
      <c r="J156" s="1236"/>
      <c r="K156" s="1236"/>
      <c r="L156" s="1236"/>
      <c r="M156" s="1024"/>
      <c r="N156" s="1002"/>
      <c r="O156" s="909"/>
      <c r="Z156" s="909"/>
      <c r="AA156" s="1013"/>
      <c r="AC156" s="909"/>
      <c r="AD156" s="1013"/>
      <c r="AF156" s="871"/>
      <c r="AL156" s="872"/>
      <c r="AM156" s="872"/>
      <c r="AN156" s="872"/>
      <c r="AO156" s="872"/>
      <c r="AP156" s="872"/>
      <c r="AQ156" s="872"/>
      <c r="AR156" s="872"/>
      <c r="AS156" s="872"/>
      <c r="AT156" s="872"/>
      <c r="AU156" s="872"/>
      <c r="AV156" s="872"/>
      <c r="AW156" s="872"/>
      <c r="AX156" s="872"/>
      <c r="AY156" s="872"/>
    </row>
    <row r="157" spans="1:51">
      <c r="A157" s="977"/>
      <c r="B157" s="977"/>
      <c r="C157" s="977"/>
      <c r="D157" s="977"/>
      <c r="E157" s="977"/>
      <c r="F157" s="977"/>
      <c r="G157" s="977"/>
      <c r="H157" s="977"/>
      <c r="I157" s="978"/>
      <c r="J157" s="933"/>
      <c r="K157" s="977"/>
      <c r="L157" s="977"/>
      <c r="M157" s="933"/>
      <c r="N157" s="977"/>
      <c r="O157" s="909"/>
      <c r="AL157" s="872"/>
      <c r="AM157" s="872"/>
      <c r="AN157" s="872"/>
      <c r="AO157" s="872"/>
      <c r="AP157" s="872"/>
      <c r="AQ157" s="872"/>
      <c r="AR157" s="872"/>
      <c r="AS157" s="872"/>
      <c r="AT157" s="872"/>
      <c r="AU157" s="872"/>
      <c r="AV157" s="872"/>
      <c r="AW157" s="872"/>
      <c r="AX157" s="872"/>
      <c r="AY157" s="872"/>
    </row>
    <row r="158" spans="1:51">
      <c r="A158" s="977"/>
      <c r="B158" s="977"/>
      <c r="C158" s="977"/>
      <c r="D158" s="977"/>
      <c r="E158" s="977"/>
      <c r="F158" s="977"/>
      <c r="G158" s="977"/>
      <c r="H158" s="977"/>
      <c r="I158" s="978"/>
      <c r="J158" s="933"/>
      <c r="K158" s="977"/>
      <c r="L158" s="977"/>
      <c r="M158" s="933"/>
      <c r="N158" s="977"/>
      <c r="O158" s="909"/>
      <c r="AL158" s="872"/>
      <c r="AM158" s="872"/>
      <c r="AN158" s="872"/>
      <c r="AO158" s="872"/>
      <c r="AP158" s="872"/>
      <c r="AQ158" s="872"/>
      <c r="AR158" s="872"/>
      <c r="AS158" s="872"/>
      <c r="AT158" s="872"/>
      <c r="AU158" s="872"/>
      <c r="AV158" s="872"/>
      <c r="AW158" s="872"/>
      <c r="AX158" s="872"/>
      <c r="AY158" s="872"/>
    </row>
    <row r="159" spans="1:51">
      <c r="A159" s="977"/>
      <c r="B159" s="977"/>
      <c r="C159" s="977"/>
      <c r="D159" s="977"/>
      <c r="E159" s="977"/>
      <c r="F159" s="977"/>
      <c r="G159" s="977"/>
      <c r="H159" s="977"/>
      <c r="I159" s="978"/>
      <c r="J159" s="933"/>
      <c r="K159" s="977"/>
      <c r="L159" s="977"/>
      <c r="M159" s="933"/>
      <c r="N159" s="977"/>
      <c r="O159" s="909"/>
      <c r="AL159" s="872"/>
      <c r="AM159" s="872"/>
      <c r="AN159" s="872"/>
      <c r="AO159" s="872"/>
      <c r="AP159" s="872"/>
      <c r="AQ159" s="872"/>
      <c r="AR159" s="872"/>
      <c r="AS159" s="872"/>
      <c r="AT159" s="872"/>
      <c r="AU159" s="872"/>
      <c r="AV159" s="872"/>
      <c r="AW159" s="872"/>
      <c r="AX159" s="872"/>
      <c r="AY159" s="872"/>
    </row>
    <row r="160" spans="1:51">
      <c r="A160" s="977"/>
      <c r="B160" s="977"/>
      <c r="C160" s="977"/>
      <c r="D160" s="977"/>
      <c r="E160" s="977"/>
      <c r="F160" s="977"/>
      <c r="G160" s="977"/>
      <c r="H160" s="977"/>
      <c r="I160" s="978"/>
      <c r="J160" s="933"/>
      <c r="K160" s="977"/>
      <c r="L160" s="977"/>
      <c r="M160" s="933"/>
      <c r="N160" s="977"/>
      <c r="O160" s="909"/>
      <c r="AL160" s="872"/>
      <c r="AM160" s="872"/>
      <c r="AN160" s="872"/>
      <c r="AO160" s="872"/>
      <c r="AP160" s="872"/>
      <c r="AQ160" s="872"/>
      <c r="AR160" s="872"/>
      <c r="AS160" s="872"/>
      <c r="AT160" s="872"/>
      <c r="AU160" s="872"/>
      <c r="AV160" s="872"/>
      <c r="AW160" s="872"/>
      <c r="AX160" s="872"/>
      <c r="AY160" s="872"/>
    </row>
    <row r="161" spans="1:51">
      <c r="A161" s="977"/>
      <c r="B161" s="977"/>
      <c r="C161" s="977"/>
      <c r="D161" s="977"/>
      <c r="E161" s="977"/>
      <c r="F161" s="977"/>
      <c r="G161" s="977"/>
      <c r="H161" s="977"/>
      <c r="I161" s="978"/>
      <c r="J161" s="933"/>
      <c r="K161" s="977"/>
      <c r="L161" s="977"/>
      <c r="M161" s="933"/>
      <c r="N161" s="977"/>
      <c r="O161" s="909"/>
      <c r="AL161" s="872"/>
      <c r="AM161" s="872"/>
      <c r="AN161" s="872"/>
      <c r="AO161" s="872"/>
      <c r="AP161" s="872"/>
      <c r="AQ161" s="872"/>
      <c r="AR161" s="872"/>
      <c r="AS161" s="872"/>
      <c r="AT161" s="872"/>
      <c r="AU161" s="872"/>
      <c r="AV161" s="872"/>
      <c r="AW161" s="872"/>
      <c r="AX161" s="872"/>
      <c r="AY161" s="872"/>
    </row>
    <row r="162" spans="1:51">
      <c r="A162" s="977"/>
      <c r="B162" s="977"/>
      <c r="C162" s="977"/>
      <c r="D162" s="977"/>
      <c r="E162" s="977"/>
      <c r="F162" s="977"/>
      <c r="G162" s="977"/>
      <c r="H162" s="977"/>
      <c r="I162" s="978"/>
      <c r="J162" s="933"/>
      <c r="K162" s="977"/>
      <c r="L162" s="977"/>
      <c r="M162" s="933"/>
      <c r="N162" s="977"/>
      <c r="O162" s="909"/>
      <c r="AL162" s="872"/>
      <c r="AM162" s="872"/>
      <c r="AN162" s="872"/>
      <c r="AO162" s="872"/>
      <c r="AP162" s="872"/>
      <c r="AQ162" s="872"/>
      <c r="AR162" s="872"/>
      <c r="AS162" s="872"/>
      <c r="AT162" s="872"/>
      <c r="AU162" s="872"/>
      <c r="AV162" s="872"/>
      <c r="AW162" s="872"/>
      <c r="AX162" s="872"/>
      <c r="AY162" s="872"/>
    </row>
    <row r="163" spans="1:51">
      <c r="A163" s="977"/>
      <c r="B163" s="977"/>
      <c r="C163" s="977"/>
      <c r="D163" s="977"/>
      <c r="E163" s="977"/>
      <c r="F163" s="977"/>
      <c r="G163" s="977"/>
      <c r="H163" s="977"/>
      <c r="I163" s="978"/>
      <c r="J163" s="933"/>
      <c r="K163" s="977"/>
      <c r="L163" s="977"/>
      <c r="M163" s="933"/>
      <c r="N163" s="977"/>
      <c r="O163" s="909"/>
      <c r="AL163" s="872"/>
      <c r="AM163" s="872"/>
      <c r="AN163" s="872"/>
      <c r="AO163" s="872"/>
      <c r="AP163" s="872"/>
      <c r="AQ163" s="872"/>
      <c r="AR163" s="872"/>
      <c r="AS163" s="872"/>
      <c r="AT163" s="872"/>
      <c r="AU163" s="872"/>
      <c r="AV163" s="872"/>
      <c r="AW163" s="872"/>
      <c r="AX163" s="872"/>
      <c r="AY163" s="872"/>
    </row>
    <row r="164" spans="1:51">
      <c r="A164" s="977"/>
      <c r="B164" s="977"/>
      <c r="C164" s="977"/>
      <c r="D164" s="977"/>
      <c r="E164" s="977"/>
      <c r="F164" s="977"/>
      <c r="G164" s="977"/>
      <c r="H164" s="977"/>
      <c r="I164" s="978"/>
      <c r="J164" s="933"/>
      <c r="K164" s="977"/>
      <c r="L164" s="977"/>
      <c r="M164" s="933"/>
      <c r="N164" s="977"/>
      <c r="O164" s="909"/>
      <c r="AL164" s="872"/>
      <c r="AM164" s="872"/>
      <c r="AN164" s="872"/>
      <c r="AO164" s="872"/>
      <c r="AP164" s="872"/>
      <c r="AQ164" s="872"/>
      <c r="AR164" s="872"/>
      <c r="AS164" s="872"/>
      <c r="AT164" s="872"/>
      <c r="AU164" s="872"/>
      <c r="AV164" s="872"/>
      <c r="AW164" s="872"/>
      <c r="AX164" s="872"/>
      <c r="AY164" s="872"/>
    </row>
  </sheetData>
  <sheetProtection algorithmName="SHA-512" hashValue="IsZOpUxoT6CYu2g8xNjXod4zv75jO/pjWy77OpnYH41nCD/IkBmbshVvMDeTtcFLLMk13lXNzGVsmVIlvFKvyw==" saltValue="GbOWYoOTq6fziiqEtSI0zg=="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155:L155"/>
    <mergeCell ref="B59:O59"/>
    <mergeCell ref="B60:O60"/>
    <mergeCell ref="A93:O93"/>
    <mergeCell ref="J156:L156"/>
    <mergeCell ref="J97:L97"/>
    <mergeCell ref="J98:L98"/>
    <mergeCell ref="J99:L99"/>
    <mergeCell ref="J100:L100"/>
    <mergeCell ref="J154:L154"/>
    <mergeCell ref="A102:O102"/>
    <mergeCell ref="AG92:AH92"/>
    <mergeCell ref="AG96:AH96"/>
    <mergeCell ref="AG100:AH100"/>
    <mergeCell ref="B20:J20"/>
    <mergeCell ref="H55:M55"/>
    <mergeCell ref="H56:M56"/>
    <mergeCell ref="A96:L96"/>
    <mergeCell ref="A92:O92"/>
    <mergeCell ref="H54:M54"/>
    <mergeCell ref="A58:O58"/>
    <mergeCell ref="H57:M57"/>
    <mergeCell ref="F61:O61"/>
    <mergeCell ref="Z103:AA103"/>
    <mergeCell ref="AC103:AD103"/>
    <mergeCell ref="AG103:AH103"/>
    <mergeCell ref="AG107:AH107"/>
    <mergeCell ref="AG111:AH111"/>
  </mergeCells>
  <phoneticPr fontId="2" type="noConversion"/>
  <conditionalFormatting sqref="I22:I53">
    <cfRule type="expression" dxfId="54" priority="4977" stopIfTrue="1">
      <formula>F22&gt;0</formula>
    </cfRule>
  </conditionalFormatting>
  <conditionalFormatting sqref="I22:I53 G22:G53 M22:M53">
    <cfRule type="expression" dxfId="53" priority="2525" stopIfTrue="1">
      <formula>F22&gt;0</formula>
    </cfRule>
  </conditionalFormatting>
  <conditionalFormatting sqref="I22:I53 M22:M53">
    <cfRule type="cellIs" dxfId="52" priority="2523" stopIfTrue="1" operator="equal">
      <formula>"a"</formula>
    </cfRule>
  </conditionalFormatting>
  <conditionalFormatting sqref="I34:I36">
    <cfRule type="cellIs" dxfId="51" priority="2526" stopIfTrue="1" operator="equal">
      <formula>"a"</formula>
    </cfRule>
  </conditionalFormatting>
  <conditionalFormatting sqref="I35">
    <cfRule type="expression" dxfId="50" priority="2524" stopIfTrue="1">
      <formula>F35&gt;0</formula>
    </cfRule>
  </conditionalFormatting>
  <conditionalFormatting sqref="I36">
    <cfRule type="expression" dxfId="49" priority="4964" stopIfTrue="1">
      <formula>F36&gt;0</formula>
    </cfRule>
    <cfRule type="expression" dxfId="48" priority="4970" stopIfTrue="1">
      <formula>H36&gt;0</formula>
    </cfRule>
  </conditionalFormatting>
  <conditionalFormatting sqref="M18:M20">
    <cfRule type="expression" dxfId="47" priority="8424" stopIfTrue="1">
      <formula>L18&gt;0</formula>
    </cfRule>
    <cfRule type="cellIs" dxfId="46" priority="8425" stopIfTrue="1" operator="equal">
      <formula>"a"</formula>
    </cfRule>
  </conditionalFormatting>
  <conditionalFormatting sqref="M116 O116 M123 AA124:AA125 AD124:AD125 O125 M125:M132 AA133:AA134 AD133:AD134 O134 M134:M135">
    <cfRule type="cellIs" dxfId="45" priority="8427" stopIfTrue="1" operator="equal">
      <formula>"a"</formula>
    </cfRule>
  </conditionalFormatting>
  <conditionalFormatting sqref="O18:O19 O109:O110 O113:O114 O117:O119 O122:O123 O126:O132 O135 O137:O142 O144:O147 O149:O153">
    <cfRule type="expression" dxfId="44" priority="8426" stopIfTrue="1">
      <formula>M18=""</formula>
    </cfRule>
  </conditionalFormatting>
  <conditionalFormatting sqref="AA18:AA54 AD18:AD54">
    <cfRule type="cellIs" dxfId="43" priority="1" stopIfTrue="1" operator="equal">
      <formula>#REF!</formula>
    </cfRule>
  </conditionalFormatting>
  <conditionalFormatting sqref="AA108:AA119 AD108:AD119 AA122:AA123 AD122:AD123 AA126:AA132 AD126:AD132 AA135 AD135 AA137:AA147 AD137:AD147 AA149:AA153 AD149:AD153">
    <cfRule type="cellIs" dxfId="42" priority="8428" stopIfTrue="1" operator="equal">
      <formula>#REF!</formula>
    </cfRule>
  </conditionalFormatting>
  <dataValidations xWindow="884" yWindow="499" count="4">
    <dataValidation allowBlank="1" showInputMessage="1" showErrorMessage="1" error="Enter Direct or Bought-out only" sqref="O61:O65402 O55:O58 L15 O1:O14 O16:O53" xr:uid="{00000000-0002-0000-0400-000000000000}"/>
    <dataValidation type="decimal" operator="greaterThan" allowBlank="1" showInputMessage="1" showErrorMessage="1" sqref="M22:M53" xr:uid="{00000000-0002-0000-0400-000001000000}">
      <formula1>0</formula1>
    </dataValidation>
    <dataValidation type="whole" operator="greaterThan" allowBlank="1" showInputMessage="1" showErrorMessage="1" sqref="G22:G53" xr:uid="{00000000-0002-0000-0400-000002000000}">
      <formula1>1</formula1>
    </dataValidation>
    <dataValidation type="list" operator="greaterThan" allowBlank="1" showInputMessage="1" showErrorMessage="1" sqref="I22:I53"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 NR1/T/W-AIS/DOM/I00/25/08834– SRM RFX – 5002004591</v>
      </c>
      <c r="B1" s="58"/>
      <c r="C1" s="51"/>
      <c r="D1" s="51"/>
      <c r="E1" s="7"/>
      <c r="F1" s="7"/>
      <c r="G1" s="8" t="s">
        <v>416</v>
      </c>
      <c r="T1" s="374" t="s">
        <v>252</v>
      </c>
      <c r="U1" s="360">
        <f>SUMIF(G17:G70, "Direct",F17:F70)</f>
        <v>0</v>
      </c>
      <c r="Z1" s="360" t="str">
        <f>'Names of Bidder'!D6</f>
        <v>Sole Bidder</v>
      </c>
      <c r="AA1" s="29" t="s">
        <v>253</v>
      </c>
    </row>
    <row r="2" spans="1:27" ht="14.1" customHeight="1">
      <c r="A2" s="321"/>
      <c r="B2" s="321"/>
      <c r="C2" s="321"/>
      <c r="D2" s="321"/>
      <c r="Q2" s="6"/>
      <c r="T2" s="374" t="s">
        <v>254</v>
      </c>
      <c r="U2" s="375" t="e">
        <f>#REF!-U1</f>
        <v>#REF!</v>
      </c>
      <c r="V2" s="342"/>
      <c r="Z2" s="360">
        <f>'Names of Bidder'!L6</f>
        <v>0</v>
      </c>
    </row>
    <row r="3" spans="1:27" ht="49.5" customHeight="1">
      <c r="A3" s="1261" t="str">
        <f>Cover!$B$2</f>
        <v>Substation Package SS-06 of Transmission Scheme (Implementation on of 1 no. of 220 kV line bay at 400/ 220 kV Fatehgarh-III PS (Sec- 1), for interconnection of BESS of JSW Renew Energy Five Ltd.) to be implemented by POWERGRID Ramgarh Transmission Ltd</v>
      </c>
      <c r="B3" s="1261"/>
      <c r="C3" s="1261"/>
      <c r="D3" s="1261"/>
      <c r="E3" s="1261"/>
      <c r="F3" s="1261"/>
      <c r="G3" s="1261"/>
      <c r="O3" s="4"/>
      <c r="P3" s="303"/>
      <c r="Q3" s="303"/>
      <c r="R3" s="303"/>
      <c r="T3" s="4"/>
      <c r="U3" s="1"/>
      <c r="W3" s="1247"/>
      <c r="X3" s="1247"/>
    </row>
    <row r="4" spans="1:27" ht="22.15" customHeight="1">
      <c r="A4" s="1262" t="s">
        <v>418</v>
      </c>
      <c r="B4" s="1262"/>
      <c r="C4" s="1262"/>
      <c r="D4" s="1262"/>
      <c r="E4" s="1262"/>
      <c r="F4" s="1262"/>
      <c r="G4" s="1262"/>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(Sole Bidder) :</v>
      </c>
      <c r="B6" s="24"/>
      <c r="C6" s="23"/>
      <c r="D6" s="23"/>
      <c r="E6" s="55" t="s">
        <v>394</v>
      </c>
      <c r="F6" s="1"/>
      <c r="G6" s="24"/>
      <c r="O6" s="4"/>
      <c r="P6" s="303"/>
      <c r="Q6" s="303"/>
      <c r="R6" s="303"/>
      <c r="T6" s="4"/>
      <c r="U6" s="341"/>
    </row>
    <row r="7" spans="1:27" ht="35.25" customHeight="1">
      <c r="A7" s="1263" t="str">
        <f>IF('Names of Bidder'!D9="", "", IF('Names of Bidder'!D6= "JV (Joint Venture)", "JV of " &amp; Z8, ""))</f>
        <v/>
      </c>
      <c r="B7" s="1263"/>
      <c r="C7" s="1263"/>
      <c r="D7" s="1263"/>
      <c r="E7" s="54" t="s">
        <v>396</v>
      </c>
      <c r="F7" s="1"/>
      <c r="G7" s="24"/>
      <c r="O7" s="357"/>
      <c r="P7" s="344"/>
      <c r="Q7" s="344"/>
      <c r="R7" s="344"/>
      <c r="W7" s="1247"/>
      <c r="X7" s="1247"/>
    </row>
    <row r="8" spans="1:27" ht="18" customHeight="1">
      <c r="A8" s="23" t="s">
        <v>395</v>
      </c>
      <c r="B8" s="1264" t="str">
        <f>IF('Names of Bidder'!D9=0, "", 'Names of Bidder'!D9)</f>
        <v xml:space="preserve">…….. …….. …….. …….. …….. …….. </v>
      </c>
      <c r="C8" s="1264"/>
      <c r="D8" s="1264"/>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64" t="str">
        <f>IF('Names of Bidder'!D10=0, "", 'Names of Bidder'!D10)</f>
        <v xml:space="preserve">…….. …….. …….. …….. …….. …….. </v>
      </c>
      <c r="C9" s="1264"/>
      <c r="D9" s="1264"/>
      <c r="E9" s="54" t="s">
        <v>399</v>
      </c>
      <c r="F9" s="1"/>
      <c r="G9" s="24"/>
      <c r="O9" s="4"/>
      <c r="P9" s="345"/>
      <c r="Q9" s="345"/>
      <c r="R9" s="345"/>
    </row>
    <row r="10" spans="1:27" ht="18" customHeight="1">
      <c r="A10" s="324"/>
      <c r="B10" s="1265" t="str">
        <f>IF('Names of Bidder'!D11=0, "", 'Names of Bidder'!D11)</f>
        <v xml:space="preserve">…….. …….. …….. …….. …….. …….. </v>
      </c>
      <c r="C10" s="1265"/>
      <c r="D10" s="1265"/>
      <c r="E10" s="325" t="s">
        <v>278</v>
      </c>
      <c r="G10" s="324"/>
      <c r="O10" s="357"/>
      <c r="P10" s="358"/>
      <c r="Q10" s="303"/>
      <c r="R10" s="346"/>
    </row>
    <row r="11" spans="1:27" ht="18" customHeight="1">
      <c r="A11" s="324"/>
      <c r="B11" s="1265" t="str">
        <f>IF('Names of Bidder'!D12=0, "", 'Names of Bidder'!D12)</f>
        <v xml:space="preserve">…….. …….. …….. …….. …….. …….. </v>
      </c>
      <c r="C11" s="1265"/>
      <c r="D11" s="1265"/>
      <c r="E11" s="325" t="s">
        <v>400</v>
      </c>
      <c r="G11" s="324"/>
      <c r="W11" s="1247"/>
      <c r="X11" s="1247"/>
    </row>
    <row r="12" spans="1:27" ht="14.1" customHeight="1">
      <c r="A12" s="324"/>
      <c r="B12" s="324"/>
      <c r="C12" s="324"/>
      <c r="D12" s="324"/>
      <c r="E12" s="23"/>
      <c r="F12" s="26"/>
      <c r="G12" s="26"/>
      <c r="Y12" s="347"/>
    </row>
    <row r="13" spans="1:27" ht="40.5" customHeight="1">
      <c r="A13" s="1266" t="s">
        <v>374</v>
      </c>
      <c r="B13" s="1266"/>
      <c r="C13" s="1266"/>
      <c r="D13" s="1266"/>
      <c r="E13" s="1266"/>
      <c r="F13" s="1266"/>
      <c r="G13" s="1266"/>
      <c r="H13" s="385"/>
      <c r="I13" s="245"/>
      <c r="J13" s="246"/>
      <c r="K13" s="246"/>
      <c r="L13" s="246"/>
      <c r="M13" s="246"/>
      <c r="Q13" s="6"/>
      <c r="U13" t="s">
        <v>422</v>
      </c>
      <c r="Y13" s="347"/>
    </row>
    <row r="14" spans="1:27" ht="14.1" customHeight="1">
      <c r="E14" s="7"/>
      <c r="F14" s="7"/>
      <c r="G14" s="8" t="s">
        <v>271</v>
      </c>
      <c r="P14" s="1249"/>
      <c r="Q14" s="1249"/>
      <c r="S14" s="1252"/>
      <c r="T14" s="1252"/>
      <c r="U14" t="s">
        <v>68</v>
      </c>
      <c r="W14" s="1247"/>
      <c r="X14" s="1247"/>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55" t="s">
        <v>467</v>
      </c>
      <c r="C74" s="1255"/>
      <c r="D74" s="1255"/>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56" t="s">
        <v>421</v>
      </c>
      <c r="C75" s="1256"/>
      <c r="D75" s="1256"/>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57"/>
      <c r="B76" s="1257"/>
      <c r="C76" s="1257"/>
      <c r="D76" s="1257"/>
      <c r="E76" s="1257"/>
      <c r="F76" s="1257"/>
      <c r="G76" s="1257"/>
      <c r="P76" s="355" t="s">
        <v>257</v>
      </c>
      <c r="Q76" s="352" t="e">
        <f>F75-Q75</f>
        <v>#REF!</v>
      </c>
      <c r="S76" s="355" t="s">
        <v>273</v>
      </c>
      <c r="T76" s="352" t="e">
        <f>Q75-T75</f>
        <v>#REF!</v>
      </c>
    </row>
    <row r="77" spans="1:22" ht="16.5" customHeight="1">
      <c r="B77" s="1258" t="str">
        <f>IF((18-COUNTA(G17:G70))&gt;0,"Do not leave Mode of Transaction Blank for any item. "&amp;(18-COUNTA(G17:G70))&amp;" item(s) is(are) left blank, if you leave it blank, the same shall be deemed to be 'Bought-out'", " ")</f>
        <v xml:space="preserve"> </v>
      </c>
      <c r="C77" s="1258"/>
      <c r="D77" s="1258"/>
      <c r="E77" s="1258"/>
      <c r="F77" s="1258"/>
      <c r="G77" s="1258"/>
      <c r="P77" s="1" t="s">
        <v>283</v>
      </c>
      <c r="Q77" s="1" t="e">
        <f>IF(#REF!&gt;0,#REF! &amp; " item(s) in Sch-1", "")</f>
        <v>#REF!</v>
      </c>
    </row>
    <row r="78" spans="1:22" ht="24" customHeight="1">
      <c r="A78" s="66"/>
      <c r="B78" s="1258"/>
      <c r="C78" s="1258"/>
      <c r="D78" s="1258"/>
      <c r="E78" s="1258"/>
      <c r="F78" s="1258"/>
      <c r="G78" s="1258"/>
    </row>
    <row r="79" spans="1:22" ht="117.75" customHeight="1">
      <c r="A79" s="67" t="s">
        <v>408</v>
      </c>
      <c r="B79" s="1259" t="s">
        <v>66</v>
      </c>
      <c r="C79" s="1259"/>
      <c r="D79" s="1259"/>
      <c r="E79" s="1259"/>
      <c r="F79" s="1259"/>
      <c r="G79" s="1259"/>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60"/>
      <c r="B111" s="1260"/>
      <c r="C111" s="1260"/>
      <c r="D111" s="1260"/>
      <c r="E111" s="1260"/>
      <c r="F111" s="1260"/>
      <c r="G111" s="1260"/>
      <c r="O111" s="4"/>
      <c r="P111" s="303"/>
      <c r="Q111" s="303"/>
      <c r="R111" s="303"/>
      <c r="T111" s="4"/>
      <c r="U111" s="1"/>
      <c r="W111" s="1247"/>
      <c r="X111" s="1247"/>
    </row>
    <row r="112" spans="1:24" ht="22.15" customHeight="1">
      <c r="A112" s="1253"/>
      <c r="B112" s="1253"/>
      <c r="C112" s="1253"/>
      <c r="D112" s="1253"/>
      <c r="E112" s="1253"/>
      <c r="F112" s="1253"/>
      <c r="G112" s="1253"/>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54"/>
      <c r="B115" s="1254"/>
      <c r="C115" s="1254"/>
      <c r="D115" s="1254"/>
      <c r="E115" s="196"/>
      <c r="F115" s="186"/>
      <c r="G115" s="185"/>
      <c r="O115" s="357"/>
      <c r="P115" s="344"/>
      <c r="Q115" s="344"/>
      <c r="R115" s="344"/>
      <c r="W115" s="1247"/>
      <c r="X115" s="1247"/>
    </row>
    <row r="116" spans="1:41" ht="18" customHeight="1">
      <c r="A116" s="198"/>
      <c r="B116" s="1246"/>
      <c r="C116" s="1246"/>
      <c r="D116" s="1246"/>
      <c r="E116" s="196"/>
      <c r="F116" s="186"/>
      <c r="G116" s="185"/>
      <c r="O116" s="4"/>
      <c r="P116" s="345"/>
      <c r="Q116" s="345"/>
      <c r="R116" s="345"/>
    </row>
    <row r="117" spans="1:41" ht="18" customHeight="1">
      <c r="A117" s="198"/>
      <c r="B117" s="1246"/>
      <c r="C117" s="1246"/>
      <c r="D117" s="1246"/>
      <c r="E117" s="196"/>
      <c r="F117" s="186"/>
      <c r="G117" s="185"/>
      <c r="O117" s="4"/>
      <c r="P117" s="345"/>
      <c r="Q117" s="345"/>
      <c r="R117" s="345"/>
    </row>
    <row r="118" spans="1:41" ht="18" customHeight="1">
      <c r="A118" s="185"/>
      <c r="B118" s="1246"/>
      <c r="C118" s="1246"/>
      <c r="D118" s="1246"/>
      <c r="E118" s="196"/>
      <c r="F118" s="186"/>
      <c r="G118" s="185"/>
      <c r="O118" s="357"/>
      <c r="P118" s="359"/>
      <c r="Q118" s="356"/>
      <c r="R118" s="346"/>
    </row>
    <row r="119" spans="1:41" ht="18" customHeight="1">
      <c r="A119" s="185"/>
      <c r="B119" s="1246"/>
      <c r="C119" s="1246"/>
      <c r="D119" s="1246"/>
      <c r="E119" s="196"/>
      <c r="F119" s="186"/>
      <c r="G119" s="185"/>
      <c r="W119" s="1247"/>
      <c r="X119" s="1247"/>
    </row>
    <row r="120" spans="1:41" ht="18" customHeight="1">
      <c r="A120" s="185"/>
      <c r="B120" s="185"/>
      <c r="C120" s="185"/>
      <c r="D120" s="185"/>
      <c r="E120" s="198"/>
      <c r="F120" s="186"/>
      <c r="G120" s="186"/>
      <c r="Y120" s="347"/>
    </row>
    <row r="121" spans="1:41" ht="40.5" customHeight="1">
      <c r="A121" s="1248"/>
      <c r="B121" s="1248"/>
      <c r="C121" s="1248"/>
      <c r="D121" s="1248"/>
      <c r="E121" s="1248"/>
      <c r="F121" s="1248"/>
      <c r="G121" s="1248"/>
      <c r="H121" s="385"/>
      <c r="I121" s="245"/>
      <c r="J121" s="246"/>
      <c r="K121" s="246"/>
      <c r="L121" s="246"/>
      <c r="M121" s="246"/>
      <c r="Q121" s="6"/>
      <c r="Y121" s="347"/>
    </row>
    <row r="122" spans="1:41" ht="18" customHeight="1">
      <c r="A122" s="193"/>
      <c r="B122" s="193"/>
      <c r="C122" s="193"/>
      <c r="D122" s="193"/>
      <c r="E122" s="200"/>
      <c r="F122" s="200"/>
      <c r="G122" s="201"/>
      <c r="P122" s="1249"/>
      <c r="Q122" s="1249"/>
      <c r="S122" s="1252"/>
      <c r="T122" s="1252"/>
      <c r="W122" s="1247"/>
      <c r="X122" s="1247"/>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47"/>
      <c r="X126" s="1247"/>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47"/>
      <c r="X130" s="1247"/>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50"/>
      <c r="C173" s="1250"/>
      <c r="D173" s="1250"/>
      <c r="E173" s="226"/>
      <c r="F173" s="226"/>
      <c r="G173" s="186"/>
      <c r="I173" s="244"/>
      <c r="J173" s="177"/>
      <c r="K173" s="177"/>
      <c r="L173" s="177"/>
      <c r="M173" s="177"/>
      <c r="N173" s="1"/>
      <c r="O173" s="1"/>
      <c r="P173" s="81"/>
      <c r="Q173" s="351"/>
      <c r="R173" s="6"/>
      <c r="S173" s="81"/>
      <c r="T173" s="351"/>
      <c r="U173" s="1"/>
      <c r="V173" s="6"/>
    </row>
    <row r="174" spans="1:22" ht="26.1" customHeight="1">
      <c r="A174" s="241"/>
      <c r="B174" s="1251"/>
      <c r="C174" s="1251"/>
      <c r="D174" s="1251"/>
      <c r="E174" s="226"/>
      <c r="F174" s="226"/>
      <c r="G174" s="186"/>
      <c r="I174" s="244"/>
      <c r="J174" s="177"/>
      <c r="K174" s="177"/>
      <c r="L174" s="177"/>
      <c r="M174" s="177"/>
      <c r="N174" s="1"/>
      <c r="O174" s="1"/>
      <c r="P174" s="81"/>
      <c r="Q174" s="351"/>
      <c r="R174" s="6"/>
      <c r="S174" s="81"/>
      <c r="T174" s="351"/>
      <c r="U174" s="1"/>
      <c r="V174" s="1"/>
    </row>
    <row r="175" spans="1:22" ht="26.1" customHeight="1">
      <c r="A175" s="241"/>
      <c r="B175" s="1245"/>
      <c r="C175" s="1245"/>
      <c r="D175" s="1245"/>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7" type="noConversion"/>
  <conditionalFormatting sqref="E30:E72 G55 G59:G60">
    <cfRule type="cellIs" dxfId="41" priority="2" stopIfTrue="1" operator="equal">
      <formula>"a"</formula>
    </cfRule>
  </conditionalFormatting>
  <conditionalFormatting sqref="E30:E72">
    <cfRule type="expression" dxfId="40" priority="1" stopIfTrue="1">
      <formula>D30&gt;0</formula>
    </cfRule>
  </conditionalFormatting>
  <conditionalFormatting sqref="E135 G135 E142 Q143:Q144 T143:T144 G144 E144:E151 Q152:Q153 T152:T153 G153 E153:E154">
    <cfRule type="cellIs" dxfId="39" priority="4" stopIfTrue="1" operator="equal">
      <formula>"a"</formula>
    </cfRule>
  </conditionalFormatting>
  <conditionalFormatting sqref="G17:G72 G128:G129 G132:G133 G136:G138 G141:G142 G145:G151 G154 G156:G161 G163:G166 G168:G172">
    <cfRule type="expression" dxfId="38" priority="5" stopIfTrue="1">
      <formula>E17=""</formula>
    </cfRule>
  </conditionalFormatting>
  <conditionalFormatting sqref="Q17:Q73 T17:T73 Q127:Q138 T127:T138 Q141:Q142 T141:T142 Q145:Q151 T145:T151 Q154 T154 Q156:Q166 T156:T166 Q168:Q172 T168:T172">
    <cfRule type="cellIs" dxfId="37"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79"/>
  <sheetViews>
    <sheetView view="pageBreakPreview" topLeftCell="D42" zoomScaleNormal="100" zoomScaleSheetLayoutView="100" workbookViewId="0">
      <selection activeCell="I56" sqref="I56:I91"/>
    </sheetView>
  </sheetViews>
  <sheetFormatPr defaultColWidth="9" defaultRowHeight="16.5"/>
  <cols>
    <col min="1" max="1" width="5.625" style="677" customWidth="1"/>
    <col min="2" max="2" width="12.625" style="677" hidden="1" customWidth="1"/>
    <col min="3" max="3" width="8.75" style="677" hidden="1" customWidth="1"/>
    <col min="4" max="4" width="29.5" style="677" customWidth="1"/>
    <col min="5" max="5" width="13.875" style="677" hidden="1" customWidth="1"/>
    <col min="6" max="6" width="74.75" style="849" customWidth="1"/>
    <col min="7" max="7" width="6.75" style="677" customWidth="1"/>
    <col min="8" max="8" width="8.125" style="677" bestFit="1" customWidth="1"/>
    <col min="9" max="9" width="16.875" style="850" customWidth="1"/>
    <col min="10" max="10" width="25.5" style="850" customWidth="1"/>
    <col min="11" max="11" width="9" style="177" customWidth="1"/>
    <col min="12" max="13" width="9" style="704" customWidth="1"/>
    <col min="14" max="20" width="9" style="177" customWidth="1"/>
    <col min="21" max="32" width="9" style="177"/>
    <col min="33" max="16384" width="9" style="704"/>
  </cols>
  <sheetData>
    <row r="1" spans="1:36" ht="18" customHeight="1">
      <c r="A1" s="51" t="str">
        <f>Cover!B3</f>
        <v>Tender Enquiry No.: NR1/T/W-AIS/DOM/I00/25/08834– SRM RFX – 5002004591</v>
      </c>
      <c r="B1" s="51"/>
      <c r="C1" s="51"/>
      <c r="D1" s="51"/>
      <c r="E1" s="51"/>
      <c r="F1" s="52"/>
      <c r="G1" s="53"/>
      <c r="H1" s="53"/>
      <c r="I1" s="7"/>
      <c r="J1" s="8" t="s">
        <v>587</v>
      </c>
    </row>
    <row r="2" spans="1:36" ht="6.75" customHeight="1">
      <c r="A2" s="676"/>
      <c r="B2" s="676"/>
      <c r="C2" s="676"/>
      <c r="D2" s="676"/>
      <c r="E2" s="676"/>
      <c r="F2" s="848"/>
      <c r="G2" s="676"/>
      <c r="H2" s="676"/>
      <c r="I2" s="704"/>
      <c r="J2" s="704"/>
    </row>
    <row r="3" spans="1:36" ht="69.75" customHeight="1">
      <c r="A3" s="1269" t="str">
        <f>Cover!$B$2</f>
        <v>Substation Package SS-06 of Transmission Scheme (Implementation on of 1 no. of 220 kV line bay at 400/ 220 kV Fatehgarh-III PS (Sec- 1), for interconnection of BESS of JSW Renew Energy Five Ltd.) to be implemented by POWERGRID Ramgarh Transmission Ltd</v>
      </c>
      <c r="B3" s="1269"/>
      <c r="C3" s="1269"/>
      <c r="D3" s="1269"/>
      <c r="E3" s="1269"/>
      <c r="F3" s="1269"/>
      <c r="G3" s="1269"/>
      <c r="H3" s="1269"/>
      <c r="I3" s="1269"/>
      <c r="J3" s="1269"/>
      <c r="K3" s="361"/>
      <c r="L3" s="392"/>
      <c r="M3" s="244"/>
      <c r="O3" s="182"/>
      <c r="R3" s="1270"/>
      <c r="S3" s="1270"/>
      <c r="AG3" s="177"/>
      <c r="AH3" s="177"/>
      <c r="AI3" s="177"/>
      <c r="AJ3" s="177"/>
    </row>
    <row r="4" spans="1:36" ht="22.15" customHeight="1">
      <c r="A4" s="1262" t="s">
        <v>23</v>
      </c>
      <c r="B4" s="1262"/>
      <c r="C4" s="1262"/>
      <c r="D4" s="1262"/>
      <c r="E4" s="1262"/>
      <c r="F4" s="1262"/>
      <c r="G4" s="1262"/>
      <c r="H4" s="1262"/>
      <c r="I4" s="1262"/>
      <c r="J4" s="1262"/>
      <c r="K4" s="184"/>
    </row>
    <row r="5" spans="1:36" ht="9.75" customHeight="1">
      <c r="J5" s="704"/>
    </row>
    <row r="6" spans="1:36" ht="18" customHeight="1">
      <c r="A6" s="1267" t="str">
        <f>'Sch-1'!A6</f>
        <v>Bidder’s Name and Address (Sole Bidder) :</v>
      </c>
      <c r="B6" s="1267"/>
      <c r="C6" s="1267"/>
      <c r="D6" s="1267"/>
      <c r="E6" s="99"/>
      <c r="F6" s="851"/>
      <c r="G6" s="678"/>
      <c r="H6" s="678"/>
      <c r="I6" s="852" t="s">
        <v>394</v>
      </c>
      <c r="J6" s="704"/>
      <c r="K6" s="185"/>
    </row>
    <row r="7" spans="1:36">
      <c r="A7" s="1271" t="str">
        <f>'Sch-1'!A7</f>
        <v/>
      </c>
      <c r="B7" s="1271"/>
      <c r="C7" s="1271"/>
      <c r="D7" s="1271"/>
      <c r="E7" s="1271"/>
      <c r="F7" s="1271"/>
      <c r="G7" s="1271"/>
      <c r="H7" s="1271"/>
      <c r="I7" s="853" t="str">
        <f>'Sch-1'!M7</f>
        <v>Contracts Services, 3rd Floor</v>
      </c>
      <c r="J7" s="704"/>
      <c r="K7" s="185"/>
    </row>
    <row r="8" spans="1:36" ht="18" customHeight="1">
      <c r="A8" s="99" t="s">
        <v>395</v>
      </c>
      <c r="B8" s="99"/>
      <c r="C8" s="1272" t="str">
        <f>IF('Sch-1'!C8=0, "", 'Sch-1'!C8)</f>
        <v xml:space="preserve">…….. …….. …….. …….. …….. …….. </v>
      </c>
      <c r="D8" s="1272"/>
      <c r="E8" s="1272"/>
      <c r="I8" s="853" t="str">
        <f>'Sch-1'!M8</f>
        <v>Power Grid Corporation of India Ltd.,</v>
      </c>
      <c r="J8" s="704"/>
      <c r="K8" s="185"/>
    </row>
    <row r="9" spans="1:36" ht="18" customHeight="1">
      <c r="A9" s="99" t="s">
        <v>397</v>
      </c>
      <c r="B9" s="99"/>
      <c r="C9" s="1272" t="str">
        <f>IF('Sch-1'!C9=0, "", 'Sch-1'!C9)</f>
        <v xml:space="preserve">…….. …….. …….. …….. …….. …….. </v>
      </c>
      <c r="D9" s="1272"/>
      <c r="E9" s="1272"/>
      <c r="I9" s="853" t="str">
        <f>'Sch-1'!M9</f>
        <v>Rajasthan Projects Office, 4th Floor, REIL House,</v>
      </c>
      <c r="J9" s="704"/>
      <c r="K9" s="185"/>
    </row>
    <row r="10" spans="1:36" ht="18" customHeight="1">
      <c r="A10" s="678"/>
      <c r="B10" s="678"/>
      <c r="C10" s="1272" t="str">
        <f>IF('Sch-1'!C10=0, "", 'Sch-1'!C10)</f>
        <v xml:space="preserve">…….. …….. …….. …….. …….. …….. </v>
      </c>
      <c r="D10" s="1272"/>
      <c r="E10" s="1272"/>
      <c r="I10" s="853" t="str">
        <f>'Sch-1'!M10</f>
        <v>Shipra Path, Mansarovar, Jaipur-302020 Rajasthan</v>
      </c>
      <c r="J10" s="704"/>
      <c r="K10" s="185"/>
    </row>
    <row r="11" spans="1:36" ht="18" customHeight="1">
      <c r="A11" s="678"/>
      <c r="B11" s="678"/>
      <c r="C11" s="1272" t="str">
        <f>IF('Sch-1'!C11=0, "", 'Sch-1'!C11)</f>
        <v xml:space="preserve">…….. …….. …….. …….. …….. …….. </v>
      </c>
      <c r="D11" s="1272"/>
      <c r="E11" s="1272"/>
      <c r="I11" s="853"/>
      <c r="J11" s="704"/>
      <c r="K11" s="185"/>
    </row>
    <row r="12" spans="1:36" ht="18" customHeight="1">
      <c r="A12" s="678"/>
      <c r="B12" s="678"/>
      <c r="C12" s="678"/>
      <c r="D12" s="678"/>
      <c r="E12" s="678"/>
      <c r="F12" s="854"/>
      <c r="G12" s="854"/>
      <c r="H12" s="684"/>
      <c r="I12" s="853"/>
      <c r="J12" s="704"/>
      <c r="K12" s="185"/>
    </row>
    <row r="13" spans="1:36" ht="25.5" customHeight="1">
      <c r="A13" s="1278" t="s">
        <v>564</v>
      </c>
      <c r="B13" s="1278"/>
      <c r="C13" s="1278"/>
      <c r="D13" s="1278"/>
      <c r="E13" s="1278"/>
      <c r="F13" s="1278"/>
      <c r="G13" s="1278"/>
      <c r="H13" s="1278"/>
      <c r="I13" s="1278"/>
      <c r="J13" s="1278"/>
      <c r="K13" s="185"/>
    </row>
    <row r="14" spans="1:36" ht="9.75" customHeight="1">
      <c r="A14" s="853"/>
      <c r="B14" s="853"/>
      <c r="C14" s="853"/>
      <c r="D14" s="853"/>
      <c r="E14" s="853"/>
      <c r="F14" s="853"/>
      <c r="G14" s="853"/>
      <c r="H14" s="678"/>
      <c r="I14" s="853"/>
      <c r="J14" s="853"/>
      <c r="K14" s="185"/>
    </row>
    <row r="15" spans="1:36">
      <c r="A15" s="678"/>
      <c r="B15" s="678"/>
      <c r="C15" s="678"/>
      <c r="D15" s="678"/>
      <c r="E15" s="678"/>
      <c r="F15" s="855"/>
      <c r="G15" s="99"/>
      <c r="H15" s="99"/>
      <c r="I15" s="1274" t="s">
        <v>271</v>
      </c>
      <c r="J15" s="1274"/>
      <c r="K15" s="186"/>
    </row>
    <row r="16" spans="1:36" ht="93.75" customHeight="1">
      <c r="A16" s="856" t="s">
        <v>359</v>
      </c>
      <c r="B16" s="856" t="s">
        <v>511</v>
      </c>
      <c r="C16" s="856" t="s">
        <v>512</v>
      </c>
      <c r="D16" s="856" t="s">
        <v>513</v>
      </c>
      <c r="E16" s="856" t="s">
        <v>514</v>
      </c>
      <c r="F16" s="857" t="s">
        <v>366</v>
      </c>
      <c r="G16" s="858" t="s">
        <v>351</v>
      </c>
      <c r="H16" s="856" t="s">
        <v>352</v>
      </c>
      <c r="I16" s="856" t="s">
        <v>516</v>
      </c>
      <c r="J16" s="856" t="s">
        <v>517</v>
      </c>
    </row>
    <row r="17" spans="1:13">
      <c r="A17" s="664">
        <v>1</v>
      </c>
      <c r="B17" s="664">
        <v>2</v>
      </c>
      <c r="C17" s="664">
        <v>3</v>
      </c>
      <c r="D17" s="664">
        <v>4</v>
      </c>
      <c r="E17" s="664">
        <v>5</v>
      </c>
      <c r="F17" s="664">
        <v>4</v>
      </c>
      <c r="G17" s="664">
        <v>5</v>
      </c>
      <c r="H17" s="664">
        <v>6</v>
      </c>
      <c r="I17" s="664">
        <v>7</v>
      </c>
      <c r="J17" s="664" t="s">
        <v>547</v>
      </c>
      <c r="K17" s="188"/>
    </row>
    <row r="18" spans="1:13" hidden="1">
      <c r="A18" s="859"/>
      <c r="B18" s="859"/>
      <c r="C18" s="859"/>
      <c r="D18" s="859"/>
      <c r="E18" s="859"/>
      <c r="F18" s="9"/>
      <c r="G18" s="9"/>
      <c r="H18" s="9"/>
      <c r="I18" s="9"/>
      <c r="J18" s="860"/>
      <c r="K18" s="188"/>
    </row>
    <row r="19" spans="1:13" hidden="1">
      <c r="A19" s="859"/>
      <c r="B19" s="859"/>
      <c r="C19" s="859"/>
      <c r="D19" s="859"/>
      <c r="E19" s="859"/>
      <c r="F19" s="9"/>
      <c r="G19" s="9"/>
      <c r="H19" s="9"/>
      <c r="I19" s="9"/>
      <c r="J19" s="860"/>
      <c r="K19" s="188"/>
    </row>
    <row r="20" spans="1:13" ht="26.25" hidden="1" customHeight="1">
      <c r="A20" s="679"/>
      <c r="B20" s="1275" t="s">
        <v>569</v>
      </c>
      <c r="C20" s="1276"/>
      <c r="D20" s="1276"/>
      <c r="E20" s="1276"/>
      <c r="F20" s="1277"/>
      <c r="G20" s="679"/>
      <c r="H20" s="679"/>
      <c r="I20" s="679"/>
      <c r="J20" s="861"/>
      <c r="K20" s="188"/>
    </row>
    <row r="21" spans="1:13" s="850" customFormat="1" ht="20.25" customHeight="1">
      <c r="A21" s="668" t="str">
        <f>'Sch-1'!A21</f>
        <v>I</v>
      </c>
      <c r="B21" s="669" t="str">
        <f>'Sch-1'!B21</f>
        <v xml:space="preserve">SUPPLY  ITEMS   </v>
      </c>
      <c r="C21" s="670"/>
      <c r="D21" s="670"/>
      <c r="E21" s="670"/>
      <c r="F21" s="671"/>
      <c r="G21" s="680"/>
      <c r="H21" s="680"/>
      <c r="I21" s="680"/>
      <c r="J21" s="862"/>
      <c r="M21" s="704"/>
    </row>
    <row r="22" spans="1:13" s="850" customFormat="1">
      <c r="A22" s="847">
        <f>'Sch-1'!A22</f>
        <v>1</v>
      </c>
      <c r="B22" s="846"/>
      <c r="C22" s="846"/>
      <c r="D22" s="1482" t="s">
        <v>622</v>
      </c>
      <c r="E22" s="846"/>
      <c r="F22" s="1483" t="s">
        <v>630</v>
      </c>
      <c r="G22" s="1482" t="s">
        <v>612</v>
      </c>
      <c r="H22" s="1482">
        <v>1</v>
      </c>
      <c r="I22" s="863"/>
      <c r="J22" s="864" t="str">
        <f>IF(I22=0, "Included",IF(ISERROR(H22*I22), I22, H22*I22))</f>
        <v>Included</v>
      </c>
      <c r="K22" s="865"/>
      <c r="M22" s="704"/>
    </row>
    <row r="23" spans="1:13" s="850" customFormat="1">
      <c r="A23" s="847">
        <f>'Sch-1'!A23</f>
        <v>2</v>
      </c>
      <c r="B23" s="846"/>
      <c r="C23" s="846"/>
      <c r="D23" s="1482" t="s">
        <v>622</v>
      </c>
      <c r="E23" s="846"/>
      <c r="F23" s="1483" t="s">
        <v>629</v>
      </c>
      <c r="G23" s="1482" t="s">
        <v>612</v>
      </c>
      <c r="H23" s="1482">
        <v>3</v>
      </c>
      <c r="I23" s="863"/>
      <c r="J23" s="864" t="str">
        <f t="shared" ref="J23:J86" si="0">IF(I23=0, "Included",IF(ISERROR(H23*I23), I23, H23*I23))</f>
        <v>Included</v>
      </c>
      <c r="K23" s="865"/>
      <c r="M23" s="704"/>
    </row>
    <row r="24" spans="1:13" s="850" customFormat="1">
      <c r="A24" s="847">
        <f>'Sch-1'!A24</f>
        <v>3</v>
      </c>
      <c r="B24" s="846"/>
      <c r="C24" s="846"/>
      <c r="D24" s="1482" t="s">
        <v>622</v>
      </c>
      <c r="E24" s="846"/>
      <c r="F24" s="1483" t="s">
        <v>628</v>
      </c>
      <c r="G24" s="1482" t="s">
        <v>612</v>
      </c>
      <c r="H24" s="1482">
        <v>3</v>
      </c>
      <c r="I24" s="863"/>
      <c r="J24" s="864" t="str">
        <f t="shared" si="0"/>
        <v>Included</v>
      </c>
      <c r="K24" s="865"/>
      <c r="M24" s="704"/>
    </row>
    <row r="25" spans="1:13" s="850" customFormat="1">
      <c r="A25" s="847">
        <f>'Sch-1'!A25</f>
        <v>4</v>
      </c>
      <c r="B25" s="846"/>
      <c r="C25" s="846"/>
      <c r="D25" s="1482" t="s">
        <v>622</v>
      </c>
      <c r="E25" s="846"/>
      <c r="F25" s="1483" t="s">
        <v>627</v>
      </c>
      <c r="G25" s="1482" t="s">
        <v>612</v>
      </c>
      <c r="H25" s="1482">
        <v>1</v>
      </c>
      <c r="I25" s="863"/>
      <c r="J25" s="864" t="str">
        <f t="shared" si="0"/>
        <v>Included</v>
      </c>
      <c r="K25" s="865"/>
      <c r="M25" s="704"/>
    </row>
    <row r="26" spans="1:13" s="850" customFormat="1">
      <c r="A26" s="847">
        <f>'Sch-1'!A26</f>
        <v>5</v>
      </c>
      <c r="B26" s="846"/>
      <c r="C26" s="846"/>
      <c r="D26" s="1482" t="s">
        <v>622</v>
      </c>
      <c r="E26" s="846"/>
      <c r="F26" s="1483" t="s">
        <v>626</v>
      </c>
      <c r="G26" s="1482" t="s">
        <v>612</v>
      </c>
      <c r="H26" s="1482">
        <v>1</v>
      </c>
      <c r="I26" s="863"/>
      <c r="J26" s="864" t="str">
        <f t="shared" si="0"/>
        <v>Included</v>
      </c>
      <c r="K26" s="865"/>
      <c r="M26" s="704"/>
    </row>
    <row r="27" spans="1:13" s="850" customFormat="1" ht="31.5">
      <c r="A27" s="847">
        <f>'Sch-1'!A27</f>
        <v>6</v>
      </c>
      <c r="B27" s="846"/>
      <c r="C27" s="846"/>
      <c r="D27" s="1482" t="s">
        <v>622</v>
      </c>
      <c r="E27" s="846"/>
      <c r="F27" s="1483" t="s">
        <v>625</v>
      </c>
      <c r="G27" s="1482" t="s">
        <v>612</v>
      </c>
      <c r="H27" s="1482">
        <v>2</v>
      </c>
      <c r="I27" s="863"/>
      <c r="J27" s="864" t="str">
        <f t="shared" si="0"/>
        <v>Included</v>
      </c>
      <c r="K27" s="865"/>
      <c r="M27" s="704"/>
    </row>
    <row r="28" spans="1:13" s="850" customFormat="1">
      <c r="A28" s="847">
        <f>'Sch-1'!A28</f>
        <v>7</v>
      </c>
      <c r="B28" s="846"/>
      <c r="C28" s="846"/>
      <c r="D28" s="1482" t="s">
        <v>622</v>
      </c>
      <c r="E28" s="846"/>
      <c r="F28" s="1483" t="s">
        <v>624</v>
      </c>
      <c r="G28" s="1482" t="s">
        <v>612</v>
      </c>
      <c r="H28" s="1482">
        <v>3</v>
      </c>
      <c r="I28" s="863"/>
      <c r="J28" s="864" t="str">
        <f t="shared" si="0"/>
        <v>Included</v>
      </c>
      <c r="K28" s="865"/>
      <c r="M28" s="704"/>
    </row>
    <row r="29" spans="1:13" s="850" customFormat="1">
      <c r="A29" s="847">
        <f>'Sch-1'!A29</f>
        <v>8</v>
      </c>
      <c r="B29" s="846"/>
      <c r="C29" s="846"/>
      <c r="D29" s="1482" t="s">
        <v>622</v>
      </c>
      <c r="E29" s="846"/>
      <c r="F29" s="1483" t="s">
        <v>623</v>
      </c>
      <c r="G29" s="1482" t="s">
        <v>612</v>
      </c>
      <c r="H29" s="1482">
        <v>10</v>
      </c>
      <c r="I29" s="863"/>
      <c r="J29" s="864" t="str">
        <f t="shared" si="0"/>
        <v>Included</v>
      </c>
      <c r="K29" s="865"/>
      <c r="M29" s="704"/>
    </row>
    <row r="30" spans="1:13" s="850" customFormat="1" ht="31.5">
      <c r="A30" s="847">
        <f>'Sch-1'!A30</f>
        <v>9</v>
      </c>
      <c r="B30" s="846"/>
      <c r="C30" s="846"/>
      <c r="D30" s="1482" t="s">
        <v>614</v>
      </c>
      <c r="E30" s="846"/>
      <c r="F30" s="1483" t="s">
        <v>673</v>
      </c>
      <c r="G30" s="1482" t="s">
        <v>570</v>
      </c>
      <c r="H30" s="1482">
        <v>2</v>
      </c>
      <c r="I30" s="863"/>
      <c r="J30" s="864" t="str">
        <f>IF(I30=0, "Included",IF(ISERROR(H30*I30), I30, H30*I30))</f>
        <v>Included</v>
      </c>
      <c r="K30" s="865"/>
      <c r="M30" s="704"/>
    </row>
    <row r="31" spans="1:13" s="850" customFormat="1" ht="31.5">
      <c r="A31" s="847">
        <f>'Sch-1'!A31</f>
        <v>10</v>
      </c>
      <c r="B31" s="846"/>
      <c r="C31" s="846"/>
      <c r="D31" s="1482" t="s">
        <v>614</v>
      </c>
      <c r="E31" s="846"/>
      <c r="F31" s="1483" t="s">
        <v>615</v>
      </c>
      <c r="G31" s="1482" t="s">
        <v>570</v>
      </c>
      <c r="H31" s="1482">
        <v>1</v>
      </c>
      <c r="I31" s="863"/>
      <c r="J31" s="864" t="str">
        <f>IF(I31=0, "Included",IF(ISERROR(H31*I31), I31, H31*I31))</f>
        <v>Included</v>
      </c>
      <c r="K31" s="865"/>
      <c r="M31" s="704"/>
    </row>
    <row r="32" spans="1:13" s="850" customFormat="1" ht="31.5">
      <c r="A32" s="847">
        <f>'Sch-1'!A32</f>
        <v>11</v>
      </c>
      <c r="B32" s="846"/>
      <c r="C32" s="846"/>
      <c r="D32" s="1482" t="s">
        <v>670</v>
      </c>
      <c r="E32" s="846"/>
      <c r="F32" s="1483" t="s">
        <v>674</v>
      </c>
      <c r="G32" s="1482" t="s">
        <v>612</v>
      </c>
      <c r="H32" s="1482">
        <v>6</v>
      </c>
      <c r="I32" s="863"/>
      <c r="J32" s="864" t="str">
        <f>IF(I32=0, "Included",IF(ISERROR(H32*I32), I32, H32*I32))</f>
        <v>Included</v>
      </c>
      <c r="K32" s="865"/>
      <c r="M32" s="704"/>
    </row>
    <row r="33" spans="1:13" s="850" customFormat="1" ht="31.5">
      <c r="A33" s="847">
        <f>'Sch-1'!A33</f>
        <v>12</v>
      </c>
      <c r="B33" s="846"/>
      <c r="C33" s="846"/>
      <c r="D33" s="1482" t="s">
        <v>670</v>
      </c>
      <c r="E33" s="846"/>
      <c r="F33" s="1483" t="s">
        <v>675</v>
      </c>
      <c r="G33" s="1482" t="s">
        <v>612</v>
      </c>
      <c r="H33" s="1482">
        <v>3</v>
      </c>
      <c r="I33" s="863"/>
      <c r="J33" s="864" t="str">
        <f>IF(I33=0, "Included",IF(ISERROR(H33*I33), I33, H33*I33))</f>
        <v>Included</v>
      </c>
      <c r="K33" s="865"/>
      <c r="M33" s="704"/>
    </row>
    <row r="34" spans="1:13" s="850" customFormat="1" ht="31.5">
      <c r="A34" s="847">
        <f>'Sch-1'!A34</f>
        <v>13</v>
      </c>
      <c r="B34" s="846"/>
      <c r="C34" s="846"/>
      <c r="D34" s="1482" t="s">
        <v>670</v>
      </c>
      <c r="E34" s="846"/>
      <c r="F34" s="1483" t="s">
        <v>676</v>
      </c>
      <c r="G34" s="1482" t="s">
        <v>612</v>
      </c>
      <c r="H34" s="1482">
        <v>3</v>
      </c>
      <c r="I34" s="863"/>
      <c r="J34" s="864" t="str">
        <f>IF(I34=0, "Included",IF(ISERROR(H34*I34), I34, H34*I34))</f>
        <v>Included</v>
      </c>
      <c r="K34" s="865"/>
      <c r="M34" s="704"/>
    </row>
    <row r="35" spans="1:13" s="850" customFormat="1" ht="31.5">
      <c r="A35" s="847">
        <f>'Sch-1'!A35</f>
        <v>14</v>
      </c>
      <c r="B35" s="846"/>
      <c r="C35" s="846"/>
      <c r="D35" s="1482" t="s">
        <v>670</v>
      </c>
      <c r="E35" s="846"/>
      <c r="F35" s="1483" t="s">
        <v>677</v>
      </c>
      <c r="G35" s="1482" t="s">
        <v>612</v>
      </c>
      <c r="H35" s="1482">
        <v>3</v>
      </c>
      <c r="I35" s="863"/>
      <c r="J35" s="864" t="str">
        <f>IF(I35=0, "Included",IF(ISERROR(H35*I35), I35, H35*I35))</f>
        <v>Included</v>
      </c>
      <c r="K35" s="865"/>
      <c r="M35" s="704"/>
    </row>
    <row r="36" spans="1:13" s="850" customFormat="1" ht="31.5">
      <c r="A36" s="847">
        <f>'Sch-1'!A36</f>
        <v>15</v>
      </c>
      <c r="B36" s="846"/>
      <c r="C36" s="846"/>
      <c r="D36" s="1482" t="s">
        <v>670</v>
      </c>
      <c r="E36" s="846"/>
      <c r="F36" s="1483" t="s">
        <v>678</v>
      </c>
      <c r="G36" s="1482" t="s">
        <v>612</v>
      </c>
      <c r="H36" s="1482">
        <v>3</v>
      </c>
      <c r="I36" s="863"/>
      <c r="J36" s="864" t="str">
        <f>IF(I36=0, "Included",IF(ISERROR(H36*I36), I36, H36*I36))</f>
        <v>Included</v>
      </c>
      <c r="K36" s="865"/>
      <c r="M36" s="704"/>
    </row>
    <row r="37" spans="1:13" s="850" customFormat="1">
      <c r="A37" s="847">
        <f>'Sch-1'!A37</f>
        <v>16</v>
      </c>
      <c r="B37" s="846"/>
      <c r="C37" s="846"/>
      <c r="D37" s="1482" t="s">
        <v>599</v>
      </c>
      <c r="E37" s="846"/>
      <c r="F37" s="1483" t="s">
        <v>603</v>
      </c>
      <c r="G37" s="1482" t="s">
        <v>611</v>
      </c>
      <c r="H37" s="1482">
        <v>1</v>
      </c>
      <c r="I37" s="863"/>
      <c r="J37" s="864" t="str">
        <f>IF(I37=0, "Included",IF(ISERROR(H37*I37), I37, H37*I37))</f>
        <v>Included</v>
      </c>
      <c r="K37" s="865"/>
      <c r="M37" s="704"/>
    </row>
    <row r="38" spans="1:13" s="850" customFormat="1">
      <c r="A38" s="847">
        <f>'Sch-1'!A38</f>
        <v>17</v>
      </c>
      <c r="B38" s="846"/>
      <c r="C38" s="846"/>
      <c r="D38" s="1482" t="s">
        <v>631</v>
      </c>
      <c r="E38" s="846"/>
      <c r="F38" s="1483" t="s">
        <v>604</v>
      </c>
      <c r="G38" s="1482" t="s">
        <v>611</v>
      </c>
      <c r="H38" s="1482">
        <v>0.8</v>
      </c>
      <c r="I38" s="863"/>
      <c r="J38" s="864" t="str">
        <f>IF(I38=0, "Included",IF(ISERROR(H38*I38), I38, H38*I38))</f>
        <v>Included</v>
      </c>
      <c r="K38" s="865"/>
      <c r="M38" s="704"/>
    </row>
    <row r="39" spans="1:13" s="850" customFormat="1">
      <c r="A39" s="847">
        <f>'Sch-1'!A39</f>
        <v>18</v>
      </c>
      <c r="B39" s="846"/>
      <c r="C39" s="846"/>
      <c r="D39" s="1482" t="s">
        <v>631</v>
      </c>
      <c r="E39" s="846"/>
      <c r="F39" s="1483" t="s">
        <v>582</v>
      </c>
      <c r="G39" s="1482" t="s">
        <v>611</v>
      </c>
      <c r="H39" s="1482">
        <v>0.5</v>
      </c>
      <c r="I39" s="863"/>
      <c r="J39" s="864" t="str">
        <f>IF(I39=0, "Included",IF(ISERROR(H39*I39), I39, H39*I39))</f>
        <v>Included</v>
      </c>
      <c r="K39" s="865"/>
      <c r="M39" s="704"/>
    </row>
    <row r="40" spans="1:13" s="850" customFormat="1">
      <c r="A40" s="847">
        <f>'Sch-1'!A40</f>
        <v>19</v>
      </c>
      <c r="B40" s="846"/>
      <c r="C40" s="846"/>
      <c r="D40" s="1482" t="s">
        <v>631</v>
      </c>
      <c r="E40" s="846"/>
      <c r="F40" s="1483" t="s">
        <v>583</v>
      </c>
      <c r="G40" s="1482" t="s">
        <v>611</v>
      </c>
      <c r="H40" s="1482">
        <v>1.1000000000000001</v>
      </c>
      <c r="I40" s="863"/>
      <c r="J40" s="864" t="str">
        <f>IF(I40=0, "Included",IF(ISERROR(H40*I40), I40, H40*I40))</f>
        <v>Included</v>
      </c>
      <c r="K40" s="865"/>
      <c r="M40" s="704"/>
    </row>
    <row r="41" spans="1:13" s="850" customFormat="1">
      <c r="A41" s="847">
        <f>'Sch-1'!A41</f>
        <v>20</v>
      </c>
      <c r="B41" s="846"/>
      <c r="C41" s="846"/>
      <c r="D41" s="1482" t="s">
        <v>631</v>
      </c>
      <c r="E41" s="846"/>
      <c r="F41" s="1483" t="s">
        <v>605</v>
      </c>
      <c r="G41" s="1482" t="s">
        <v>611</v>
      </c>
      <c r="H41" s="1482">
        <v>0.8</v>
      </c>
      <c r="I41" s="863"/>
      <c r="J41" s="864" t="str">
        <f>IF(I41=0, "Included",IF(ISERROR(H41*I41), I41, H41*I41))</f>
        <v>Included</v>
      </c>
      <c r="K41" s="865"/>
      <c r="M41" s="704"/>
    </row>
    <row r="42" spans="1:13" s="850" customFormat="1">
      <c r="A42" s="847">
        <f>'Sch-1'!A42</f>
        <v>21</v>
      </c>
      <c r="B42" s="846"/>
      <c r="C42" s="846"/>
      <c r="D42" s="1482" t="s">
        <v>631</v>
      </c>
      <c r="E42" s="846"/>
      <c r="F42" s="1483" t="s">
        <v>606</v>
      </c>
      <c r="G42" s="1482" t="s">
        <v>611</v>
      </c>
      <c r="H42" s="1482">
        <v>0.3</v>
      </c>
      <c r="I42" s="863"/>
      <c r="J42" s="864" t="str">
        <f>IF(I42=0, "Included",IF(ISERROR(H42*I42), I42, H42*I42))</f>
        <v>Included</v>
      </c>
      <c r="K42" s="865"/>
      <c r="M42" s="704"/>
    </row>
    <row r="43" spans="1:13" s="850" customFormat="1">
      <c r="A43" s="847">
        <f>'Sch-1'!A43</f>
        <v>22</v>
      </c>
      <c r="B43" s="846"/>
      <c r="C43" s="846"/>
      <c r="D43" s="1482" t="s">
        <v>631</v>
      </c>
      <c r="E43" s="846"/>
      <c r="F43" s="1483" t="s">
        <v>607</v>
      </c>
      <c r="G43" s="1482" t="s">
        <v>611</v>
      </c>
      <c r="H43" s="1482">
        <v>0.4</v>
      </c>
      <c r="I43" s="863"/>
      <c r="J43" s="864" t="str">
        <f>IF(I43=0, "Included",IF(ISERROR(H43*I43), I43, H43*I43))</f>
        <v>Included</v>
      </c>
      <c r="K43" s="865"/>
      <c r="M43" s="704"/>
    </row>
    <row r="44" spans="1:13" s="850" customFormat="1">
      <c r="A44" s="847">
        <f>'Sch-1'!A44</f>
        <v>23</v>
      </c>
      <c r="B44" s="846"/>
      <c r="C44" s="846"/>
      <c r="D44" s="1482" t="s">
        <v>631</v>
      </c>
      <c r="E44" s="846"/>
      <c r="F44" s="1483" t="s">
        <v>584</v>
      </c>
      <c r="G44" s="1482" t="s">
        <v>611</v>
      </c>
      <c r="H44" s="1482">
        <v>0.1</v>
      </c>
      <c r="I44" s="863"/>
      <c r="J44" s="864" t="str">
        <f>IF(I44=0, "Included",IF(ISERROR(H44*I44), I44, H44*I44))</f>
        <v>Included</v>
      </c>
      <c r="K44" s="865"/>
      <c r="M44" s="704"/>
    </row>
    <row r="45" spans="1:13" s="850" customFormat="1">
      <c r="A45" s="847">
        <f>'Sch-1'!A45</f>
        <v>24</v>
      </c>
      <c r="B45" s="846"/>
      <c r="C45" s="846"/>
      <c r="D45" s="1482" t="s">
        <v>600</v>
      </c>
      <c r="E45" s="846"/>
      <c r="F45" s="1483" t="s">
        <v>616</v>
      </c>
      <c r="G45" s="1482" t="s">
        <v>570</v>
      </c>
      <c r="H45" s="1482">
        <v>1</v>
      </c>
      <c r="I45" s="863"/>
      <c r="J45" s="864" t="str">
        <f>IF(I45=0, "Included",IF(ISERROR(H45*I45), I45, H45*I45))</f>
        <v>Included</v>
      </c>
      <c r="K45" s="865"/>
      <c r="M45" s="704"/>
    </row>
    <row r="46" spans="1:13" s="850" customFormat="1">
      <c r="A46" s="847">
        <f>'Sch-1'!A46</f>
        <v>25</v>
      </c>
      <c r="B46" s="846"/>
      <c r="C46" s="846"/>
      <c r="D46" s="1482" t="s">
        <v>601</v>
      </c>
      <c r="E46" s="846"/>
      <c r="F46" s="1483" t="s">
        <v>617</v>
      </c>
      <c r="G46" s="1482" t="s">
        <v>570</v>
      </c>
      <c r="H46" s="1482">
        <v>1</v>
      </c>
      <c r="I46" s="863"/>
      <c r="J46" s="864" t="str">
        <f>IF(I46=0, "Included",IF(ISERROR(H46*I46), I46, H46*I46))</f>
        <v>Included</v>
      </c>
      <c r="K46" s="865"/>
      <c r="M46" s="704"/>
    </row>
    <row r="47" spans="1:13" s="850" customFormat="1" ht="31.5">
      <c r="A47" s="847">
        <f>'Sch-1'!A47</f>
        <v>26</v>
      </c>
      <c r="B47" s="846"/>
      <c r="C47" s="846"/>
      <c r="D47" s="1482" t="s">
        <v>602</v>
      </c>
      <c r="E47" s="846"/>
      <c r="F47" s="1483" t="s">
        <v>679</v>
      </c>
      <c r="G47" s="1482" t="s">
        <v>612</v>
      </c>
      <c r="H47" s="1482">
        <v>2</v>
      </c>
      <c r="I47" s="863"/>
      <c r="J47" s="864" t="str">
        <f>IF(I47=0, "Included",IF(ISERROR(H47*I47), I47, H47*I47))</f>
        <v>Included</v>
      </c>
      <c r="K47" s="865"/>
      <c r="M47" s="704"/>
    </row>
    <row r="48" spans="1:13" s="850" customFormat="1" ht="31.5">
      <c r="A48" s="847">
        <f>'Sch-1'!A48</f>
        <v>27</v>
      </c>
      <c r="B48" s="846"/>
      <c r="C48" s="846"/>
      <c r="D48" s="1482" t="s">
        <v>602</v>
      </c>
      <c r="E48" s="846"/>
      <c r="F48" s="1483" t="s">
        <v>608</v>
      </c>
      <c r="G48" s="1482" t="s">
        <v>612</v>
      </c>
      <c r="H48" s="1482">
        <v>2</v>
      </c>
      <c r="I48" s="863"/>
      <c r="J48" s="864" t="str">
        <f>IF(I48=0, "Included",IF(ISERROR(H48*I48), I48, H48*I48))</f>
        <v>Included</v>
      </c>
      <c r="K48" s="865"/>
      <c r="M48" s="704"/>
    </row>
    <row r="49" spans="1:13" s="850" customFormat="1">
      <c r="A49" s="847">
        <f>'Sch-1'!A49</f>
        <v>28</v>
      </c>
      <c r="B49" s="846"/>
      <c r="C49" s="846"/>
      <c r="D49" s="1482" t="s">
        <v>602</v>
      </c>
      <c r="E49" s="846"/>
      <c r="F49" s="1483" t="s">
        <v>571</v>
      </c>
      <c r="G49" s="1482" t="s">
        <v>613</v>
      </c>
      <c r="H49" s="1482">
        <v>1</v>
      </c>
      <c r="I49" s="863"/>
      <c r="J49" s="864" t="str">
        <f>IF(I49=0, "Included",IF(ISERROR(H49*I49), I49, H49*I49))</f>
        <v>Included</v>
      </c>
      <c r="K49" s="865"/>
      <c r="M49" s="704"/>
    </row>
    <row r="50" spans="1:13" s="850" customFormat="1">
      <c r="A50" s="847">
        <f>'Sch-1'!A50</f>
        <v>29</v>
      </c>
      <c r="B50" s="846"/>
      <c r="C50" s="846"/>
      <c r="D50" s="1482" t="s">
        <v>618</v>
      </c>
      <c r="E50" s="846"/>
      <c r="F50" s="1483" t="s">
        <v>578</v>
      </c>
      <c r="G50" s="1482" t="s">
        <v>570</v>
      </c>
      <c r="H50" s="1482">
        <v>1</v>
      </c>
      <c r="I50" s="1486" t="s">
        <v>713</v>
      </c>
      <c r="J50" s="1486" t="s">
        <v>713</v>
      </c>
      <c r="K50" s="865"/>
      <c r="M50" s="704"/>
    </row>
    <row r="51" spans="1:13" s="850" customFormat="1">
      <c r="A51" s="847">
        <f>'Sch-1'!A51</f>
        <v>30</v>
      </c>
      <c r="B51" s="846"/>
      <c r="C51" s="846"/>
      <c r="D51" s="1482" t="s">
        <v>618</v>
      </c>
      <c r="E51" s="846"/>
      <c r="F51" s="1483" t="s">
        <v>585</v>
      </c>
      <c r="G51" s="1482" t="s">
        <v>570</v>
      </c>
      <c r="H51" s="1482">
        <v>1</v>
      </c>
      <c r="I51" s="1486" t="s">
        <v>713</v>
      </c>
      <c r="J51" s="1486" t="s">
        <v>713</v>
      </c>
      <c r="K51" s="865"/>
      <c r="M51" s="704"/>
    </row>
    <row r="52" spans="1:13" s="850" customFormat="1">
      <c r="A52" s="847">
        <f>'Sch-1'!A52</f>
        <v>31</v>
      </c>
      <c r="B52" s="846"/>
      <c r="C52" s="846"/>
      <c r="D52" s="1482" t="s">
        <v>618</v>
      </c>
      <c r="E52" s="846"/>
      <c r="F52" s="1483" t="s">
        <v>579</v>
      </c>
      <c r="G52" s="1482" t="s">
        <v>570</v>
      </c>
      <c r="H52" s="1482">
        <v>1</v>
      </c>
      <c r="I52" s="1486" t="s">
        <v>713</v>
      </c>
      <c r="J52" s="1486" t="s">
        <v>713</v>
      </c>
      <c r="K52" s="865"/>
      <c r="M52" s="704"/>
    </row>
    <row r="53" spans="1:13" s="850" customFormat="1">
      <c r="A53" s="847">
        <f>'Sch-1'!A53</f>
        <v>32</v>
      </c>
      <c r="B53" s="846"/>
      <c r="C53" s="846"/>
      <c r="D53" s="1482" t="s">
        <v>618</v>
      </c>
      <c r="E53" s="846"/>
      <c r="F53" s="1483" t="s">
        <v>691</v>
      </c>
      <c r="G53" s="1482" t="s">
        <v>570</v>
      </c>
      <c r="H53" s="1482">
        <v>1</v>
      </c>
      <c r="I53" s="1486" t="s">
        <v>713</v>
      </c>
      <c r="J53" s="1486" t="s">
        <v>713</v>
      </c>
      <c r="K53" s="865"/>
      <c r="M53" s="704"/>
    </row>
    <row r="54" spans="1:13" s="850" customFormat="1">
      <c r="A54" s="847">
        <v>33</v>
      </c>
      <c r="B54" s="846"/>
      <c r="C54" s="846"/>
      <c r="D54" s="1482" t="s">
        <v>618</v>
      </c>
      <c r="E54" s="846"/>
      <c r="F54" s="1483" t="s">
        <v>692</v>
      </c>
      <c r="G54" s="1482" t="s">
        <v>712</v>
      </c>
      <c r="H54" s="1482">
        <v>1</v>
      </c>
      <c r="I54" s="1486" t="s">
        <v>713</v>
      </c>
      <c r="J54" s="1486" t="s">
        <v>713</v>
      </c>
      <c r="K54" s="865"/>
      <c r="M54" s="704"/>
    </row>
    <row r="55" spans="1:13" s="850" customFormat="1">
      <c r="A55" s="847">
        <v>34</v>
      </c>
      <c r="B55" s="846"/>
      <c r="C55" s="846"/>
      <c r="D55" s="1482" t="s">
        <v>618</v>
      </c>
      <c r="E55" s="846"/>
      <c r="F55" s="1483" t="s">
        <v>580</v>
      </c>
      <c r="G55" s="1482" t="s">
        <v>570</v>
      </c>
      <c r="H55" s="1482">
        <v>1</v>
      </c>
      <c r="I55" s="1486" t="s">
        <v>713</v>
      </c>
      <c r="J55" s="1486" t="s">
        <v>713</v>
      </c>
      <c r="K55" s="865"/>
      <c r="M55" s="704"/>
    </row>
    <row r="56" spans="1:13" s="850" customFormat="1" ht="47.25">
      <c r="A56" s="847">
        <v>35</v>
      </c>
      <c r="B56" s="846"/>
      <c r="C56" s="846"/>
      <c r="D56" s="1482" t="s">
        <v>690</v>
      </c>
      <c r="E56" s="846"/>
      <c r="F56" s="1485" t="s">
        <v>693</v>
      </c>
      <c r="G56" s="1482" t="s">
        <v>612</v>
      </c>
      <c r="H56" s="1482">
        <v>1</v>
      </c>
      <c r="I56" s="863"/>
      <c r="J56" s="864" t="str">
        <f t="shared" si="0"/>
        <v>Included</v>
      </c>
      <c r="K56" s="865"/>
      <c r="M56" s="704"/>
    </row>
    <row r="57" spans="1:13" s="850" customFormat="1" ht="31.5">
      <c r="A57" s="847">
        <v>36</v>
      </c>
      <c r="B57" s="846"/>
      <c r="C57" s="846"/>
      <c r="D57" s="1482" t="s">
        <v>690</v>
      </c>
      <c r="E57" s="846"/>
      <c r="F57" s="1483" t="s">
        <v>694</v>
      </c>
      <c r="G57" s="1482" t="s">
        <v>570</v>
      </c>
      <c r="H57" s="1482">
        <v>1</v>
      </c>
      <c r="I57" s="863"/>
      <c r="J57" s="864" t="str">
        <f t="shared" si="0"/>
        <v>Included</v>
      </c>
      <c r="K57" s="865"/>
      <c r="M57" s="704"/>
    </row>
    <row r="58" spans="1:13" s="850" customFormat="1">
      <c r="A58" s="847">
        <v>37</v>
      </c>
      <c r="B58" s="846"/>
      <c r="C58" s="846"/>
      <c r="D58" s="1482" t="s">
        <v>690</v>
      </c>
      <c r="E58" s="846"/>
      <c r="F58" s="1483" t="s">
        <v>695</v>
      </c>
      <c r="G58" s="1482" t="s">
        <v>612</v>
      </c>
      <c r="H58" s="1482">
        <v>2</v>
      </c>
      <c r="I58" s="863"/>
      <c r="J58" s="864" t="str">
        <f t="shared" si="0"/>
        <v>Included</v>
      </c>
      <c r="K58" s="865"/>
      <c r="M58" s="704"/>
    </row>
    <row r="59" spans="1:13" s="850" customFormat="1">
      <c r="A59" s="847">
        <v>38</v>
      </c>
      <c r="B59" s="846"/>
      <c r="C59" s="846"/>
      <c r="D59" s="1482" t="s">
        <v>690</v>
      </c>
      <c r="E59" s="846"/>
      <c r="F59" s="1483" t="s">
        <v>696</v>
      </c>
      <c r="G59" s="1482" t="s">
        <v>612</v>
      </c>
      <c r="H59" s="1482">
        <v>2</v>
      </c>
      <c r="I59" s="863"/>
      <c r="J59" s="864" t="str">
        <f t="shared" si="0"/>
        <v>Included</v>
      </c>
      <c r="K59" s="865"/>
      <c r="M59" s="704"/>
    </row>
    <row r="60" spans="1:13" s="850" customFormat="1">
      <c r="A60" s="847">
        <v>39</v>
      </c>
      <c r="B60" s="846"/>
      <c r="C60" s="846"/>
      <c r="D60" s="1482" t="s">
        <v>690</v>
      </c>
      <c r="E60" s="846"/>
      <c r="F60" s="1483" t="s">
        <v>697</v>
      </c>
      <c r="G60" s="1482" t="s">
        <v>612</v>
      </c>
      <c r="H60" s="1482">
        <v>2</v>
      </c>
      <c r="I60" s="863"/>
      <c r="J60" s="864" t="str">
        <f t="shared" si="0"/>
        <v>Included</v>
      </c>
      <c r="K60" s="865"/>
      <c r="M60" s="704"/>
    </row>
    <row r="61" spans="1:13" s="850" customFormat="1">
      <c r="A61" s="847">
        <v>40</v>
      </c>
      <c r="B61" s="846"/>
      <c r="C61" s="846"/>
      <c r="D61" s="1482" t="s">
        <v>690</v>
      </c>
      <c r="E61" s="846"/>
      <c r="F61" s="1483" t="s">
        <v>698</v>
      </c>
      <c r="G61" s="1482" t="s">
        <v>612</v>
      </c>
      <c r="H61" s="1482">
        <v>2</v>
      </c>
      <c r="I61" s="863"/>
      <c r="J61" s="864" t="str">
        <f t="shared" si="0"/>
        <v>Included</v>
      </c>
      <c r="K61" s="865"/>
      <c r="M61" s="704"/>
    </row>
    <row r="62" spans="1:13" s="850" customFormat="1" ht="31.5">
      <c r="A62" s="847">
        <v>41</v>
      </c>
      <c r="B62" s="846"/>
      <c r="C62" s="846"/>
      <c r="D62" s="1482" t="s">
        <v>690</v>
      </c>
      <c r="E62" s="846"/>
      <c r="F62" s="1483" t="s">
        <v>699</v>
      </c>
      <c r="G62" s="1482" t="s">
        <v>570</v>
      </c>
      <c r="H62" s="1482">
        <v>1</v>
      </c>
      <c r="I62" s="863"/>
      <c r="J62" s="864" t="str">
        <f t="shared" si="0"/>
        <v>Included</v>
      </c>
      <c r="K62" s="865"/>
      <c r="M62" s="704"/>
    </row>
    <row r="63" spans="1:13" s="850" customFormat="1">
      <c r="A63" s="847">
        <v>42</v>
      </c>
      <c r="B63" s="846"/>
      <c r="C63" s="846"/>
      <c r="D63" s="1482" t="s">
        <v>690</v>
      </c>
      <c r="E63" s="846"/>
      <c r="F63" s="1483" t="s">
        <v>700</v>
      </c>
      <c r="G63" s="1482" t="s">
        <v>612</v>
      </c>
      <c r="H63" s="1482">
        <v>1</v>
      </c>
      <c r="I63" s="863"/>
      <c r="J63" s="864" t="str">
        <f t="shared" si="0"/>
        <v>Included</v>
      </c>
      <c r="K63" s="865"/>
      <c r="M63" s="704"/>
    </row>
    <row r="64" spans="1:13" s="850" customFormat="1" ht="31.5">
      <c r="A64" s="847">
        <v>43</v>
      </c>
      <c r="B64" s="846"/>
      <c r="C64" s="846"/>
      <c r="D64" s="1482" t="s">
        <v>690</v>
      </c>
      <c r="E64" s="846"/>
      <c r="F64" s="1483" t="s">
        <v>701</v>
      </c>
      <c r="G64" s="1482" t="s">
        <v>570</v>
      </c>
      <c r="H64" s="1482">
        <v>1</v>
      </c>
      <c r="I64" s="863"/>
      <c r="J64" s="864" t="str">
        <f t="shared" si="0"/>
        <v>Included</v>
      </c>
      <c r="K64" s="865"/>
      <c r="M64" s="704"/>
    </row>
    <row r="65" spans="1:13" s="850" customFormat="1">
      <c r="A65" s="847">
        <v>44</v>
      </c>
      <c r="B65" s="846"/>
      <c r="C65" s="846"/>
      <c r="D65" s="1482" t="s">
        <v>690</v>
      </c>
      <c r="E65" s="846"/>
      <c r="F65" s="1483" t="s">
        <v>702</v>
      </c>
      <c r="G65" s="1482" t="s">
        <v>570</v>
      </c>
      <c r="H65" s="1482">
        <v>1</v>
      </c>
      <c r="I65" s="863"/>
      <c r="J65" s="864" t="str">
        <f t="shared" si="0"/>
        <v>Included</v>
      </c>
      <c r="K65" s="865"/>
      <c r="M65" s="704"/>
    </row>
    <row r="66" spans="1:13" s="850" customFormat="1">
      <c r="A66" s="847">
        <v>45</v>
      </c>
      <c r="B66" s="846"/>
      <c r="C66" s="846"/>
      <c r="D66" s="1482" t="s">
        <v>690</v>
      </c>
      <c r="E66" s="846"/>
      <c r="F66" s="1483" t="s">
        <v>703</v>
      </c>
      <c r="G66" s="1482" t="s">
        <v>612</v>
      </c>
      <c r="H66" s="1482">
        <v>1</v>
      </c>
      <c r="I66" s="863"/>
      <c r="J66" s="864" t="str">
        <f t="shared" si="0"/>
        <v>Included</v>
      </c>
      <c r="K66" s="865"/>
      <c r="M66" s="704"/>
    </row>
    <row r="67" spans="1:13" s="850" customFormat="1" ht="31.5">
      <c r="A67" s="847">
        <v>46</v>
      </c>
      <c r="B67" s="846"/>
      <c r="C67" s="846"/>
      <c r="D67" s="1482" t="s">
        <v>690</v>
      </c>
      <c r="E67" s="846"/>
      <c r="F67" s="1483" t="s">
        <v>704</v>
      </c>
      <c r="G67" s="1482" t="s">
        <v>612</v>
      </c>
      <c r="H67" s="1482">
        <v>1</v>
      </c>
      <c r="I67" s="863"/>
      <c r="J67" s="864" t="str">
        <f t="shared" si="0"/>
        <v>Included</v>
      </c>
      <c r="K67" s="865"/>
      <c r="M67" s="704"/>
    </row>
    <row r="68" spans="1:13" s="850" customFormat="1">
      <c r="A68" s="847">
        <v>47</v>
      </c>
      <c r="B68" s="846"/>
      <c r="C68" s="846"/>
      <c r="D68" s="1482" t="s">
        <v>690</v>
      </c>
      <c r="E68" s="846"/>
      <c r="F68" s="1483" t="s">
        <v>705</v>
      </c>
      <c r="G68" s="1482" t="s">
        <v>570</v>
      </c>
      <c r="H68" s="1482">
        <v>2</v>
      </c>
      <c r="I68" s="863"/>
      <c r="J68" s="864" t="str">
        <f t="shared" si="0"/>
        <v>Included</v>
      </c>
      <c r="K68" s="865"/>
      <c r="M68" s="704"/>
    </row>
    <row r="69" spans="1:13" s="850" customFormat="1" ht="31.5">
      <c r="A69" s="847">
        <v>48</v>
      </c>
      <c r="B69" s="846"/>
      <c r="C69" s="846"/>
      <c r="D69" s="1482" t="s">
        <v>690</v>
      </c>
      <c r="E69" s="846"/>
      <c r="F69" s="1483" t="s">
        <v>706</v>
      </c>
      <c r="G69" s="1482" t="s">
        <v>570</v>
      </c>
      <c r="H69" s="1482">
        <v>1</v>
      </c>
      <c r="I69" s="863"/>
      <c r="J69" s="864" t="str">
        <f t="shared" si="0"/>
        <v>Included</v>
      </c>
      <c r="K69" s="865"/>
      <c r="M69" s="704"/>
    </row>
    <row r="70" spans="1:13" s="850" customFormat="1">
      <c r="A70" s="847">
        <v>49</v>
      </c>
      <c r="B70" s="846"/>
      <c r="C70" s="846"/>
      <c r="D70" s="1482" t="s">
        <v>690</v>
      </c>
      <c r="E70" s="846"/>
      <c r="F70" s="1483" t="s">
        <v>707</v>
      </c>
      <c r="G70" s="1482" t="s">
        <v>570</v>
      </c>
      <c r="H70" s="1482">
        <v>2</v>
      </c>
      <c r="I70" s="863"/>
      <c r="J70" s="864" t="str">
        <f t="shared" si="0"/>
        <v>Included</v>
      </c>
      <c r="K70" s="865"/>
      <c r="M70" s="704"/>
    </row>
    <row r="71" spans="1:13" s="850" customFormat="1">
      <c r="A71" s="847">
        <v>50</v>
      </c>
      <c r="B71" s="846"/>
      <c r="C71" s="846"/>
      <c r="D71" s="1482" t="s">
        <v>690</v>
      </c>
      <c r="E71" s="846"/>
      <c r="F71" s="1483" t="s">
        <v>708</v>
      </c>
      <c r="G71" s="1482" t="s">
        <v>612</v>
      </c>
      <c r="H71" s="1482">
        <v>3</v>
      </c>
      <c r="I71" s="863"/>
      <c r="J71" s="864" t="str">
        <f t="shared" si="0"/>
        <v>Included</v>
      </c>
      <c r="K71" s="865"/>
      <c r="M71" s="704"/>
    </row>
    <row r="72" spans="1:13" s="850" customFormat="1">
      <c r="A72" s="847">
        <v>51</v>
      </c>
      <c r="B72" s="846"/>
      <c r="C72" s="846"/>
      <c r="D72" s="1482" t="s">
        <v>690</v>
      </c>
      <c r="E72" s="846"/>
      <c r="F72" s="1483" t="s">
        <v>709</v>
      </c>
      <c r="G72" s="1482" t="s">
        <v>612</v>
      </c>
      <c r="H72" s="1482">
        <v>3</v>
      </c>
      <c r="I72" s="863"/>
      <c r="J72" s="864" t="str">
        <f t="shared" si="0"/>
        <v>Included</v>
      </c>
      <c r="K72" s="865"/>
      <c r="M72" s="704"/>
    </row>
    <row r="73" spans="1:13" s="850" customFormat="1">
      <c r="A73" s="847">
        <v>52</v>
      </c>
      <c r="B73" s="846"/>
      <c r="C73" s="846"/>
      <c r="D73" s="1482" t="s">
        <v>690</v>
      </c>
      <c r="E73" s="846"/>
      <c r="F73" s="1483" t="s">
        <v>629</v>
      </c>
      <c r="G73" s="1482" t="s">
        <v>612</v>
      </c>
      <c r="H73" s="1482">
        <v>1</v>
      </c>
      <c r="I73" s="863"/>
      <c r="J73" s="864" t="str">
        <f t="shared" si="0"/>
        <v>Included</v>
      </c>
      <c r="K73" s="865"/>
      <c r="M73" s="704"/>
    </row>
    <row r="74" spans="1:13" s="850" customFormat="1">
      <c r="A74" s="847">
        <v>53</v>
      </c>
      <c r="B74" s="846"/>
      <c r="C74" s="846"/>
      <c r="D74" s="1482" t="s">
        <v>690</v>
      </c>
      <c r="E74" s="846"/>
      <c r="F74" s="1483" t="s">
        <v>624</v>
      </c>
      <c r="G74" s="1482" t="s">
        <v>612</v>
      </c>
      <c r="H74" s="1482">
        <v>1</v>
      </c>
      <c r="I74" s="863"/>
      <c r="J74" s="864" t="str">
        <f t="shared" si="0"/>
        <v>Included</v>
      </c>
      <c r="K74" s="865"/>
      <c r="M74" s="704"/>
    </row>
    <row r="75" spans="1:13" s="850" customFormat="1">
      <c r="A75" s="847">
        <v>54</v>
      </c>
      <c r="B75" s="846"/>
      <c r="C75" s="846"/>
      <c r="D75" s="1482" t="s">
        <v>690</v>
      </c>
      <c r="E75" s="846"/>
      <c r="F75" s="1483" t="s">
        <v>710</v>
      </c>
      <c r="G75" s="1482" t="s">
        <v>612</v>
      </c>
      <c r="H75" s="1482">
        <v>1</v>
      </c>
      <c r="I75" s="863"/>
      <c r="J75" s="864" t="str">
        <f t="shared" si="0"/>
        <v>Included</v>
      </c>
      <c r="K75" s="865"/>
      <c r="M75" s="704"/>
    </row>
    <row r="76" spans="1:13" s="850" customFormat="1">
      <c r="A76" s="847">
        <v>55</v>
      </c>
      <c r="B76" s="846"/>
      <c r="C76" s="846"/>
      <c r="D76" s="1482" t="s">
        <v>690</v>
      </c>
      <c r="E76" s="846"/>
      <c r="F76" s="1483" t="s">
        <v>628</v>
      </c>
      <c r="G76" s="1482" t="s">
        <v>612</v>
      </c>
      <c r="H76" s="1482">
        <v>1</v>
      </c>
      <c r="I76" s="863"/>
      <c r="J76" s="864" t="str">
        <f t="shared" si="0"/>
        <v>Included</v>
      </c>
      <c r="K76" s="865"/>
      <c r="M76" s="704"/>
    </row>
    <row r="77" spans="1:13" s="850" customFormat="1" ht="31.5">
      <c r="A77" s="847">
        <v>56</v>
      </c>
      <c r="B77" s="846"/>
      <c r="C77" s="846"/>
      <c r="D77" s="1482" t="s">
        <v>690</v>
      </c>
      <c r="E77" s="846"/>
      <c r="F77" s="1483" t="s">
        <v>711</v>
      </c>
      <c r="G77" s="1482" t="s">
        <v>612</v>
      </c>
      <c r="H77" s="1482">
        <v>20</v>
      </c>
      <c r="I77" s="863"/>
      <c r="J77" s="864" t="str">
        <f t="shared" si="0"/>
        <v>Included</v>
      </c>
      <c r="K77" s="865"/>
      <c r="M77" s="704"/>
    </row>
    <row r="78" spans="1:13" s="850" customFormat="1" ht="47.25">
      <c r="A78" s="847">
        <v>57</v>
      </c>
      <c r="B78" s="846"/>
      <c r="C78" s="846"/>
      <c r="D78" s="1482" t="s">
        <v>672</v>
      </c>
      <c r="E78" s="846"/>
      <c r="F78" s="1483" t="s">
        <v>619</v>
      </c>
      <c r="G78" s="1482" t="s">
        <v>621</v>
      </c>
      <c r="H78" s="1482">
        <v>26</v>
      </c>
      <c r="I78" s="863"/>
      <c r="J78" s="864" t="str">
        <f t="shared" si="0"/>
        <v>Included</v>
      </c>
      <c r="K78" s="865"/>
      <c r="M78" s="704"/>
    </row>
    <row r="79" spans="1:13" s="850" customFormat="1" ht="31.5">
      <c r="A79" s="847">
        <v>58</v>
      </c>
      <c r="B79" s="846"/>
      <c r="C79" s="846"/>
      <c r="D79" s="1482" t="s">
        <v>672</v>
      </c>
      <c r="E79" s="846"/>
      <c r="F79" s="1483" t="s">
        <v>620</v>
      </c>
      <c r="G79" s="1482" t="s">
        <v>621</v>
      </c>
      <c r="H79" s="1482">
        <v>2</v>
      </c>
      <c r="I79" s="863"/>
      <c r="J79" s="864" t="str">
        <f t="shared" si="0"/>
        <v>Included</v>
      </c>
      <c r="K79" s="865"/>
      <c r="M79" s="704"/>
    </row>
    <row r="80" spans="1:13" s="850" customFormat="1" ht="31.5">
      <c r="A80" s="847">
        <v>59</v>
      </c>
      <c r="B80" s="846"/>
      <c r="C80" s="846"/>
      <c r="D80" s="1482" t="s">
        <v>672</v>
      </c>
      <c r="E80" s="846"/>
      <c r="F80" s="1483" t="s">
        <v>610</v>
      </c>
      <c r="G80" s="1482" t="s">
        <v>621</v>
      </c>
      <c r="H80" s="1482">
        <v>3</v>
      </c>
      <c r="I80" s="863"/>
      <c r="J80" s="864" t="str">
        <f t="shared" si="0"/>
        <v>Included</v>
      </c>
      <c r="K80" s="865"/>
      <c r="M80" s="704"/>
    </row>
    <row r="81" spans="1:32" s="850" customFormat="1" ht="78.75">
      <c r="A81" s="847">
        <v>60</v>
      </c>
      <c r="B81" s="846"/>
      <c r="C81" s="846"/>
      <c r="D81" s="1482" t="s">
        <v>671</v>
      </c>
      <c r="E81" s="846"/>
      <c r="F81" s="1483" t="s">
        <v>680</v>
      </c>
      <c r="G81" s="1482" t="s">
        <v>612</v>
      </c>
      <c r="H81" s="1482">
        <v>1</v>
      </c>
      <c r="I81" s="863"/>
      <c r="J81" s="864" t="str">
        <f t="shared" si="0"/>
        <v>Included</v>
      </c>
      <c r="K81" s="865"/>
      <c r="M81" s="704"/>
    </row>
    <row r="82" spans="1:32" s="850" customFormat="1">
      <c r="A82" s="847">
        <v>61</v>
      </c>
      <c r="B82" s="846"/>
      <c r="C82" s="846"/>
      <c r="D82" s="1482" t="s">
        <v>671</v>
      </c>
      <c r="E82" s="846"/>
      <c r="F82" s="1483" t="s">
        <v>609</v>
      </c>
      <c r="G82" s="1482" t="s">
        <v>612</v>
      </c>
      <c r="H82" s="1482">
        <v>4</v>
      </c>
      <c r="I82" s="863"/>
      <c r="J82" s="864" t="str">
        <f t="shared" si="0"/>
        <v>Included</v>
      </c>
      <c r="K82" s="865"/>
      <c r="M82" s="704"/>
    </row>
    <row r="83" spans="1:32" s="850" customFormat="1">
      <c r="A83" s="847">
        <v>62</v>
      </c>
      <c r="B83" s="846"/>
      <c r="C83" s="846"/>
      <c r="D83" s="1482" t="s">
        <v>671</v>
      </c>
      <c r="E83" s="846"/>
      <c r="F83" s="1483" t="s">
        <v>681</v>
      </c>
      <c r="G83" s="1482" t="s">
        <v>570</v>
      </c>
      <c r="H83" s="1482">
        <v>2</v>
      </c>
      <c r="I83" s="863"/>
      <c r="J83" s="864" t="str">
        <f t="shared" si="0"/>
        <v>Included</v>
      </c>
      <c r="K83" s="865"/>
      <c r="M83" s="704"/>
    </row>
    <row r="84" spans="1:32" s="850" customFormat="1" ht="31.5">
      <c r="A84" s="847">
        <v>63</v>
      </c>
      <c r="B84" s="846"/>
      <c r="C84" s="846"/>
      <c r="D84" s="1482" t="s">
        <v>671</v>
      </c>
      <c r="E84" s="846"/>
      <c r="F84" s="1483" t="s">
        <v>682</v>
      </c>
      <c r="G84" s="1482" t="s">
        <v>612</v>
      </c>
      <c r="H84" s="1482">
        <v>2</v>
      </c>
      <c r="I84" s="863"/>
      <c r="J84" s="864" t="str">
        <f t="shared" si="0"/>
        <v>Included</v>
      </c>
      <c r="K84" s="865"/>
      <c r="M84" s="704"/>
    </row>
    <row r="85" spans="1:32" s="850" customFormat="1" ht="31.5">
      <c r="A85" s="847">
        <v>64</v>
      </c>
      <c r="B85" s="846"/>
      <c r="C85" s="846"/>
      <c r="D85" s="1482" t="s">
        <v>671</v>
      </c>
      <c r="E85" s="846"/>
      <c r="F85" s="1483" t="s">
        <v>683</v>
      </c>
      <c r="G85" s="1482" t="s">
        <v>570</v>
      </c>
      <c r="H85" s="1482">
        <v>1</v>
      </c>
      <c r="I85" s="863"/>
      <c r="J85" s="864" t="str">
        <f t="shared" si="0"/>
        <v>Included</v>
      </c>
      <c r="K85" s="865"/>
      <c r="M85" s="704"/>
    </row>
    <row r="86" spans="1:32" s="850" customFormat="1">
      <c r="A86" s="847">
        <v>65</v>
      </c>
      <c r="B86" s="846"/>
      <c r="C86" s="846"/>
      <c r="D86" s="1482" t="s">
        <v>671</v>
      </c>
      <c r="E86" s="846"/>
      <c r="F86" s="1483" t="s">
        <v>684</v>
      </c>
      <c r="G86" s="1482" t="s">
        <v>612</v>
      </c>
      <c r="H86" s="1482">
        <v>1</v>
      </c>
      <c r="I86" s="863"/>
      <c r="J86" s="864" t="str">
        <f t="shared" si="0"/>
        <v>Included</v>
      </c>
      <c r="K86" s="865"/>
      <c r="M86" s="704"/>
    </row>
    <row r="87" spans="1:32" s="850" customFormat="1" ht="31.5">
      <c r="A87" s="847">
        <v>66</v>
      </c>
      <c r="B87" s="846"/>
      <c r="C87" s="846"/>
      <c r="D87" s="1482" t="s">
        <v>671</v>
      </c>
      <c r="E87" s="846"/>
      <c r="F87" s="1483" t="s">
        <v>685</v>
      </c>
      <c r="G87" s="1482" t="s">
        <v>611</v>
      </c>
      <c r="H87" s="1482">
        <v>1</v>
      </c>
      <c r="I87" s="863"/>
      <c r="J87" s="864" t="str">
        <f t="shared" ref="J87:J91" si="1">IF(I87=0, "Included",IF(ISERROR(H87*I87), I87, H87*I87))</f>
        <v>Included</v>
      </c>
      <c r="K87" s="865"/>
      <c r="M87" s="704"/>
    </row>
    <row r="88" spans="1:32" s="850" customFormat="1">
      <c r="A88" s="847">
        <v>67</v>
      </c>
      <c r="B88" s="846"/>
      <c r="C88" s="846"/>
      <c r="D88" s="1482" t="s">
        <v>671</v>
      </c>
      <c r="E88" s="846"/>
      <c r="F88" s="1483" t="s">
        <v>686</v>
      </c>
      <c r="G88" s="1482" t="s">
        <v>611</v>
      </c>
      <c r="H88" s="1482">
        <v>1</v>
      </c>
      <c r="I88" s="863"/>
      <c r="J88" s="864" t="str">
        <f t="shared" si="1"/>
        <v>Included</v>
      </c>
      <c r="K88" s="865"/>
      <c r="M88" s="704"/>
    </row>
    <row r="89" spans="1:32" s="850" customFormat="1">
      <c r="A89" s="847">
        <v>68</v>
      </c>
      <c r="B89" s="846"/>
      <c r="C89" s="846"/>
      <c r="D89" s="1482" t="s">
        <v>671</v>
      </c>
      <c r="E89" s="846"/>
      <c r="F89" s="1483" t="s">
        <v>687</v>
      </c>
      <c r="G89" s="1482" t="s">
        <v>612</v>
      </c>
      <c r="H89" s="1482">
        <v>150</v>
      </c>
      <c r="I89" s="863"/>
      <c r="J89" s="864" t="str">
        <f t="shared" si="1"/>
        <v>Included</v>
      </c>
      <c r="K89" s="865"/>
      <c r="M89" s="704"/>
    </row>
    <row r="90" spans="1:32" s="850" customFormat="1">
      <c r="A90" s="847">
        <v>69</v>
      </c>
      <c r="B90" s="846"/>
      <c r="C90" s="846"/>
      <c r="D90" s="1482" t="s">
        <v>671</v>
      </c>
      <c r="E90" s="846"/>
      <c r="F90" s="1483" t="s">
        <v>688</v>
      </c>
      <c r="G90" s="1482" t="s">
        <v>612</v>
      </c>
      <c r="H90" s="1482">
        <v>75</v>
      </c>
      <c r="I90" s="863"/>
      <c r="J90" s="864" t="str">
        <f t="shared" si="1"/>
        <v>Included</v>
      </c>
      <c r="K90" s="865"/>
      <c r="M90" s="704"/>
    </row>
    <row r="91" spans="1:32" s="850" customFormat="1">
      <c r="A91" s="847">
        <v>70</v>
      </c>
      <c r="B91" s="846"/>
      <c r="C91" s="846"/>
      <c r="D91" s="1482" t="s">
        <v>671</v>
      </c>
      <c r="E91" s="846"/>
      <c r="F91" s="1483" t="s">
        <v>689</v>
      </c>
      <c r="G91" s="1482" t="s">
        <v>612</v>
      </c>
      <c r="H91" s="1482">
        <v>1</v>
      </c>
      <c r="I91" s="863"/>
      <c r="J91" s="864" t="str">
        <f t="shared" si="1"/>
        <v>Included</v>
      </c>
      <c r="K91" s="865"/>
      <c r="M91" s="704"/>
    </row>
    <row r="92" spans="1:32" s="850" customFormat="1">
      <c r="A92" s="1273"/>
      <c r="B92" s="1273"/>
      <c r="C92" s="1273"/>
      <c r="D92" s="1273"/>
      <c r="E92" s="1273"/>
      <c r="F92" s="1273"/>
      <c r="G92" s="1273"/>
      <c r="H92" s="1273"/>
      <c r="I92" s="1273"/>
      <c r="J92" s="1273"/>
      <c r="K92" s="865"/>
      <c r="M92" s="704"/>
    </row>
    <row r="93" spans="1:32" ht="30" customHeight="1">
      <c r="A93" s="700"/>
      <c r="B93" s="700"/>
      <c r="C93" s="700"/>
      <c r="D93" s="700"/>
      <c r="E93" s="700"/>
      <c r="F93" s="701" t="s">
        <v>576</v>
      </c>
      <c r="G93" s="681"/>
      <c r="H93" s="681"/>
      <c r="I93" s="702"/>
      <c r="J93" s="703">
        <f>SUM(J22:J92)</f>
        <v>0</v>
      </c>
      <c r="N93" s="704"/>
      <c r="O93" s="704"/>
      <c r="P93" s="704"/>
      <c r="Q93" s="704"/>
      <c r="R93" s="704"/>
      <c r="S93" s="704"/>
      <c r="T93" s="704"/>
      <c r="U93" s="704"/>
      <c r="V93" s="704"/>
      <c r="W93" s="704"/>
      <c r="X93" s="704"/>
      <c r="Y93" s="704"/>
      <c r="Z93" s="704"/>
      <c r="AA93" s="704"/>
      <c r="AB93" s="704"/>
      <c r="AC93" s="704"/>
      <c r="AD93" s="704"/>
      <c r="AE93" s="704"/>
      <c r="AF93" s="704"/>
    </row>
    <row r="94" spans="1:32" ht="9" customHeight="1">
      <c r="A94" s="867"/>
      <c r="B94" s="867"/>
      <c r="C94" s="867"/>
      <c r="D94" s="867"/>
      <c r="E94" s="867"/>
      <c r="F94" s="868"/>
      <c r="G94" s="682"/>
      <c r="H94" s="682"/>
      <c r="I94" s="869"/>
      <c r="J94" s="870"/>
      <c r="N94" s="704"/>
      <c r="O94" s="704"/>
      <c r="P94" s="704"/>
      <c r="Q94" s="704"/>
      <c r="R94" s="704"/>
      <c r="S94" s="704"/>
      <c r="T94" s="704"/>
      <c r="U94" s="704"/>
      <c r="V94" s="704"/>
      <c r="W94" s="704"/>
      <c r="X94" s="704"/>
      <c r="Y94" s="704"/>
      <c r="Z94" s="704"/>
      <c r="AA94" s="704"/>
      <c r="AB94" s="704"/>
      <c r="AC94" s="704"/>
      <c r="AD94" s="704"/>
      <c r="AE94" s="704"/>
      <c r="AF94" s="704"/>
    </row>
    <row r="95" spans="1:32" ht="6" customHeight="1">
      <c r="A95" s="867"/>
      <c r="B95" s="867"/>
      <c r="C95" s="867"/>
      <c r="D95" s="867"/>
      <c r="E95" s="867"/>
      <c r="F95" s="868"/>
      <c r="G95" s="682"/>
      <c r="H95" s="682"/>
      <c r="I95" s="869"/>
      <c r="J95" s="870"/>
      <c r="N95" s="704"/>
      <c r="O95" s="704"/>
      <c r="P95" s="704"/>
      <c r="Q95" s="704"/>
      <c r="R95" s="704"/>
      <c r="S95" s="704"/>
      <c r="T95" s="704"/>
      <c r="U95" s="704"/>
      <c r="V95" s="704"/>
      <c r="W95" s="704"/>
      <c r="X95" s="704"/>
      <c r="Y95" s="704"/>
      <c r="Z95" s="704"/>
      <c r="AA95" s="704"/>
      <c r="AB95" s="704"/>
      <c r="AC95" s="704"/>
      <c r="AD95" s="704"/>
      <c r="AE95" s="704"/>
      <c r="AF95" s="704"/>
    </row>
    <row r="96" spans="1:32" ht="6.75" customHeight="1">
      <c r="A96" s="871" t="s">
        <v>481</v>
      </c>
      <c r="B96" s="871"/>
      <c r="C96" s="871"/>
      <c r="D96" s="871"/>
      <c r="E96" s="871"/>
      <c r="F96" s="872"/>
      <c r="G96" s="682"/>
      <c r="H96" s="682"/>
      <c r="I96" s="869"/>
      <c r="J96" s="870"/>
      <c r="N96" s="704"/>
      <c r="O96" s="704"/>
      <c r="P96" s="704"/>
      <c r="Q96" s="704"/>
      <c r="R96" s="704"/>
      <c r="S96" s="704"/>
      <c r="T96" s="704"/>
      <c r="U96" s="704"/>
      <c r="V96" s="704"/>
      <c r="W96" s="704"/>
      <c r="X96" s="704"/>
      <c r="Y96" s="704"/>
      <c r="Z96" s="704"/>
      <c r="AA96" s="704"/>
      <c r="AB96" s="704"/>
      <c r="AC96" s="704"/>
      <c r="AD96" s="704"/>
      <c r="AE96" s="704"/>
      <c r="AF96" s="704"/>
    </row>
    <row r="97" spans="1:32" ht="63.75" customHeight="1">
      <c r="A97" s="871"/>
      <c r="B97" s="1268" t="s">
        <v>489</v>
      </c>
      <c r="C97" s="1268"/>
      <c r="D97" s="1268"/>
      <c r="E97" s="1268"/>
      <c r="F97" s="1268"/>
      <c r="G97" s="1268"/>
      <c r="H97" s="1268"/>
      <c r="I97" s="1268"/>
      <c r="J97" s="1268"/>
      <c r="N97" s="704"/>
      <c r="O97" s="704"/>
      <c r="P97" s="704"/>
      <c r="Q97" s="704"/>
      <c r="R97" s="704"/>
      <c r="S97" s="704"/>
      <c r="T97" s="704"/>
      <c r="U97" s="704"/>
      <c r="V97" s="704"/>
      <c r="W97" s="704"/>
      <c r="X97" s="704"/>
      <c r="Y97" s="704"/>
      <c r="Z97" s="704"/>
      <c r="AA97" s="704"/>
      <c r="AB97" s="704"/>
      <c r="AC97" s="704"/>
      <c r="AD97" s="704"/>
      <c r="AE97" s="704"/>
      <c r="AF97" s="704"/>
    </row>
    <row r="98" spans="1:32">
      <c r="A98" s="11" t="s">
        <v>479</v>
      </c>
      <c r="B98" s="873" t="str">
        <f>'Sch-1'!B62</f>
        <v>--</v>
      </c>
      <c r="C98" s="11"/>
      <c r="D98" s="11"/>
      <c r="E98" s="11"/>
      <c r="F98" s="704"/>
      <c r="G98" s="874"/>
      <c r="H98" s="11"/>
      <c r="I98" s="704"/>
      <c r="J98" s="704"/>
      <c r="N98" s="704"/>
      <c r="O98" s="704"/>
      <c r="P98" s="704"/>
      <c r="Q98" s="704"/>
      <c r="R98" s="704"/>
      <c r="S98" s="704"/>
      <c r="T98" s="704"/>
      <c r="U98" s="704"/>
      <c r="V98" s="704"/>
      <c r="W98" s="704"/>
      <c r="X98" s="704"/>
      <c r="Y98" s="704"/>
      <c r="Z98" s="704"/>
      <c r="AA98" s="704"/>
      <c r="AB98" s="704"/>
      <c r="AC98" s="704"/>
      <c r="AD98" s="704"/>
      <c r="AE98" s="704"/>
      <c r="AF98" s="704"/>
    </row>
    <row r="99" spans="1:32" ht="27.75" customHeight="1">
      <c r="A99" s="11" t="s">
        <v>480</v>
      </c>
      <c r="B99" s="873" t="str">
        <f>'Sch-1'!B63</f>
        <v/>
      </c>
      <c r="C99" s="11"/>
      <c r="D99" s="11"/>
      <c r="E99" s="11"/>
      <c r="F99" s="704"/>
      <c r="G99" s="676"/>
      <c r="H99" s="1252" t="s">
        <v>406</v>
      </c>
      <c r="I99" s="1252"/>
      <c r="J99" s="866" t="str">
        <f>'Sch-1'!M63</f>
        <v/>
      </c>
      <c r="N99" s="704"/>
      <c r="O99" s="704"/>
      <c r="P99" s="704"/>
      <c r="Q99" s="704"/>
      <c r="R99" s="704"/>
      <c r="S99" s="704"/>
      <c r="T99" s="704"/>
      <c r="U99" s="704"/>
      <c r="V99" s="704"/>
      <c r="W99" s="704"/>
      <c r="X99" s="704"/>
      <c r="Y99" s="704"/>
      <c r="Z99" s="704"/>
      <c r="AA99" s="704"/>
      <c r="AB99" s="704"/>
      <c r="AC99" s="704"/>
      <c r="AD99" s="704"/>
      <c r="AE99" s="704"/>
      <c r="AF99" s="704"/>
    </row>
    <row r="100" spans="1:32" ht="14.25" customHeight="1">
      <c r="A100" s="244"/>
      <c r="B100" s="244"/>
      <c r="C100" s="244"/>
      <c r="D100" s="244"/>
      <c r="E100" s="244"/>
      <c r="F100" s="875"/>
      <c r="G100" s="244"/>
      <c r="H100" s="1252" t="s">
        <v>407</v>
      </c>
      <c r="I100" s="1252"/>
      <c r="J100" s="866" t="str">
        <f>'Sch-1'!M64</f>
        <v/>
      </c>
      <c r="N100" s="704"/>
      <c r="O100" s="704"/>
      <c r="P100" s="704"/>
      <c r="Q100" s="704"/>
      <c r="R100" s="704"/>
      <c r="S100" s="704"/>
      <c r="T100" s="704"/>
      <c r="U100" s="704"/>
      <c r="V100" s="704"/>
      <c r="W100" s="704"/>
      <c r="X100" s="704"/>
      <c r="Y100" s="704"/>
      <c r="Z100" s="704"/>
      <c r="AA100" s="704"/>
      <c r="AB100" s="704"/>
      <c r="AC100" s="704"/>
      <c r="AD100" s="704"/>
      <c r="AE100" s="704"/>
      <c r="AF100" s="704"/>
    </row>
    <row r="101" spans="1:32" ht="10.5" customHeight="1">
      <c r="A101" s="871"/>
      <c r="B101" s="871"/>
      <c r="C101" s="871"/>
      <c r="D101" s="871"/>
      <c r="E101" s="871"/>
      <c r="F101" s="876"/>
      <c r="G101" s="874"/>
      <c r="H101" s="11"/>
      <c r="I101" s="704"/>
      <c r="J101" s="704"/>
      <c r="N101" s="704"/>
      <c r="O101" s="704"/>
      <c r="P101" s="704"/>
      <c r="Q101" s="704"/>
      <c r="R101" s="704"/>
      <c r="S101" s="704"/>
      <c r="T101" s="704"/>
      <c r="U101" s="704"/>
      <c r="V101" s="704"/>
      <c r="W101" s="704"/>
      <c r="X101" s="704"/>
      <c r="Y101" s="704"/>
      <c r="Z101" s="704"/>
      <c r="AA101" s="704"/>
      <c r="AB101" s="704"/>
      <c r="AC101" s="704"/>
      <c r="AD101" s="704"/>
      <c r="AE101" s="704"/>
      <c r="AF101" s="704"/>
    </row>
    <row r="139" spans="1:32">
      <c r="A139" s="683"/>
      <c r="B139" s="683"/>
      <c r="C139" s="683"/>
      <c r="D139" s="683"/>
      <c r="E139" s="683"/>
      <c r="F139" s="877"/>
      <c r="G139" s="683"/>
      <c r="H139" s="683"/>
      <c r="I139" s="683"/>
      <c r="J139" s="683"/>
      <c r="K139" s="704"/>
      <c r="N139" s="704"/>
      <c r="O139" s="704"/>
      <c r="P139" s="704"/>
      <c r="Q139" s="704"/>
      <c r="R139" s="704"/>
      <c r="S139" s="704"/>
      <c r="T139" s="704"/>
      <c r="U139" s="704"/>
      <c r="V139" s="704"/>
      <c r="W139" s="704"/>
      <c r="X139" s="704"/>
      <c r="Y139" s="704"/>
      <c r="Z139" s="704"/>
      <c r="AA139" s="704"/>
      <c r="AB139" s="704"/>
      <c r="AC139" s="704"/>
      <c r="AD139" s="704"/>
      <c r="AE139" s="704"/>
      <c r="AF139" s="704"/>
    </row>
    <row r="140" spans="1:32">
      <c r="A140" s="683"/>
      <c r="B140" s="683"/>
      <c r="C140" s="683"/>
      <c r="D140" s="683"/>
      <c r="E140" s="683"/>
      <c r="F140" s="877"/>
      <c r="G140" s="683"/>
      <c r="H140" s="683"/>
      <c r="I140" s="683"/>
      <c r="J140" s="683"/>
      <c r="K140" s="704"/>
      <c r="N140" s="704"/>
      <c r="O140" s="704"/>
      <c r="P140" s="704"/>
      <c r="Q140" s="704"/>
      <c r="R140" s="704"/>
      <c r="S140" s="704"/>
      <c r="T140" s="704"/>
      <c r="U140" s="704"/>
      <c r="V140" s="704"/>
      <c r="W140" s="704"/>
      <c r="X140" s="704"/>
      <c r="Y140" s="704"/>
      <c r="Z140" s="704"/>
      <c r="AA140" s="704"/>
      <c r="AB140" s="704"/>
      <c r="AC140" s="704"/>
      <c r="AD140" s="704"/>
      <c r="AE140" s="704"/>
      <c r="AF140" s="704"/>
    </row>
    <row r="141" spans="1:32">
      <c r="A141" s="683"/>
      <c r="B141" s="683"/>
      <c r="C141" s="683"/>
      <c r="D141" s="683"/>
      <c r="E141" s="683"/>
      <c r="F141" s="877"/>
      <c r="G141" s="683"/>
      <c r="H141" s="683"/>
      <c r="I141" s="683"/>
      <c r="J141" s="683"/>
      <c r="K141" s="704"/>
      <c r="N141" s="704"/>
      <c r="O141" s="704"/>
      <c r="P141" s="704"/>
      <c r="Q141" s="704"/>
      <c r="R141" s="704"/>
      <c r="S141" s="704"/>
      <c r="T141" s="704"/>
      <c r="U141" s="704"/>
      <c r="V141" s="704"/>
      <c r="W141" s="704"/>
      <c r="X141" s="704"/>
      <c r="Y141" s="704"/>
      <c r="Z141" s="704"/>
      <c r="AA141" s="704"/>
      <c r="AB141" s="704"/>
      <c r="AC141" s="704"/>
      <c r="AD141" s="704"/>
      <c r="AE141" s="704"/>
      <c r="AF141" s="704"/>
    </row>
    <row r="142" spans="1:32">
      <c r="A142" s="683"/>
      <c r="B142" s="683"/>
      <c r="C142" s="683"/>
      <c r="D142" s="683"/>
      <c r="E142" s="683"/>
      <c r="F142" s="877"/>
      <c r="G142" s="683"/>
      <c r="H142" s="683"/>
      <c r="I142" s="683"/>
      <c r="J142" s="683"/>
      <c r="K142" s="704"/>
      <c r="N142" s="704"/>
      <c r="O142" s="704"/>
      <c r="P142" s="704"/>
      <c r="Q142" s="704"/>
      <c r="R142" s="704"/>
      <c r="S142" s="704"/>
      <c r="T142" s="704"/>
      <c r="U142" s="704"/>
      <c r="V142" s="704"/>
      <c r="W142" s="704"/>
      <c r="X142" s="704"/>
      <c r="Y142" s="704"/>
      <c r="Z142" s="704"/>
      <c r="AA142" s="704"/>
      <c r="AB142" s="704"/>
      <c r="AC142" s="704"/>
      <c r="AD142" s="704"/>
      <c r="AE142" s="704"/>
      <c r="AF142" s="704"/>
    </row>
    <row r="143" spans="1:32">
      <c r="A143" s="683"/>
      <c r="B143" s="683"/>
      <c r="C143" s="683"/>
      <c r="D143" s="683"/>
      <c r="E143" s="683"/>
      <c r="F143" s="877"/>
      <c r="G143" s="683"/>
      <c r="H143" s="683"/>
      <c r="I143" s="683"/>
      <c r="J143" s="683"/>
      <c r="K143" s="704"/>
      <c r="N143" s="704"/>
      <c r="O143" s="704"/>
      <c r="P143" s="704"/>
      <c r="Q143" s="704"/>
      <c r="R143" s="704"/>
      <c r="S143" s="704"/>
      <c r="T143" s="704"/>
      <c r="U143" s="704"/>
      <c r="V143" s="704"/>
      <c r="W143" s="704"/>
      <c r="X143" s="704"/>
      <c r="Y143" s="704"/>
      <c r="Z143" s="704"/>
      <c r="AA143" s="704"/>
      <c r="AB143" s="704"/>
      <c r="AC143" s="704"/>
      <c r="AD143" s="704"/>
      <c r="AE143" s="704"/>
      <c r="AF143" s="704"/>
    </row>
    <row r="144" spans="1:32">
      <c r="A144" s="683"/>
      <c r="B144" s="683"/>
      <c r="C144" s="683"/>
      <c r="D144" s="683"/>
      <c r="E144" s="683"/>
      <c r="F144" s="877"/>
      <c r="G144" s="683"/>
      <c r="H144" s="683"/>
      <c r="I144" s="683"/>
      <c r="J144" s="683"/>
      <c r="K144" s="704"/>
      <c r="N144" s="704"/>
      <c r="O144" s="704"/>
      <c r="P144" s="704"/>
      <c r="Q144" s="704"/>
      <c r="R144" s="704"/>
      <c r="S144" s="704"/>
      <c r="T144" s="704"/>
      <c r="U144" s="704"/>
      <c r="V144" s="704"/>
      <c r="W144" s="704"/>
      <c r="X144" s="704"/>
      <c r="Y144" s="704"/>
      <c r="Z144" s="704"/>
      <c r="AA144" s="704"/>
      <c r="AB144" s="704"/>
      <c r="AC144" s="704"/>
      <c r="AD144" s="704"/>
      <c r="AE144" s="704"/>
      <c r="AF144" s="704"/>
    </row>
    <row r="145" spans="1:32">
      <c r="A145" s="683"/>
      <c r="B145" s="683"/>
      <c r="C145" s="683"/>
      <c r="D145" s="683"/>
      <c r="E145" s="683"/>
      <c r="F145" s="877"/>
      <c r="G145" s="683"/>
      <c r="H145" s="683"/>
      <c r="I145" s="683"/>
      <c r="J145" s="683"/>
      <c r="K145" s="704"/>
      <c r="N145" s="704"/>
      <c r="O145" s="704"/>
      <c r="P145" s="704"/>
      <c r="Q145" s="704"/>
      <c r="R145" s="704"/>
      <c r="S145" s="704"/>
      <c r="T145" s="704"/>
      <c r="U145" s="704"/>
      <c r="V145" s="704"/>
      <c r="W145" s="704"/>
      <c r="X145" s="704"/>
      <c r="Y145" s="704"/>
      <c r="Z145" s="704"/>
      <c r="AA145" s="704"/>
      <c r="AB145" s="704"/>
      <c r="AC145" s="704"/>
      <c r="AD145" s="704"/>
      <c r="AE145" s="704"/>
      <c r="AF145" s="704"/>
    </row>
    <row r="146" spans="1:32">
      <c r="A146" s="683"/>
      <c r="B146" s="683"/>
      <c r="C146" s="683"/>
      <c r="D146" s="683"/>
      <c r="E146" s="683"/>
      <c r="F146" s="877"/>
      <c r="G146" s="683"/>
      <c r="H146" s="683"/>
      <c r="I146" s="683"/>
      <c r="J146" s="683"/>
      <c r="K146" s="704"/>
      <c r="N146" s="704"/>
      <c r="O146" s="704"/>
      <c r="P146" s="704"/>
      <c r="Q146" s="704"/>
      <c r="R146" s="704"/>
      <c r="S146" s="704"/>
      <c r="T146" s="704"/>
      <c r="U146" s="704"/>
      <c r="V146" s="704"/>
      <c r="W146" s="704"/>
      <c r="X146" s="704"/>
      <c r="Y146" s="704"/>
      <c r="Z146" s="704"/>
      <c r="AA146" s="704"/>
      <c r="AB146" s="704"/>
      <c r="AC146" s="704"/>
      <c r="AD146" s="704"/>
      <c r="AE146" s="704"/>
      <c r="AF146" s="704"/>
    </row>
    <row r="147" spans="1:32">
      <c r="A147" s="683"/>
      <c r="B147" s="683"/>
      <c r="C147" s="683"/>
      <c r="D147" s="683"/>
      <c r="E147" s="683"/>
      <c r="F147" s="877"/>
      <c r="G147" s="683"/>
      <c r="H147" s="683"/>
      <c r="I147" s="683"/>
      <c r="J147" s="683"/>
      <c r="K147" s="704"/>
      <c r="N147" s="704"/>
      <c r="O147" s="704"/>
      <c r="P147" s="704"/>
      <c r="Q147" s="704"/>
      <c r="R147" s="704"/>
      <c r="S147" s="704"/>
      <c r="T147" s="704"/>
      <c r="U147" s="704"/>
      <c r="V147" s="704"/>
      <c r="W147" s="704"/>
      <c r="X147" s="704"/>
      <c r="Y147" s="704"/>
      <c r="Z147" s="704"/>
      <c r="AA147" s="704"/>
      <c r="AB147" s="704"/>
      <c r="AC147" s="704"/>
      <c r="AD147" s="704"/>
      <c r="AE147" s="704"/>
      <c r="AF147" s="704"/>
    </row>
    <row r="148" spans="1:32">
      <c r="A148" s="683"/>
      <c r="B148" s="683"/>
      <c r="C148" s="683"/>
      <c r="D148" s="683"/>
      <c r="E148" s="683"/>
      <c r="F148" s="877"/>
      <c r="G148" s="683"/>
      <c r="H148" s="683"/>
      <c r="I148" s="683"/>
      <c r="J148" s="683"/>
      <c r="K148" s="704"/>
      <c r="N148" s="704"/>
      <c r="O148" s="704"/>
      <c r="P148" s="704"/>
      <c r="Q148" s="704"/>
      <c r="R148" s="704"/>
      <c r="S148" s="704"/>
      <c r="T148" s="704"/>
      <c r="U148" s="704"/>
      <c r="V148" s="704"/>
      <c r="W148" s="704"/>
      <c r="X148" s="704"/>
      <c r="Y148" s="704"/>
      <c r="Z148" s="704"/>
      <c r="AA148" s="704"/>
      <c r="AB148" s="704"/>
      <c r="AC148" s="704"/>
      <c r="AD148" s="704"/>
      <c r="AE148" s="704"/>
      <c r="AF148" s="704"/>
    </row>
    <row r="149" spans="1:32">
      <c r="A149" s="683"/>
      <c r="B149" s="683"/>
      <c r="C149" s="683"/>
      <c r="D149" s="683"/>
      <c r="E149" s="683"/>
      <c r="F149" s="877"/>
      <c r="G149" s="683"/>
      <c r="H149" s="683"/>
      <c r="I149" s="683"/>
      <c r="J149" s="683"/>
      <c r="K149" s="704"/>
      <c r="N149" s="704"/>
      <c r="O149" s="704"/>
      <c r="P149" s="704"/>
      <c r="Q149" s="704"/>
      <c r="R149" s="704"/>
      <c r="S149" s="704"/>
      <c r="T149" s="704"/>
      <c r="U149" s="704"/>
      <c r="V149" s="704"/>
      <c r="W149" s="704"/>
      <c r="X149" s="704"/>
      <c r="Y149" s="704"/>
      <c r="Z149" s="704"/>
      <c r="AA149" s="704"/>
      <c r="AB149" s="704"/>
      <c r="AC149" s="704"/>
      <c r="AD149" s="704"/>
      <c r="AE149" s="704"/>
      <c r="AF149" s="704"/>
    </row>
    <row r="150" spans="1:32">
      <c r="A150" s="683"/>
      <c r="B150" s="683"/>
      <c r="C150" s="683"/>
      <c r="D150" s="683"/>
      <c r="E150" s="683"/>
      <c r="F150" s="877"/>
      <c r="G150" s="683"/>
      <c r="H150" s="683"/>
      <c r="I150" s="683"/>
      <c r="J150" s="683"/>
      <c r="K150" s="704"/>
      <c r="N150" s="704"/>
      <c r="O150" s="704"/>
      <c r="P150" s="704"/>
      <c r="Q150" s="704"/>
      <c r="R150" s="704"/>
      <c r="S150" s="704"/>
      <c r="T150" s="704"/>
      <c r="U150" s="704"/>
      <c r="V150" s="704"/>
      <c r="W150" s="704"/>
      <c r="X150" s="704"/>
      <c r="Y150" s="704"/>
      <c r="Z150" s="704"/>
      <c r="AA150" s="704"/>
      <c r="AB150" s="704"/>
      <c r="AC150" s="704"/>
      <c r="AD150" s="704"/>
      <c r="AE150" s="704"/>
      <c r="AF150" s="704"/>
    </row>
    <row r="151" spans="1:32">
      <c r="A151" s="683"/>
      <c r="B151" s="683"/>
      <c r="C151" s="683"/>
      <c r="D151" s="683"/>
      <c r="E151" s="683"/>
      <c r="F151" s="877"/>
      <c r="G151" s="683"/>
      <c r="H151" s="683"/>
      <c r="I151" s="683"/>
      <c r="J151" s="683"/>
      <c r="K151" s="704"/>
      <c r="N151" s="704"/>
      <c r="O151" s="704"/>
      <c r="P151" s="704"/>
      <c r="Q151" s="704"/>
      <c r="R151" s="704"/>
      <c r="S151" s="704"/>
      <c r="T151" s="704"/>
      <c r="U151" s="704"/>
      <c r="V151" s="704"/>
      <c r="W151" s="704"/>
      <c r="X151" s="704"/>
      <c r="Y151" s="704"/>
      <c r="Z151" s="704"/>
      <c r="AA151" s="704"/>
      <c r="AB151" s="704"/>
      <c r="AC151" s="704"/>
      <c r="AD151" s="704"/>
      <c r="AE151" s="704"/>
      <c r="AF151" s="704"/>
    </row>
    <row r="152" spans="1:32">
      <c r="A152" s="683"/>
      <c r="B152" s="683"/>
      <c r="C152" s="683"/>
      <c r="D152" s="683"/>
      <c r="E152" s="683"/>
      <c r="F152" s="877"/>
      <c r="G152" s="683"/>
      <c r="H152" s="683"/>
      <c r="I152" s="683"/>
      <c r="J152" s="683"/>
      <c r="K152" s="704"/>
      <c r="N152" s="704"/>
      <c r="O152" s="704"/>
      <c r="P152" s="704"/>
      <c r="Q152" s="704"/>
      <c r="R152" s="704"/>
      <c r="S152" s="704"/>
      <c r="T152" s="704"/>
      <c r="U152" s="704"/>
      <c r="V152" s="704"/>
      <c r="W152" s="704"/>
      <c r="X152" s="704"/>
      <c r="Y152" s="704"/>
      <c r="Z152" s="704"/>
      <c r="AA152" s="704"/>
      <c r="AB152" s="704"/>
      <c r="AC152" s="704"/>
      <c r="AD152" s="704"/>
      <c r="AE152" s="704"/>
      <c r="AF152" s="704"/>
    </row>
    <row r="153" spans="1:32">
      <c r="A153" s="683"/>
      <c r="B153" s="683"/>
      <c r="C153" s="683"/>
      <c r="D153" s="683"/>
      <c r="E153" s="683"/>
      <c r="F153" s="877"/>
      <c r="G153" s="683"/>
      <c r="H153" s="683"/>
      <c r="I153" s="683"/>
      <c r="J153" s="683"/>
      <c r="K153" s="704"/>
      <c r="N153" s="704"/>
      <c r="O153" s="704"/>
      <c r="P153" s="704"/>
      <c r="Q153" s="704"/>
      <c r="R153" s="704"/>
      <c r="S153" s="704"/>
      <c r="T153" s="704"/>
      <c r="U153" s="704"/>
      <c r="V153" s="704"/>
      <c r="W153" s="704"/>
      <c r="X153" s="704"/>
      <c r="Y153" s="704"/>
      <c r="Z153" s="704"/>
      <c r="AA153" s="704"/>
      <c r="AB153" s="704"/>
      <c r="AC153" s="704"/>
      <c r="AD153" s="704"/>
      <c r="AE153" s="704"/>
      <c r="AF153" s="704"/>
    </row>
    <row r="154" spans="1:32">
      <c r="A154" s="683"/>
      <c r="B154" s="683"/>
      <c r="C154" s="683"/>
      <c r="D154" s="683"/>
      <c r="E154" s="683"/>
      <c r="F154" s="877"/>
      <c r="G154" s="683"/>
      <c r="H154" s="683"/>
      <c r="I154" s="683"/>
      <c r="J154" s="683"/>
      <c r="K154" s="704"/>
      <c r="N154" s="704"/>
      <c r="O154" s="704"/>
      <c r="P154" s="704"/>
      <c r="Q154" s="704"/>
      <c r="R154" s="704"/>
      <c r="S154" s="704"/>
      <c r="T154" s="704"/>
      <c r="U154" s="704"/>
      <c r="V154" s="704"/>
      <c r="W154" s="704"/>
      <c r="X154" s="704"/>
      <c r="Y154" s="704"/>
      <c r="Z154" s="704"/>
      <c r="AA154" s="704"/>
      <c r="AB154" s="704"/>
      <c r="AC154" s="704"/>
      <c r="AD154" s="704"/>
      <c r="AE154" s="704"/>
      <c r="AF154" s="704"/>
    </row>
    <row r="155" spans="1:32">
      <c r="A155" s="683"/>
      <c r="B155" s="683"/>
      <c r="C155" s="683"/>
      <c r="D155" s="683"/>
      <c r="E155" s="683"/>
      <c r="F155" s="877"/>
      <c r="G155" s="683"/>
      <c r="H155" s="683"/>
      <c r="I155" s="683"/>
      <c r="J155" s="683"/>
      <c r="K155" s="704"/>
      <c r="N155" s="704"/>
      <c r="O155" s="704"/>
      <c r="P155" s="704"/>
      <c r="Q155" s="704"/>
      <c r="R155" s="704"/>
      <c r="S155" s="704"/>
      <c r="T155" s="704"/>
      <c r="U155" s="704"/>
      <c r="V155" s="704"/>
      <c r="W155" s="704"/>
      <c r="X155" s="704"/>
      <c r="Y155" s="704"/>
      <c r="Z155" s="704"/>
      <c r="AA155" s="704"/>
      <c r="AB155" s="704"/>
      <c r="AC155" s="704"/>
      <c r="AD155" s="704"/>
      <c r="AE155" s="704"/>
      <c r="AF155" s="704"/>
    </row>
    <row r="156" spans="1:32">
      <c r="A156" s="683"/>
      <c r="B156" s="683"/>
      <c r="C156" s="683"/>
      <c r="D156" s="683"/>
      <c r="E156" s="683"/>
      <c r="F156" s="877"/>
      <c r="G156" s="683"/>
      <c r="H156" s="683"/>
      <c r="I156" s="683"/>
      <c r="J156" s="683"/>
      <c r="K156" s="704"/>
      <c r="N156" s="704"/>
      <c r="O156" s="704"/>
      <c r="P156" s="704"/>
      <c r="Q156" s="704"/>
      <c r="R156" s="704"/>
      <c r="S156" s="704"/>
      <c r="T156" s="704"/>
      <c r="U156" s="704"/>
      <c r="V156" s="704"/>
      <c r="W156" s="704"/>
      <c r="X156" s="704"/>
      <c r="Y156" s="704"/>
      <c r="Z156" s="704"/>
      <c r="AA156" s="704"/>
      <c r="AB156" s="704"/>
      <c r="AC156" s="704"/>
      <c r="AD156" s="704"/>
      <c r="AE156" s="704"/>
      <c r="AF156" s="704"/>
    </row>
    <row r="157" spans="1:32">
      <c r="A157" s="683"/>
      <c r="B157" s="683"/>
      <c r="C157" s="683"/>
      <c r="D157" s="683"/>
      <c r="E157" s="683"/>
      <c r="F157" s="877"/>
      <c r="G157" s="683"/>
      <c r="H157" s="683"/>
      <c r="I157" s="683"/>
      <c r="J157" s="683"/>
      <c r="K157" s="704"/>
      <c r="N157" s="704"/>
      <c r="O157" s="704"/>
      <c r="P157" s="704"/>
      <c r="Q157" s="704"/>
      <c r="R157" s="704"/>
      <c r="S157" s="704"/>
      <c r="T157" s="704"/>
      <c r="U157" s="704"/>
      <c r="V157" s="704"/>
      <c r="W157" s="704"/>
      <c r="X157" s="704"/>
      <c r="Y157" s="704"/>
      <c r="Z157" s="704"/>
      <c r="AA157" s="704"/>
      <c r="AB157" s="704"/>
      <c r="AC157" s="704"/>
      <c r="AD157" s="704"/>
      <c r="AE157" s="704"/>
      <c r="AF157" s="704"/>
    </row>
    <row r="158" spans="1:32">
      <c r="A158" s="683"/>
      <c r="B158" s="683"/>
      <c r="C158" s="683"/>
      <c r="D158" s="683"/>
      <c r="E158" s="683"/>
      <c r="F158" s="877"/>
      <c r="G158" s="683"/>
      <c r="H158" s="683"/>
      <c r="I158" s="683"/>
      <c r="J158" s="683"/>
      <c r="K158" s="704"/>
      <c r="N158" s="704"/>
      <c r="O158" s="704"/>
      <c r="P158" s="704"/>
      <c r="Q158" s="704"/>
      <c r="R158" s="704"/>
      <c r="S158" s="704"/>
      <c r="T158" s="704"/>
      <c r="U158" s="704"/>
      <c r="V158" s="704"/>
      <c r="W158" s="704"/>
      <c r="X158" s="704"/>
      <c r="Y158" s="704"/>
      <c r="Z158" s="704"/>
      <c r="AA158" s="704"/>
      <c r="AB158" s="704"/>
      <c r="AC158" s="704"/>
      <c r="AD158" s="704"/>
      <c r="AE158" s="704"/>
      <c r="AF158" s="704"/>
    </row>
    <row r="159" spans="1:32">
      <c r="A159" s="683"/>
      <c r="B159" s="683"/>
      <c r="C159" s="683"/>
      <c r="D159" s="683"/>
      <c r="E159" s="683"/>
      <c r="F159" s="877"/>
      <c r="G159" s="683"/>
      <c r="H159" s="683"/>
      <c r="I159" s="683"/>
      <c r="J159" s="683"/>
      <c r="K159" s="704"/>
      <c r="N159" s="704"/>
      <c r="O159" s="704"/>
      <c r="P159" s="704"/>
      <c r="Q159" s="704"/>
      <c r="R159" s="704"/>
      <c r="S159" s="704"/>
      <c r="T159" s="704"/>
      <c r="U159" s="704"/>
      <c r="V159" s="704"/>
      <c r="W159" s="704"/>
      <c r="X159" s="704"/>
      <c r="Y159" s="704"/>
      <c r="Z159" s="704"/>
      <c r="AA159" s="704"/>
      <c r="AB159" s="704"/>
      <c r="AC159" s="704"/>
      <c r="AD159" s="704"/>
      <c r="AE159" s="704"/>
      <c r="AF159" s="704"/>
    </row>
    <row r="160" spans="1:32">
      <c r="A160" s="683"/>
      <c r="B160" s="683"/>
      <c r="C160" s="683"/>
      <c r="D160" s="683"/>
      <c r="E160" s="683"/>
      <c r="F160" s="877"/>
      <c r="G160" s="683"/>
      <c r="H160" s="683"/>
      <c r="I160" s="683"/>
      <c r="J160" s="683"/>
      <c r="K160" s="704"/>
      <c r="N160" s="704"/>
      <c r="O160" s="704"/>
      <c r="P160" s="704"/>
      <c r="Q160" s="704"/>
      <c r="R160" s="704"/>
      <c r="S160" s="704"/>
      <c r="T160" s="704"/>
      <c r="U160" s="704"/>
      <c r="V160" s="704"/>
      <c r="W160" s="704"/>
      <c r="X160" s="704"/>
      <c r="Y160" s="704"/>
      <c r="Z160" s="704"/>
      <c r="AA160" s="704"/>
      <c r="AB160" s="704"/>
      <c r="AC160" s="704"/>
      <c r="AD160" s="704"/>
      <c r="AE160" s="704"/>
      <c r="AF160" s="704"/>
    </row>
    <row r="161" spans="1:32">
      <c r="A161" s="683"/>
      <c r="B161" s="683"/>
      <c r="C161" s="683"/>
      <c r="D161" s="683"/>
      <c r="E161" s="683"/>
      <c r="F161" s="877"/>
      <c r="G161" s="683"/>
      <c r="H161" s="683"/>
      <c r="I161" s="683"/>
      <c r="J161" s="683"/>
      <c r="K161" s="704"/>
      <c r="N161" s="704"/>
      <c r="O161" s="704"/>
      <c r="P161" s="704"/>
      <c r="Q161" s="704"/>
      <c r="R161" s="704"/>
      <c r="S161" s="704"/>
      <c r="T161" s="704"/>
      <c r="U161" s="704"/>
      <c r="V161" s="704"/>
      <c r="W161" s="704"/>
      <c r="X161" s="704"/>
      <c r="Y161" s="704"/>
      <c r="Z161" s="704"/>
      <c r="AA161" s="704"/>
      <c r="AB161" s="704"/>
      <c r="AC161" s="704"/>
      <c r="AD161" s="704"/>
      <c r="AE161" s="704"/>
      <c r="AF161" s="704"/>
    </row>
    <row r="162" spans="1:32">
      <c r="A162" s="683"/>
      <c r="B162" s="683"/>
      <c r="C162" s="683"/>
      <c r="D162" s="683"/>
      <c r="E162" s="683"/>
      <c r="F162" s="878"/>
      <c r="G162" s="683"/>
      <c r="H162" s="683"/>
      <c r="I162" s="879"/>
      <c r="J162" s="879"/>
      <c r="K162" s="704"/>
      <c r="N162" s="704"/>
      <c r="O162" s="704"/>
      <c r="P162" s="704"/>
      <c r="Q162" s="704"/>
      <c r="R162" s="704"/>
      <c r="S162" s="704"/>
      <c r="T162" s="704"/>
      <c r="U162" s="704"/>
      <c r="V162" s="704"/>
      <c r="W162" s="704"/>
      <c r="X162" s="704"/>
      <c r="Y162" s="704"/>
      <c r="Z162" s="704"/>
      <c r="AA162" s="704"/>
      <c r="AB162" s="704"/>
      <c r="AC162" s="704"/>
      <c r="AD162" s="704"/>
      <c r="AE162" s="704"/>
      <c r="AF162" s="704"/>
    </row>
    <row r="163" spans="1:32">
      <c r="A163" s="683"/>
      <c r="B163" s="683"/>
      <c r="C163" s="683"/>
      <c r="D163" s="683"/>
      <c r="E163" s="683"/>
      <c r="F163" s="878"/>
      <c r="G163" s="683"/>
      <c r="H163" s="683"/>
      <c r="I163" s="879"/>
      <c r="J163" s="879"/>
      <c r="K163" s="704"/>
      <c r="N163" s="704"/>
      <c r="O163" s="704"/>
      <c r="P163" s="704"/>
      <c r="Q163" s="704"/>
      <c r="R163" s="704"/>
      <c r="S163" s="704"/>
      <c r="T163" s="704"/>
      <c r="U163" s="704"/>
      <c r="V163" s="704"/>
      <c r="W163" s="704"/>
      <c r="X163" s="704"/>
      <c r="Y163" s="704"/>
      <c r="Z163" s="704"/>
      <c r="AA163" s="704"/>
      <c r="AB163" s="704"/>
      <c r="AC163" s="704"/>
      <c r="AD163" s="704"/>
      <c r="AE163" s="704"/>
      <c r="AF163" s="704"/>
    </row>
    <row r="164" spans="1:32">
      <c r="A164" s="683"/>
      <c r="B164" s="683"/>
      <c r="C164" s="683"/>
      <c r="D164" s="683"/>
      <c r="E164" s="683"/>
      <c r="F164" s="878"/>
      <c r="G164" s="683"/>
      <c r="H164" s="683"/>
      <c r="I164" s="879"/>
      <c r="J164" s="879"/>
      <c r="K164" s="704"/>
      <c r="N164" s="704"/>
      <c r="O164" s="704"/>
      <c r="P164" s="704"/>
      <c r="Q164" s="704"/>
      <c r="R164" s="704"/>
      <c r="S164" s="704"/>
      <c r="T164" s="704"/>
      <c r="U164" s="704"/>
      <c r="V164" s="704"/>
      <c r="W164" s="704"/>
      <c r="X164" s="704"/>
      <c r="Y164" s="704"/>
      <c r="Z164" s="704"/>
      <c r="AA164" s="704"/>
      <c r="AB164" s="704"/>
      <c r="AC164" s="704"/>
      <c r="AD164" s="704"/>
      <c r="AE164" s="704"/>
      <c r="AF164" s="704"/>
    </row>
    <row r="165" spans="1:32">
      <c r="A165" s="683"/>
      <c r="B165" s="683"/>
      <c r="C165" s="683"/>
      <c r="D165" s="683"/>
      <c r="E165" s="683"/>
      <c r="F165" s="878"/>
      <c r="G165" s="683"/>
      <c r="H165" s="683"/>
      <c r="I165" s="879"/>
      <c r="J165" s="879"/>
      <c r="K165" s="704"/>
      <c r="N165" s="704"/>
      <c r="O165" s="704"/>
      <c r="P165" s="704"/>
      <c r="Q165" s="704"/>
      <c r="R165" s="704"/>
      <c r="S165" s="704"/>
      <c r="T165" s="704"/>
      <c r="U165" s="704"/>
      <c r="V165" s="704"/>
      <c r="W165" s="704"/>
      <c r="X165" s="704"/>
      <c r="Y165" s="704"/>
      <c r="Z165" s="704"/>
      <c r="AA165" s="704"/>
      <c r="AB165" s="704"/>
      <c r="AC165" s="704"/>
      <c r="AD165" s="704"/>
      <c r="AE165" s="704"/>
      <c r="AF165" s="704"/>
    </row>
    <row r="166" spans="1:32">
      <c r="A166" s="683"/>
      <c r="B166" s="683"/>
      <c r="C166" s="683"/>
      <c r="D166" s="683"/>
      <c r="E166" s="683"/>
      <c r="F166" s="878"/>
      <c r="G166" s="683"/>
      <c r="H166" s="683"/>
      <c r="I166" s="879"/>
      <c r="J166" s="879"/>
      <c r="K166" s="704"/>
      <c r="N166" s="704"/>
      <c r="O166" s="704"/>
      <c r="P166" s="704"/>
      <c r="Q166" s="704"/>
      <c r="R166" s="704"/>
      <c r="S166" s="704"/>
      <c r="T166" s="704"/>
      <c r="U166" s="704"/>
      <c r="V166" s="704"/>
      <c r="W166" s="704"/>
      <c r="X166" s="704"/>
      <c r="Y166" s="704"/>
      <c r="Z166" s="704"/>
      <c r="AA166" s="704"/>
      <c r="AB166" s="704"/>
      <c r="AC166" s="704"/>
      <c r="AD166" s="704"/>
      <c r="AE166" s="704"/>
      <c r="AF166" s="704"/>
    </row>
    <row r="167" spans="1:32">
      <c r="A167" s="683"/>
      <c r="B167" s="683"/>
      <c r="C167" s="683"/>
      <c r="D167" s="683"/>
      <c r="E167" s="683"/>
      <c r="F167" s="878"/>
      <c r="G167" s="683"/>
      <c r="H167" s="683"/>
      <c r="I167" s="879"/>
      <c r="J167" s="879"/>
      <c r="K167" s="704"/>
      <c r="N167" s="704"/>
      <c r="O167" s="704"/>
      <c r="P167" s="704"/>
      <c r="Q167" s="704"/>
      <c r="R167" s="704"/>
      <c r="S167" s="704"/>
      <c r="T167" s="704"/>
      <c r="U167" s="704"/>
      <c r="V167" s="704"/>
      <c r="W167" s="704"/>
      <c r="X167" s="704"/>
      <c r="Y167" s="704"/>
      <c r="Z167" s="704"/>
      <c r="AA167" s="704"/>
      <c r="AB167" s="704"/>
      <c r="AC167" s="704"/>
      <c r="AD167" s="704"/>
      <c r="AE167" s="704"/>
      <c r="AF167" s="704"/>
    </row>
    <row r="168" spans="1:32">
      <c r="A168" s="683"/>
      <c r="B168" s="683"/>
      <c r="C168" s="683"/>
      <c r="D168" s="683"/>
      <c r="E168" s="683"/>
      <c r="F168" s="878"/>
      <c r="G168" s="683"/>
      <c r="H168" s="683"/>
      <c r="I168" s="879"/>
      <c r="J168" s="879"/>
      <c r="K168" s="704"/>
      <c r="N168" s="704"/>
      <c r="O168" s="704"/>
      <c r="P168" s="704"/>
      <c r="Q168" s="704"/>
      <c r="R168" s="704"/>
      <c r="S168" s="704"/>
      <c r="T168" s="704"/>
      <c r="U168" s="704"/>
      <c r="V168" s="704"/>
      <c r="W168" s="704"/>
      <c r="X168" s="704"/>
      <c r="Y168" s="704"/>
      <c r="Z168" s="704"/>
      <c r="AA168" s="704"/>
      <c r="AB168" s="704"/>
      <c r="AC168" s="704"/>
      <c r="AD168" s="704"/>
      <c r="AE168" s="704"/>
      <c r="AF168" s="704"/>
    </row>
    <row r="169" spans="1:32">
      <c r="A169" s="683"/>
      <c r="B169" s="683"/>
      <c r="C169" s="683"/>
      <c r="D169" s="683"/>
      <c r="E169" s="683"/>
      <c r="F169" s="878"/>
      <c r="G169" s="683"/>
      <c r="H169" s="683"/>
      <c r="I169" s="879"/>
      <c r="J169" s="879"/>
      <c r="K169" s="704"/>
      <c r="N169" s="704"/>
      <c r="O169" s="704"/>
      <c r="P169" s="704"/>
      <c r="Q169" s="704"/>
      <c r="R169" s="704"/>
      <c r="S169" s="704"/>
      <c r="T169" s="704"/>
      <c r="U169" s="704"/>
      <c r="V169" s="704"/>
      <c r="W169" s="704"/>
      <c r="X169" s="704"/>
      <c r="Y169" s="704"/>
      <c r="Z169" s="704"/>
      <c r="AA169" s="704"/>
      <c r="AB169" s="704"/>
      <c r="AC169" s="704"/>
      <c r="AD169" s="704"/>
      <c r="AE169" s="704"/>
      <c r="AF169" s="704"/>
    </row>
    <row r="170" spans="1:32">
      <c r="A170" s="683"/>
      <c r="B170" s="683"/>
      <c r="C170" s="683"/>
      <c r="D170" s="683"/>
      <c r="E170" s="683"/>
      <c r="F170" s="878"/>
      <c r="G170" s="683"/>
      <c r="H170" s="683"/>
      <c r="I170" s="879"/>
      <c r="J170" s="879"/>
      <c r="K170" s="704"/>
      <c r="N170" s="704"/>
      <c r="O170" s="704"/>
      <c r="P170" s="704"/>
      <c r="Q170" s="704"/>
      <c r="R170" s="704"/>
      <c r="S170" s="704"/>
      <c r="T170" s="704"/>
      <c r="U170" s="704"/>
      <c r="V170" s="704"/>
      <c r="W170" s="704"/>
      <c r="X170" s="704"/>
      <c r="Y170" s="704"/>
      <c r="Z170" s="704"/>
      <c r="AA170" s="704"/>
      <c r="AB170" s="704"/>
      <c r="AC170" s="704"/>
      <c r="AD170" s="704"/>
      <c r="AE170" s="704"/>
      <c r="AF170" s="704"/>
    </row>
    <row r="171" spans="1:32">
      <c r="A171" s="683"/>
      <c r="B171" s="683"/>
      <c r="C171" s="683"/>
      <c r="D171" s="683"/>
      <c r="E171" s="683"/>
      <c r="F171" s="878"/>
      <c r="G171" s="683"/>
      <c r="H171" s="683"/>
      <c r="I171" s="879"/>
      <c r="J171" s="879"/>
      <c r="K171" s="704"/>
      <c r="N171" s="704"/>
      <c r="O171" s="704"/>
      <c r="P171" s="704"/>
      <c r="Q171" s="704"/>
      <c r="R171" s="704"/>
      <c r="S171" s="704"/>
      <c r="T171" s="704"/>
      <c r="U171" s="704"/>
      <c r="V171" s="704"/>
      <c r="W171" s="704"/>
      <c r="X171" s="704"/>
      <c r="Y171" s="704"/>
      <c r="Z171" s="704"/>
      <c r="AA171" s="704"/>
      <c r="AB171" s="704"/>
      <c r="AC171" s="704"/>
      <c r="AD171" s="704"/>
      <c r="AE171" s="704"/>
      <c r="AF171" s="704"/>
    </row>
    <row r="172" spans="1:32">
      <c r="A172" s="683"/>
      <c r="B172" s="683"/>
      <c r="C172" s="683"/>
      <c r="D172" s="683"/>
      <c r="E172" s="683"/>
      <c r="F172" s="878"/>
      <c r="G172" s="683"/>
      <c r="H172" s="683"/>
      <c r="I172" s="879"/>
      <c r="J172" s="879"/>
      <c r="K172" s="704"/>
      <c r="N172" s="704"/>
      <c r="O172" s="704"/>
      <c r="P172" s="704"/>
      <c r="Q172" s="704"/>
      <c r="R172" s="704"/>
      <c r="S172" s="704"/>
      <c r="T172" s="704"/>
      <c r="U172" s="704"/>
      <c r="V172" s="704"/>
      <c r="W172" s="704"/>
      <c r="X172" s="704"/>
      <c r="Y172" s="704"/>
      <c r="Z172" s="704"/>
      <c r="AA172" s="704"/>
      <c r="AB172" s="704"/>
      <c r="AC172" s="704"/>
      <c r="AD172" s="704"/>
      <c r="AE172" s="704"/>
      <c r="AF172" s="704"/>
    </row>
    <row r="173" spans="1:32">
      <c r="A173" s="683"/>
      <c r="B173" s="683"/>
      <c r="C173" s="683"/>
      <c r="D173" s="683"/>
      <c r="E173" s="683"/>
      <c r="F173" s="878"/>
      <c r="G173" s="683"/>
      <c r="H173" s="683"/>
      <c r="I173" s="879"/>
      <c r="J173" s="879"/>
      <c r="K173" s="704"/>
      <c r="N173" s="704"/>
      <c r="O173" s="704"/>
      <c r="P173" s="704"/>
      <c r="Q173" s="704"/>
      <c r="R173" s="704"/>
      <c r="S173" s="704"/>
      <c r="T173" s="704"/>
      <c r="U173" s="704"/>
      <c r="V173" s="704"/>
      <c r="W173" s="704"/>
      <c r="X173" s="704"/>
      <c r="Y173" s="704"/>
      <c r="Z173" s="704"/>
      <c r="AA173" s="704"/>
      <c r="AB173" s="704"/>
      <c r="AC173" s="704"/>
      <c r="AD173" s="704"/>
      <c r="AE173" s="704"/>
      <c r="AF173" s="704"/>
    </row>
    <row r="174" spans="1:32">
      <c r="A174" s="683"/>
      <c r="B174" s="683"/>
      <c r="C174" s="683"/>
      <c r="D174" s="683"/>
      <c r="E174" s="683"/>
      <c r="F174" s="878"/>
      <c r="G174" s="683"/>
      <c r="H174" s="683"/>
      <c r="I174" s="879"/>
      <c r="J174" s="879"/>
      <c r="K174" s="704"/>
      <c r="N174" s="704"/>
      <c r="O174" s="704"/>
      <c r="P174" s="704"/>
      <c r="Q174" s="704"/>
      <c r="R174" s="704"/>
      <c r="S174" s="704"/>
      <c r="T174" s="704"/>
      <c r="U174" s="704"/>
      <c r="V174" s="704"/>
      <c r="W174" s="704"/>
      <c r="X174" s="704"/>
      <c r="Y174" s="704"/>
      <c r="Z174" s="704"/>
      <c r="AA174" s="704"/>
      <c r="AB174" s="704"/>
      <c r="AC174" s="704"/>
      <c r="AD174" s="704"/>
      <c r="AE174" s="704"/>
      <c r="AF174" s="704"/>
    </row>
    <row r="175" spans="1:32">
      <c r="A175" s="683"/>
      <c r="B175" s="683"/>
      <c r="C175" s="683"/>
      <c r="D175" s="683"/>
      <c r="E175" s="683"/>
      <c r="F175" s="878"/>
      <c r="G175" s="683"/>
      <c r="H175" s="683"/>
      <c r="I175" s="879"/>
      <c r="J175" s="879"/>
      <c r="K175" s="704"/>
      <c r="N175" s="704"/>
      <c r="O175" s="704"/>
      <c r="P175" s="704"/>
      <c r="Q175" s="704"/>
      <c r="R175" s="704"/>
      <c r="S175" s="704"/>
      <c r="T175" s="704"/>
      <c r="U175" s="704"/>
      <c r="V175" s="704"/>
      <c r="W175" s="704"/>
      <c r="X175" s="704"/>
      <c r="Y175" s="704"/>
      <c r="Z175" s="704"/>
      <c r="AA175" s="704"/>
      <c r="AB175" s="704"/>
      <c r="AC175" s="704"/>
      <c r="AD175" s="704"/>
      <c r="AE175" s="704"/>
      <c r="AF175" s="704"/>
    </row>
    <row r="176" spans="1:32">
      <c r="A176" s="683"/>
      <c r="B176" s="683"/>
      <c r="C176" s="683"/>
      <c r="D176" s="683"/>
      <c r="E176" s="683"/>
      <c r="F176" s="878"/>
      <c r="G176" s="683"/>
      <c r="H176" s="683"/>
      <c r="I176" s="879"/>
      <c r="J176" s="879"/>
      <c r="K176" s="704"/>
      <c r="N176" s="704"/>
      <c r="O176" s="704"/>
      <c r="P176" s="704"/>
      <c r="Q176" s="704"/>
      <c r="R176" s="704"/>
      <c r="S176" s="704"/>
      <c r="T176" s="704"/>
      <c r="U176" s="704"/>
      <c r="V176" s="704"/>
      <c r="W176" s="704"/>
      <c r="X176" s="704"/>
      <c r="Y176" s="704"/>
      <c r="Z176" s="704"/>
      <c r="AA176" s="704"/>
      <c r="AB176" s="704"/>
      <c r="AC176" s="704"/>
      <c r="AD176" s="704"/>
      <c r="AE176" s="704"/>
      <c r="AF176" s="704"/>
    </row>
    <row r="177" spans="1:32">
      <c r="A177" s="683"/>
      <c r="B177" s="683"/>
      <c r="C177" s="683"/>
      <c r="D177" s="683"/>
      <c r="E177" s="683"/>
      <c r="F177" s="878"/>
      <c r="G177" s="683"/>
      <c r="H177" s="683"/>
      <c r="I177" s="879"/>
      <c r="J177" s="879"/>
      <c r="K177" s="704"/>
      <c r="N177" s="704"/>
      <c r="O177" s="704"/>
      <c r="P177" s="704"/>
      <c r="Q177" s="704"/>
      <c r="R177" s="704"/>
      <c r="S177" s="704"/>
      <c r="T177" s="704"/>
      <c r="U177" s="704"/>
      <c r="V177" s="704"/>
      <c r="W177" s="704"/>
      <c r="X177" s="704"/>
      <c r="Y177" s="704"/>
      <c r="Z177" s="704"/>
      <c r="AA177" s="704"/>
      <c r="AB177" s="704"/>
      <c r="AC177" s="704"/>
      <c r="AD177" s="704"/>
      <c r="AE177" s="704"/>
      <c r="AF177" s="704"/>
    </row>
    <row r="178" spans="1:32">
      <c r="A178" s="683"/>
      <c r="B178" s="683"/>
      <c r="C178" s="683"/>
      <c r="D178" s="683"/>
      <c r="E178" s="683"/>
      <c r="F178" s="878"/>
      <c r="G178" s="683"/>
      <c r="H178" s="683"/>
      <c r="I178" s="879"/>
      <c r="J178" s="879"/>
      <c r="K178" s="704"/>
      <c r="N178" s="704"/>
      <c r="O178" s="704"/>
      <c r="P178" s="704"/>
      <c r="Q178" s="704"/>
      <c r="R178" s="704"/>
      <c r="S178" s="704"/>
      <c r="T178" s="704"/>
      <c r="U178" s="704"/>
      <c r="V178" s="704"/>
      <c r="W178" s="704"/>
      <c r="X178" s="704"/>
      <c r="Y178" s="704"/>
      <c r="Z178" s="704"/>
      <c r="AA178" s="704"/>
      <c r="AB178" s="704"/>
      <c r="AC178" s="704"/>
      <c r="AD178" s="704"/>
      <c r="AE178" s="704"/>
      <c r="AF178" s="704"/>
    </row>
    <row r="179" spans="1:32">
      <c r="A179" s="683"/>
      <c r="B179" s="683"/>
      <c r="C179" s="683"/>
      <c r="D179" s="683"/>
      <c r="E179" s="683"/>
      <c r="F179" s="878"/>
      <c r="G179" s="683"/>
      <c r="H179" s="683"/>
      <c r="I179" s="879"/>
      <c r="J179" s="879"/>
      <c r="K179" s="704"/>
      <c r="N179" s="704"/>
      <c r="O179" s="704"/>
      <c r="P179" s="704"/>
      <c r="Q179" s="704"/>
      <c r="R179" s="704"/>
      <c r="S179" s="704"/>
      <c r="T179" s="704"/>
      <c r="U179" s="704"/>
      <c r="V179" s="704"/>
      <c r="W179" s="704"/>
      <c r="X179" s="704"/>
      <c r="Y179" s="704"/>
      <c r="Z179" s="704"/>
      <c r="AA179" s="704"/>
      <c r="AB179" s="704"/>
      <c r="AC179" s="704"/>
      <c r="AD179" s="704"/>
      <c r="AE179" s="704"/>
      <c r="AF179" s="704"/>
    </row>
  </sheetData>
  <sheetProtection algorithmName="SHA-512" hashValue="7WYTZHnGlBk/Cmw5qKMcfvKAsk9OpK3sBxvuqMl8UBCIZH//z12uzb1zfDkvt7Fo4Y0ELsaJ1ucoA9jr62oxtQ==" saltValue="LJrVOOg0hxfgij+43u3puA=="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H100:I100"/>
    <mergeCell ref="A92:J92"/>
    <mergeCell ref="C11:E11"/>
    <mergeCell ref="C9:E9"/>
    <mergeCell ref="I15:J15"/>
    <mergeCell ref="B20:F20"/>
    <mergeCell ref="A13:J13"/>
    <mergeCell ref="C10:E10"/>
    <mergeCell ref="A6:D6"/>
    <mergeCell ref="B97:J97"/>
    <mergeCell ref="H99:I99"/>
    <mergeCell ref="A3:J3"/>
    <mergeCell ref="R3:S3"/>
    <mergeCell ref="A4:J4"/>
    <mergeCell ref="A7:H7"/>
    <mergeCell ref="C8:E8"/>
  </mergeCells>
  <phoneticPr fontId="2" type="noConversion"/>
  <conditionalFormatting sqref="I22:I49 I56:I91">
    <cfRule type="expression" dxfId="36" priority="3410" stopIfTrue="1">
      <formula>H22&gt;0</formula>
    </cfRule>
    <cfRule type="cellIs" dxfId="35" priority="3411" stopIfTrue="1" operator="equal">
      <formula>"a"</formula>
    </cfRule>
    <cfRule type="expression" dxfId="34" priority="3412" stopIfTrue="1">
      <formula>F22&gt;0</formula>
    </cfRule>
  </conditionalFormatting>
  <dataValidations count="1">
    <dataValidation type="decimal" operator="greaterThan" allowBlank="1" showInputMessage="1" showErrorMessage="1" sqref="I22:I91" xr:uid="{00000000-0002-0000-0600-000000000000}">
      <formula1>0</formula1>
    </dataValidation>
  </dataValidations>
  <printOptions horizontalCentered="1"/>
  <pageMargins left="0.25" right="0.25" top="0.25" bottom="0.25" header="0.05" footer="0.05"/>
  <pageSetup paperSize="9" scale="87"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 NR1/T/W-AIS/DOM/I00/25/08834– SRM RFX – 5002004591</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61" t="str">
        <f>Cover!$B$2</f>
        <v>Substation Package SS-06 of Transmission Scheme (Implementation on of 1 no. of 220 kV line bay at 400/ 220 kV Fatehgarh-III PS (Sec- 1), for interconnection of BESS of JSW Renew Energy Five Ltd.) to be implemented by POWERGRID Ramgarh Transmission Ltd</v>
      </c>
      <c r="B3" s="1261"/>
      <c r="C3" s="1261"/>
      <c r="D3" s="1261"/>
      <c r="E3" s="1261"/>
      <c r="F3" s="1261"/>
      <c r="G3" s="361"/>
      <c r="H3" s="392"/>
      <c r="I3" s="244"/>
      <c r="J3" s="177"/>
      <c r="K3" s="177" t="s">
        <v>340</v>
      </c>
      <c r="L3" s="177"/>
      <c r="M3" s="177">
        <f>IF(ISERROR(#REF!/('Sch-6'!D14+'Sch-6'!D16+'Sch-6'!D18)),0,#REF!/( 'Sch-6'!D14+'Sch-6'!D16+'Sch-6'!D18))</f>
        <v>0</v>
      </c>
      <c r="N3" s="177"/>
      <c r="O3" s="182"/>
      <c r="P3" s="183"/>
      <c r="Q3" s="183"/>
      <c r="R3" s="183"/>
      <c r="S3" s="177"/>
      <c r="T3" s="182"/>
      <c r="U3" s="177"/>
      <c r="V3" s="177"/>
      <c r="W3" s="1270"/>
      <c r="X3" s="1270"/>
      <c r="Y3" s="177"/>
      <c r="Z3" s="177"/>
      <c r="AA3" s="177"/>
      <c r="AB3" s="177"/>
      <c r="AC3" s="177"/>
      <c r="AD3" s="177"/>
      <c r="AE3" s="177"/>
      <c r="AF3" s="177"/>
      <c r="AG3" s="177"/>
      <c r="AH3" s="177"/>
      <c r="AI3" s="177"/>
      <c r="AJ3" s="177"/>
      <c r="AK3" s="177"/>
      <c r="AL3" s="177"/>
      <c r="AM3" s="177"/>
      <c r="AN3" s="177"/>
      <c r="AO3" s="177"/>
    </row>
    <row r="4" spans="1:41" s="322" customFormat="1" ht="22.15" customHeight="1">
      <c r="A4" s="1262" t="s">
        <v>419</v>
      </c>
      <c r="B4" s="1262"/>
      <c r="C4" s="1262"/>
      <c r="D4" s="1262"/>
      <c r="E4" s="1262"/>
      <c r="F4" s="1262"/>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(Sole Bidder)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71" t="str">
        <f>'Sch-1'!A7</f>
        <v/>
      </c>
      <c r="B7" s="1271"/>
      <c r="C7" s="1271"/>
      <c r="D7" s="1271"/>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79" t="str">
        <f>IF('Sch-1'!C8=0, "", 'Sch-1'!C8)</f>
        <v xml:space="preserve">…….. …….. …….. …….. …….. …….. </v>
      </c>
      <c r="C8" s="1279"/>
      <c r="D8" s="1279"/>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79" t="str">
        <f>IF('Sch-1'!C9=0, "", 'Sch-1'!C9)</f>
        <v xml:space="preserve">…….. …….. …….. …….. …….. …….. </v>
      </c>
      <c r="C9" s="1279"/>
      <c r="D9" s="1279"/>
      <c r="E9" s="301" t="str">
        <f>'Sch-1'!M9</f>
        <v>Rajasthan Projects Office, 4th Floor, REIL House,</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80" t="str">
        <f>IF('Sch-1'!C10=0, "", 'Sch-1'!C10)</f>
        <v xml:space="preserve">…….. …….. …….. …….. …….. …….. </v>
      </c>
      <c r="C10" s="1280"/>
      <c r="D10" s="1280"/>
      <c r="E10" s="371" t="str">
        <f>'Sch-1'!M10</f>
        <v>Shipra Path, Mansarovar, Jaipur-302020 Rajasthan</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80" t="str">
        <f>IF('Sch-1'!C11=0, "", 'Sch-1'!C11)</f>
        <v xml:space="preserve">…….. …….. …….. …….. …….. …….. </v>
      </c>
      <c r="C11" s="1280"/>
      <c r="D11" s="1280"/>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52" t="s">
        <v>279</v>
      </c>
      <c r="M13" s="1252"/>
      <c r="N13" s="6" t="s">
        <v>283</v>
      </c>
      <c r="O13" s="1252" t="s">
        <v>280</v>
      </c>
      <c r="P13" s="1252"/>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'Sch-1'!B62</f>
        <v>--</v>
      </c>
      <c r="C59" s="12"/>
      <c r="D59" s="28"/>
      <c r="E59" s="1"/>
      <c r="F59" s="1"/>
    </row>
    <row r="60" spans="1:7" ht="28.15" customHeight="1">
      <c r="A60" s="27" t="s">
        <v>405</v>
      </c>
      <c r="B60" s="105" t="str">
        <f>'Sch-1'!B63</f>
        <v/>
      </c>
      <c r="C60" s="1"/>
      <c r="D60" s="28" t="s">
        <v>406</v>
      </c>
      <c r="E60" s="180" t="str">
        <f>'Sch-1'!M63</f>
        <v/>
      </c>
      <c r="F60" s="1"/>
    </row>
    <row r="61" spans="1:7" ht="28.15" customHeight="1">
      <c r="A61" s="193"/>
      <c r="B61" s="192"/>
      <c r="C61" s="186"/>
      <c r="D61" s="28" t="s">
        <v>407</v>
      </c>
      <c r="E61" s="180" t="str">
        <f>'Sch-1'!M64</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3"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07"/>
  <sheetViews>
    <sheetView view="pageBreakPreview" topLeftCell="F13" zoomScaleNormal="100" zoomScaleSheetLayoutView="100" workbookViewId="0">
      <selection activeCell="O20" sqref="O20:O76"/>
    </sheetView>
  </sheetViews>
  <sheetFormatPr defaultColWidth="9" defaultRowHeight="15.75"/>
  <cols>
    <col min="1" max="1" width="5.25" style="600" customWidth="1"/>
    <col min="2" max="2" width="13" style="1041" hidden="1" customWidth="1"/>
    <col min="3" max="3" width="7.875" style="1041" hidden="1" customWidth="1"/>
    <col min="4" max="4" width="8.875" style="1041" hidden="1" customWidth="1"/>
    <col min="5" max="5" width="9.375" style="1041" hidden="1" customWidth="1"/>
    <col min="6" max="6" width="38.125" style="1041" customWidth="1"/>
    <col min="7" max="7" width="12.625" style="1041" hidden="1" customWidth="1"/>
    <col min="8" max="8" width="12.125" style="600" customWidth="1"/>
    <col min="9" max="9" width="12" style="1042" bestFit="1" customWidth="1"/>
    <col min="10" max="10" width="9.5" style="1041" customWidth="1"/>
    <col min="11" max="11" width="13" style="1041" customWidth="1"/>
    <col min="12" max="12" width="65.5" style="1043" customWidth="1"/>
    <col min="13" max="13" width="6.5" style="1042" customWidth="1"/>
    <col min="14" max="14" width="8.625" style="1042" customWidth="1"/>
    <col min="15" max="15" width="13.5" style="1044" customWidth="1"/>
    <col min="16" max="16" width="14.125" style="1042" customWidth="1"/>
    <col min="17" max="17" width="17.125" style="613" customWidth="1"/>
    <col min="18" max="18" width="10.5" style="610" hidden="1" customWidth="1"/>
    <col min="19" max="19" width="14.75" style="610" hidden="1" customWidth="1"/>
    <col min="20" max="28" width="9" style="610" customWidth="1"/>
    <col min="29" max="29" width="16.5" style="610" customWidth="1"/>
    <col min="30" max="31" width="9" style="610" customWidth="1"/>
    <col min="32" max="36" width="9" style="610"/>
    <col min="37" max="37" width="9" style="610" hidden="1" customWidth="1"/>
    <col min="38" max="39" width="17.625" style="610" hidden="1" customWidth="1"/>
    <col min="40" max="40" width="9" style="610" hidden="1" customWidth="1"/>
    <col min="41" max="41" width="15.5" style="610" hidden="1" customWidth="1"/>
    <col min="42" max="42" width="15.375" style="610" hidden="1" customWidth="1"/>
    <col min="43" max="54" width="9" style="610"/>
    <col min="55" max="16384" width="9" style="614"/>
  </cols>
  <sheetData>
    <row r="1" spans="1:42" ht="16.5">
      <c r="A1" s="1029" t="str">
        <f>Cover!B3</f>
        <v>Tender Enquiry No.: NR1/T/W-AIS/DOM/I00/25/08834– SRM RFX – 5002004591</v>
      </c>
      <c r="B1" s="1030"/>
      <c r="C1" s="1031"/>
      <c r="D1" s="1031"/>
      <c r="E1" s="1031"/>
      <c r="F1" s="1030"/>
      <c r="G1" s="1031"/>
      <c r="H1" s="598"/>
      <c r="I1" s="1032"/>
      <c r="J1" s="1030"/>
      <c r="K1" s="1030"/>
      <c r="L1" s="1033"/>
      <c r="M1" s="1034"/>
      <c r="N1" s="1034"/>
      <c r="O1" s="1035"/>
      <c r="P1" s="1034" t="s">
        <v>423</v>
      </c>
    </row>
    <row r="2" spans="1:42">
      <c r="A2" s="599"/>
      <c r="B2" s="1036"/>
      <c r="C2" s="1036"/>
      <c r="D2" s="1036"/>
      <c r="E2" s="1036"/>
      <c r="F2" s="1036"/>
      <c r="G2" s="1036"/>
      <c r="H2" s="599"/>
      <c r="I2" s="1037"/>
      <c r="J2" s="1036"/>
      <c r="K2" s="1036"/>
      <c r="L2" s="1038"/>
      <c r="M2" s="1037"/>
      <c r="N2" s="1037"/>
      <c r="O2" s="614"/>
      <c r="P2" s="1037"/>
    </row>
    <row r="3" spans="1:42" ht="55.5" customHeight="1">
      <c r="A3" s="1242" t="str">
        <f>Cover!$B$2</f>
        <v>Substation Package SS-06 of Transmission Scheme (Implementation on of 1 no. of 220 kV line bay at 400/ 220 kV Fatehgarh-III PS (Sec- 1), for interconnection of BESS of JSW Renew Energy Five Ltd.) to be implemented by POWERGRID Ramgarh Transmission Ltd</v>
      </c>
      <c r="B3" s="1242"/>
      <c r="C3" s="1242"/>
      <c r="D3" s="1242"/>
      <c r="E3" s="1242"/>
      <c r="F3" s="1242"/>
      <c r="G3" s="1242"/>
      <c r="H3" s="1242"/>
      <c r="I3" s="1242"/>
      <c r="J3" s="1242"/>
      <c r="K3" s="1242"/>
      <c r="L3" s="1242"/>
      <c r="M3" s="1242"/>
      <c r="N3" s="1242"/>
      <c r="O3" s="1242"/>
      <c r="P3" s="1242"/>
      <c r="Q3" s="1242"/>
      <c r="AK3" s="1039" t="s">
        <v>340</v>
      </c>
      <c r="AM3" s="1040">
        <f>IF(ISERROR(#REF!/('Sch-6'!D14+'Sch-6'!D16+'Sch-6'!D18)),0,#REF!/( 'Sch-6'!D14+'Sch-6'!D16+'Sch-6'!D18))</f>
        <v>0</v>
      </c>
    </row>
    <row r="4" spans="1:42" ht="16.5">
      <c r="A4" s="1282" t="s">
        <v>24</v>
      </c>
      <c r="B4" s="1282"/>
      <c r="C4" s="1282"/>
      <c r="D4" s="1282"/>
      <c r="E4" s="1282"/>
      <c r="F4" s="1282"/>
      <c r="G4" s="1282"/>
      <c r="H4" s="1282"/>
      <c r="I4" s="1282"/>
      <c r="J4" s="1282"/>
      <c r="K4" s="1282"/>
      <c r="L4" s="1282"/>
      <c r="M4" s="1282"/>
      <c r="N4" s="1282"/>
      <c r="O4" s="1282"/>
      <c r="P4" s="1282"/>
      <c r="Q4" s="1282"/>
      <c r="AK4" s="1039" t="s">
        <v>341</v>
      </c>
      <c r="AM4" s="1040" t="e">
        <f>#REF!</f>
        <v>#REF!</v>
      </c>
    </row>
    <row r="5" spans="1:42">
      <c r="AK5" s="1039" t="s">
        <v>346</v>
      </c>
      <c r="AM5" s="1040">
        <f>IF(ISERROR(#REF!/#REF!),0,#REF! /#REF!)</f>
        <v>0</v>
      </c>
    </row>
    <row r="6" spans="1:42" ht="16.5">
      <c r="A6" s="1045" t="str">
        <f>'Sch-1'!A6</f>
        <v>Bidder’s Name and Address (Sole Bidder) :</v>
      </c>
      <c r="B6" s="1046"/>
      <c r="C6" s="753"/>
      <c r="D6" s="753"/>
      <c r="E6" s="753"/>
      <c r="F6" s="1046"/>
      <c r="G6" s="753"/>
      <c r="H6" s="601"/>
      <c r="I6" s="719"/>
      <c r="J6" s="1046"/>
      <c r="K6" s="1046"/>
      <c r="L6" s="1047"/>
      <c r="M6" s="716" t="s">
        <v>394</v>
      </c>
      <c r="P6" s="1037"/>
      <c r="AK6" s="1039" t="s">
        <v>347</v>
      </c>
      <c r="AM6" s="1040" t="e">
        <f>#REF!</f>
        <v>#REF!</v>
      </c>
    </row>
    <row r="7" spans="1:42" ht="16.5">
      <c r="A7" s="1048" t="str">
        <f>'Sch-1'!A7</f>
        <v/>
      </c>
      <c r="B7" s="1049"/>
      <c r="C7" s="1050"/>
      <c r="D7" s="1050"/>
      <c r="E7" s="1050"/>
      <c r="F7" s="1049"/>
      <c r="G7" s="1050"/>
      <c r="H7" s="602"/>
      <c r="I7" s="1049"/>
      <c r="J7" s="1049"/>
      <c r="K7" s="1049"/>
      <c r="L7" s="1049"/>
      <c r="M7" s="1283" t="str">
        <f>'Sch-1'!M7</f>
        <v>Contracts Services, 3rd Floor</v>
      </c>
      <c r="N7" s="1283"/>
      <c r="O7" s="1283"/>
      <c r="P7" s="1283"/>
      <c r="AK7" s="1039" t="s">
        <v>344</v>
      </c>
      <c r="AM7" s="1040" t="e">
        <f>SUM(AM3:AM6)</f>
        <v>#REF!</v>
      </c>
    </row>
    <row r="8" spans="1:42" ht="16.5">
      <c r="A8" s="1045" t="s">
        <v>395</v>
      </c>
      <c r="B8" s="1046"/>
      <c r="C8" s="1051" t="str">
        <f>IF('Sch-1'!C8=0, "", 'Sch-1'!C8)</f>
        <v xml:space="preserve">…….. …….. …….. …….. …….. …….. </v>
      </c>
      <c r="D8" s="753"/>
      <c r="E8" s="753"/>
      <c r="F8" s="1046"/>
      <c r="G8" s="753"/>
      <c r="H8" s="601"/>
      <c r="I8" s="719"/>
      <c r="J8" s="1046"/>
      <c r="K8" s="1046"/>
      <c r="M8" s="1283" t="str">
        <f>'Sch-1'!M8</f>
        <v>Power Grid Corporation of India Ltd.,</v>
      </c>
      <c r="N8" s="1283"/>
      <c r="O8" s="1283"/>
      <c r="P8" s="1283"/>
    </row>
    <row r="9" spans="1:42" ht="16.5">
      <c r="A9" s="1045" t="s">
        <v>397</v>
      </c>
      <c r="B9" s="1046"/>
      <c r="C9" s="1051" t="str">
        <f>IF('Sch-1'!C9=0, "", 'Sch-1'!C9)</f>
        <v xml:space="preserve">…….. …….. …….. …….. …….. …….. </v>
      </c>
      <c r="D9" s="753"/>
      <c r="E9" s="753"/>
      <c r="F9" s="1046"/>
      <c r="G9" s="753"/>
      <c r="H9" s="601"/>
      <c r="I9" s="719"/>
      <c r="J9" s="1046"/>
      <c r="K9" s="1046"/>
      <c r="M9" s="1283" t="str">
        <f>'Sch-1'!M9</f>
        <v>Rajasthan Projects Office, 4th Floor, REIL House,</v>
      </c>
      <c r="N9" s="1283"/>
      <c r="O9" s="1283"/>
      <c r="P9" s="1283"/>
    </row>
    <row r="10" spans="1:42" ht="16.5" customHeight="1">
      <c r="A10" s="1052"/>
      <c r="B10" s="1053"/>
      <c r="C10" s="1051" t="str">
        <f>IF('Sch-1'!C10=0, "", 'Sch-1'!C10)</f>
        <v xml:space="preserve">…….. …….. …….. …….. …….. …….. </v>
      </c>
      <c r="D10" s="1054"/>
      <c r="E10" s="1054"/>
      <c r="F10" s="1053"/>
      <c r="G10" s="1054"/>
      <c r="H10" s="603"/>
      <c r="I10" s="740"/>
      <c r="J10" s="1053"/>
      <c r="K10" s="1053"/>
      <c r="M10" s="1055" t="str">
        <f>'Sch-1'!M10</f>
        <v>Shipra Path, Mansarovar, Jaipur-302020 Rajasthan</v>
      </c>
      <c r="N10" s="1055"/>
      <c r="O10" s="722"/>
      <c r="P10" s="1055"/>
      <c r="AK10" s="1039" t="s">
        <v>343</v>
      </c>
      <c r="AM10" s="1040">
        <f>'Sch-1'!AA10</f>
        <v>0</v>
      </c>
    </row>
    <row r="11" spans="1:42" ht="16.5" customHeight="1">
      <c r="A11" s="1052"/>
      <c r="B11" s="1053"/>
      <c r="C11" s="1051" t="str">
        <f>IF('Sch-1'!C11=0, "", 'Sch-1'!C11)</f>
        <v xml:space="preserve">…….. …….. …….. …….. …….. …….. </v>
      </c>
      <c r="D11" s="1054"/>
      <c r="E11" s="1054"/>
      <c r="F11" s="1053"/>
      <c r="G11" s="1054"/>
      <c r="H11" s="603"/>
      <c r="I11" s="740"/>
      <c r="J11" s="1053"/>
      <c r="K11" s="1053"/>
      <c r="M11" s="1283"/>
      <c r="N11" s="1283"/>
      <c r="O11" s="1283"/>
      <c r="P11" s="1283"/>
      <c r="AK11" s="1039"/>
      <c r="AM11" s="1040"/>
    </row>
    <row r="12" spans="1:42">
      <c r="A12" s="603"/>
      <c r="B12" s="1054"/>
      <c r="C12" s="1054"/>
      <c r="D12" s="1054"/>
      <c r="E12" s="1054"/>
      <c r="F12" s="1054"/>
      <c r="G12" s="1054"/>
      <c r="H12" s="603"/>
      <c r="I12" s="1055"/>
      <c r="J12" s="1054"/>
      <c r="K12" s="1054"/>
      <c r="L12" s="1056"/>
      <c r="M12" s="1051"/>
      <c r="N12" s="1051"/>
      <c r="O12" s="740"/>
      <c r="P12" s="1037"/>
      <c r="AK12" s="1039"/>
      <c r="AM12" s="1040"/>
    </row>
    <row r="13" spans="1:42" ht="33" customHeight="1">
      <c r="A13" s="685"/>
      <c r="B13" s="685"/>
      <c r="C13" s="686"/>
      <c r="D13" s="686"/>
      <c r="E13" s="686"/>
      <c r="F13" s="685"/>
      <c r="G13" s="686"/>
      <c r="H13" s="688" t="s">
        <v>565</v>
      </c>
      <c r="I13" s="685"/>
      <c r="J13" s="685"/>
      <c r="K13" s="685"/>
      <c r="L13" s="685"/>
      <c r="M13" s="686"/>
      <c r="N13" s="686"/>
      <c r="O13" s="685"/>
      <c r="P13" s="686"/>
      <c r="Q13" s="687"/>
      <c r="R13" s="611"/>
      <c r="S13" s="611"/>
      <c r="T13" s="611"/>
      <c r="U13" s="611"/>
      <c r="AL13" s="1287" t="s">
        <v>279</v>
      </c>
      <c r="AM13" s="1287"/>
      <c r="AN13" s="613" t="s">
        <v>283</v>
      </c>
      <c r="AO13" s="1287" t="s">
        <v>280</v>
      </c>
      <c r="AP13" s="1287"/>
    </row>
    <row r="14" spans="1:42" ht="16.5">
      <c r="A14" s="1052"/>
      <c r="B14" s="1053"/>
      <c r="C14" s="1054"/>
      <c r="D14" s="1054"/>
      <c r="E14" s="1054"/>
      <c r="F14" s="1053"/>
      <c r="G14" s="1054"/>
      <c r="H14" s="603"/>
      <c r="I14" s="740"/>
      <c r="J14" s="1053"/>
      <c r="K14" s="1053"/>
      <c r="L14" s="1053"/>
      <c r="M14" s="1054"/>
      <c r="N14" s="1054"/>
      <c r="O14" s="1053"/>
      <c r="P14" s="1054"/>
      <c r="R14" s="611"/>
      <c r="S14" s="611"/>
      <c r="T14" s="611"/>
      <c r="U14" s="611"/>
      <c r="AL14" s="706"/>
      <c r="AM14" s="706"/>
      <c r="AN14" s="613"/>
      <c r="AO14" s="706"/>
      <c r="AP14" s="706"/>
    </row>
    <row r="15" spans="1:42" ht="16.5">
      <c r="A15" s="1052"/>
      <c r="B15" s="1053"/>
      <c r="C15" s="1054"/>
      <c r="D15" s="1054"/>
      <c r="E15" s="1054"/>
      <c r="F15" s="1053"/>
      <c r="G15" s="1054"/>
      <c r="H15" s="603"/>
      <c r="I15" s="740"/>
      <c r="J15" s="1053"/>
      <c r="K15" s="1053"/>
      <c r="L15" s="1053"/>
      <c r="M15" s="1054"/>
      <c r="N15" s="1295" t="s">
        <v>271</v>
      </c>
      <c r="O15" s="1295"/>
      <c r="P15" s="1295"/>
      <c r="R15" s="611"/>
      <c r="S15" s="611"/>
      <c r="T15" s="611"/>
      <c r="U15" s="611"/>
      <c r="AL15" s="706"/>
      <c r="AM15" s="706"/>
      <c r="AN15" s="613"/>
      <c r="AO15" s="706"/>
      <c r="AP15" s="706"/>
    </row>
    <row r="16" spans="1:42" ht="159.75" customHeight="1">
      <c r="A16" s="1057" t="s">
        <v>359</v>
      </c>
      <c r="B16" s="1058" t="s">
        <v>511</v>
      </c>
      <c r="C16" s="1058" t="s">
        <v>512</v>
      </c>
      <c r="D16" s="1058" t="s">
        <v>518</v>
      </c>
      <c r="E16" s="1058" t="s">
        <v>519</v>
      </c>
      <c r="F16" s="1058" t="s">
        <v>513</v>
      </c>
      <c r="G16" s="1059" t="s">
        <v>520</v>
      </c>
      <c r="H16" s="650" t="s">
        <v>488</v>
      </c>
      <c r="I16" s="651" t="s">
        <v>529</v>
      </c>
      <c r="J16" s="651" t="s">
        <v>483</v>
      </c>
      <c r="K16" s="651" t="s">
        <v>509</v>
      </c>
      <c r="L16" s="1058" t="s">
        <v>366</v>
      </c>
      <c r="M16" s="1060" t="s">
        <v>351</v>
      </c>
      <c r="N16" s="1060" t="s">
        <v>352</v>
      </c>
      <c r="O16" s="1058" t="s">
        <v>574</v>
      </c>
      <c r="P16" s="1058" t="s">
        <v>575</v>
      </c>
      <c r="Q16" s="1061" t="s">
        <v>507</v>
      </c>
      <c r="R16" s="611"/>
      <c r="S16" s="611"/>
      <c r="T16" s="611"/>
      <c r="U16" s="611"/>
      <c r="AL16" s="1062" t="s">
        <v>368</v>
      </c>
      <c r="AM16" s="1062" t="s">
        <v>409</v>
      </c>
      <c r="AN16" s="613"/>
      <c r="AO16" s="1062" t="s">
        <v>368</v>
      </c>
      <c r="AP16" s="1062" t="s">
        <v>409</v>
      </c>
    </row>
    <row r="17" spans="1:42" ht="16.5">
      <c r="A17" s="662">
        <v>1</v>
      </c>
      <c r="B17" s="662">
        <v>2</v>
      </c>
      <c r="C17" s="662">
        <v>3</v>
      </c>
      <c r="D17" s="662">
        <v>4</v>
      </c>
      <c r="E17" s="662">
        <v>5</v>
      </c>
      <c r="F17" s="705">
        <v>6</v>
      </c>
      <c r="G17" s="662">
        <v>7</v>
      </c>
      <c r="H17" s="650">
        <v>8</v>
      </c>
      <c r="I17" s="651">
        <v>9</v>
      </c>
      <c r="J17" s="651">
        <v>10</v>
      </c>
      <c r="K17" s="651">
        <v>11</v>
      </c>
      <c r="L17" s="663">
        <v>12</v>
      </c>
      <c r="M17" s="663">
        <v>13</v>
      </c>
      <c r="N17" s="663">
        <v>14</v>
      </c>
      <c r="O17" s="663">
        <v>15</v>
      </c>
      <c r="P17" s="663" t="s">
        <v>521</v>
      </c>
      <c r="Q17" s="663">
        <v>17</v>
      </c>
      <c r="R17" s="611"/>
      <c r="S17" s="611"/>
      <c r="T17" s="611"/>
      <c r="U17" s="611"/>
      <c r="AL17" s="612">
        <v>5</v>
      </c>
      <c r="AM17" s="612" t="s">
        <v>403</v>
      </c>
      <c r="AN17" s="613"/>
      <c r="AO17" s="612">
        <v>5</v>
      </c>
      <c r="AP17" s="612" t="s">
        <v>403</v>
      </c>
    </row>
    <row r="18" spans="1:42" ht="21" hidden="1" customHeight="1">
      <c r="A18" s="673"/>
      <c r="B18" s="1291" t="s">
        <v>569</v>
      </c>
      <c r="C18" s="1292"/>
      <c r="D18" s="1292"/>
      <c r="E18" s="1292"/>
      <c r="F18" s="1292"/>
      <c r="G18" s="1292"/>
      <c r="H18" s="1292"/>
      <c r="I18" s="1292"/>
      <c r="J18" s="1292"/>
      <c r="K18" s="1292"/>
      <c r="L18" s="1293"/>
      <c r="M18" s="674"/>
      <c r="N18" s="674"/>
      <c r="O18" s="674"/>
      <c r="P18" s="674"/>
      <c r="Q18" s="674"/>
      <c r="R18" s="611"/>
      <c r="S18" s="611"/>
      <c r="T18" s="611"/>
      <c r="U18" s="611"/>
      <c r="AL18" s="612"/>
      <c r="AM18" s="612"/>
      <c r="AN18" s="613"/>
      <c r="AO18" s="612"/>
      <c r="AP18" s="612"/>
    </row>
    <row r="19" spans="1:42" s="698" customFormat="1" ht="30" customHeight="1">
      <c r="A19" s="689" t="s">
        <v>338</v>
      </c>
      <c r="C19" s="691"/>
      <c r="D19" s="691"/>
      <c r="E19" s="691"/>
      <c r="F19" s="690" t="s">
        <v>589</v>
      </c>
      <c r="G19" s="691"/>
      <c r="H19" s="691"/>
      <c r="I19" s="692"/>
      <c r="J19" s="692"/>
      <c r="K19" s="692"/>
      <c r="L19" s="693"/>
      <c r="M19" s="694"/>
      <c r="N19" s="694"/>
      <c r="O19" s="694"/>
      <c r="P19" s="694"/>
      <c r="Q19" s="694"/>
      <c r="R19" s="695" t="s">
        <v>490</v>
      </c>
      <c r="S19" s="696" t="s">
        <v>491</v>
      </c>
      <c r="T19" s="697"/>
      <c r="U19" s="697"/>
      <c r="AD19" s="699"/>
    </row>
    <row r="20" spans="1:42" s="1044" customFormat="1" ht="16.5">
      <c r="A20" s="1028">
        <v>1</v>
      </c>
      <c r="B20" s="1063"/>
      <c r="C20" s="846"/>
      <c r="D20" s="846"/>
      <c r="E20" s="846"/>
      <c r="F20" s="1487" t="s">
        <v>622</v>
      </c>
      <c r="G20" s="846"/>
      <c r="H20" s="846"/>
      <c r="I20" s="1064"/>
      <c r="J20" s="846">
        <v>18</v>
      </c>
      <c r="K20" s="1064"/>
      <c r="L20" s="1488" t="s">
        <v>664</v>
      </c>
      <c r="M20" s="1489" t="s">
        <v>612</v>
      </c>
      <c r="N20" s="1490">
        <v>1</v>
      </c>
      <c r="O20" s="1065"/>
      <c r="P20" s="1066" t="str">
        <f>IF(O20=0, "Included", IF(ISERROR(N20*O20), O20, N20*O20))</f>
        <v>Included</v>
      </c>
      <c r="Q20" s="1066">
        <f>S20</f>
        <v>0</v>
      </c>
      <c r="R20" s="1044">
        <f>IF(P20="Included",0,P20)</f>
        <v>0</v>
      </c>
      <c r="S20" s="1044">
        <f t="shared" ref="S20" si="0">IF(K20="",(R20*J20/100),(R20*K20))</f>
        <v>0</v>
      </c>
      <c r="T20" s="1067"/>
      <c r="U20" s="1067"/>
      <c r="AD20" s="1068"/>
    </row>
    <row r="21" spans="1:42" s="1044" customFormat="1" ht="31.5">
      <c r="A21" s="1028">
        <v>2</v>
      </c>
      <c r="B21" s="1063"/>
      <c r="C21" s="846"/>
      <c r="D21" s="846"/>
      <c r="E21" s="846"/>
      <c r="F21" s="1487" t="s">
        <v>622</v>
      </c>
      <c r="G21" s="846"/>
      <c r="H21" s="846"/>
      <c r="I21" s="1064"/>
      <c r="J21" s="846">
        <v>18</v>
      </c>
      <c r="K21" s="1064"/>
      <c r="L21" s="1488" t="s">
        <v>629</v>
      </c>
      <c r="M21" s="1489" t="s">
        <v>612</v>
      </c>
      <c r="N21" s="1490">
        <v>3</v>
      </c>
      <c r="O21" s="1065"/>
      <c r="P21" s="1066" t="str">
        <f t="shared" ref="P21:P76" si="1">IF(O21=0, "Included", IF(ISERROR(N21*O21), O21, N21*O21))</f>
        <v>Included</v>
      </c>
      <c r="Q21" s="1066">
        <f t="shared" ref="Q21:Q76" si="2">S21</f>
        <v>0</v>
      </c>
      <c r="R21" s="1044">
        <f t="shared" ref="R21:R76" si="3">IF(P21="Included",0,P21)</f>
        <v>0</v>
      </c>
      <c r="S21" s="1044">
        <f t="shared" ref="S21:S76" si="4">IF(K21="",(R21*J21/100),(R21*K21))</f>
        <v>0</v>
      </c>
      <c r="T21" s="1067"/>
      <c r="U21" s="1067"/>
      <c r="AD21" s="1068"/>
    </row>
    <row r="22" spans="1:42" s="1044" customFormat="1" ht="16.5">
      <c r="A22" s="1028">
        <v>3</v>
      </c>
      <c r="B22" s="1063"/>
      <c r="C22" s="846"/>
      <c r="D22" s="846"/>
      <c r="E22" s="846"/>
      <c r="F22" s="1487" t="s">
        <v>622</v>
      </c>
      <c r="G22" s="846"/>
      <c r="H22" s="846"/>
      <c r="I22" s="1064"/>
      <c r="J22" s="846">
        <v>18</v>
      </c>
      <c r="K22" s="1064"/>
      <c r="L22" s="1488" t="s">
        <v>628</v>
      </c>
      <c r="M22" s="1489" t="s">
        <v>612</v>
      </c>
      <c r="N22" s="1490">
        <v>3</v>
      </c>
      <c r="O22" s="1065"/>
      <c r="P22" s="1066" t="str">
        <f t="shared" si="1"/>
        <v>Included</v>
      </c>
      <c r="Q22" s="1066">
        <f t="shared" si="2"/>
        <v>0</v>
      </c>
      <c r="R22" s="1044">
        <f t="shared" si="3"/>
        <v>0</v>
      </c>
      <c r="S22" s="1044">
        <f t="shared" si="4"/>
        <v>0</v>
      </c>
      <c r="T22" s="1067"/>
      <c r="U22" s="1067"/>
      <c r="AD22" s="1068"/>
    </row>
    <row r="23" spans="1:42" s="1044" customFormat="1" ht="16.5">
      <c r="A23" s="1028">
        <v>4</v>
      </c>
      <c r="B23" s="1063"/>
      <c r="C23" s="846"/>
      <c r="D23" s="846"/>
      <c r="E23" s="846"/>
      <c r="F23" s="1487" t="s">
        <v>622</v>
      </c>
      <c r="G23" s="846"/>
      <c r="H23" s="846"/>
      <c r="I23" s="1064"/>
      <c r="J23" s="846">
        <v>18</v>
      </c>
      <c r="K23" s="1064"/>
      <c r="L23" s="1488" t="s">
        <v>627</v>
      </c>
      <c r="M23" s="1489" t="s">
        <v>612</v>
      </c>
      <c r="N23" s="1490">
        <v>1</v>
      </c>
      <c r="O23" s="1065"/>
      <c r="P23" s="1066" t="str">
        <f t="shared" si="1"/>
        <v>Included</v>
      </c>
      <c r="Q23" s="1066">
        <f t="shared" si="2"/>
        <v>0</v>
      </c>
      <c r="R23" s="1044">
        <f t="shared" si="3"/>
        <v>0</v>
      </c>
      <c r="S23" s="1044">
        <f t="shared" si="4"/>
        <v>0</v>
      </c>
      <c r="T23" s="1067"/>
      <c r="U23" s="1067"/>
      <c r="AD23" s="1068"/>
    </row>
    <row r="24" spans="1:42" s="1044" customFormat="1" ht="16.5">
      <c r="A24" s="1028">
        <v>5</v>
      </c>
      <c r="B24" s="1063"/>
      <c r="C24" s="846"/>
      <c r="D24" s="846"/>
      <c r="E24" s="846"/>
      <c r="F24" s="1487" t="s">
        <v>622</v>
      </c>
      <c r="G24" s="846"/>
      <c r="H24" s="846"/>
      <c r="I24" s="1064"/>
      <c r="J24" s="846">
        <v>18</v>
      </c>
      <c r="K24" s="1064"/>
      <c r="L24" s="1488" t="s">
        <v>626</v>
      </c>
      <c r="M24" s="1489" t="s">
        <v>612</v>
      </c>
      <c r="N24" s="1490">
        <v>1</v>
      </c>
      <c r="O24" s="1065"/>
      <c r="P24" s="1066" t="str">
        <f t="shared" si="1"/>
        <v>Included</v>
      </c>
      <c r="Q24" s="1066">
        <f t="shared" si="2"/>
        <v>0</v>
      </c>
      <c r="R24" s="1044">
        <f t="shared" si="3"/>
        <v>0</v>
      </c>
      <c r="S24" s="1044">
        <f t="shared" si="4"/>
        <v>0</v>
      </c>
      <c r="T24" s="1067"/>
      <c r="U24" s="1067"/>
      <c r="AD24" s="1068"/>
    </row>
    <row r="25" spans="1:42" s="1044" customFormat="1" ht="16.5">
      <c r="A25" s="1028">
        <v>6</v>
      </c>
      <c r="B25" s="1063"/>
      <c r="C25" s="846"/>
      <c r="D25" s="846"/>
      <c r="E25" s="846"/>
      <c r="F25" s="1487" t="s">
        <v>622</v>
      </c>
      <c r="G25" s="846"/>
      <c r="H25" s="846"/>
      <c r="I25" s="1064"/>
      <c r="J25" s="846">
        <v>18</v>
      </c>
      <c r="K25" s="1064"/>
      <c r="L25" s="1488" t="s">
        <v>665</v>
      </c>
      <c r="M25" s="1489" t="s">
        <v>612</v>
      </c>
      <c r="N25" s="1490">
        <v>2</v>
      </c>
      <c r="O25" s="1065"/>
      <c r="P25" s="1066" t="str">
        <f t="shared" si="1"/>
        <v>Included</v>
      </c>
      <c r="Q25" s="1066">
        <f t="shared" si="2"/>
        <v>0</v>
      </c>
      <c r="R25" s="1044">
        <f t="shared" si="3"/>
        <v>0</v>
      </c>
      <c r="S25" s="1044">
        <f t="shared" si="4"/>
        <v>0</v>
      </c>
      <c r="T25" s="1067"/>
      <c r="U25" s="1067"/>
      <c r="AD25" s="1068"/>
    </row>
    <row r="26" spans="1:42" s="1044" customFormat="1" ht="16.5">
      <c r="A26" s="1028">
        <v>7</v>
      </c>
      <c r="B26" s="1063"/>
      <c r="C26" s="846"/>
      <c r="D26" s="846"/>
      <c r="E26" s="846"/>
      <c r="F26" s="1487" t="s">
        <v>622</v>
      </c>
      <c r="G26" s="846"/>
      <c r="H26" s="846"/>
      <c r="I26" s="1064"/>
      <c r="J26" s="846">
        <v>18</v>
      </c>
      <c r="K26" s="1064"/>
      <c r="L26" s="1488" t="s">
        <v>624</v>
      </c>
      <c r="M26" s="1489" t="s">
        <v>612</v>
      </c>
      <c r="N26" s="1490">
        <v>3</v>
      </c>
      <c r="O26" s="1065"/>
      <c r="P26" s="1066" t="str">
        <f t="shared" si="1"/>
        <v>Included</v>
      </c>
      <c r="Q26" s="1066">
        <f t="shared" si="2"/>
        <v>0</v>
      </c>
      <c r="R26" s="1044">
        <f t="shared" si="3"/>
        <v>0</v>
      </c>
      <c r="S26" s="1044">
        <f t="shared" si="4"/>
        <v>0</v>
      </c>
      <c r="T26" s="1067"/>
      <c r="U26" s="1067"/>
      <c r="AD26" s="1068"/>
    </row>
    <row r="27" spans="1:42" s="1044" customFormat="1" ht="16.5">
      <c r="A27" s="1028">
        <v>8</v>
      </c>
      <c r="B27" s="1063"/>
      <c r="C27" s="846"/>
      <c r="D27" s="846"/>
      <c r="E27" s="846"/>
      <c r="F27" s="1487" t="s">
        <v>622</v>
      </c>
      <c r="G27" s="846"/>
      <c r="H27" s="846"/>
      <c r="I27" s="1064"/>
      <c r="J27" s="846">
        <v>18</v>
      </c>
      <c r="K27" s="1064"/>
      <c r="L27" s="1488" t="s">
        <v>666</v>
      </c>
      <c r="M27" s="1489" t="s">
        <v>612</v>
      </c>
      <c r="N27" s="1490">
        <v>10</v>
      </c>
      <c r="O27" s="1065"/>
      <c r="P27" s="1066" t="str">
        <f t="shared" si="1"/>
        <v>Included</v>
      </c>
      <c r="Q27" s="1066">
        <f t="shared" si="2"/>
        <v>0</v>
      </c>
      <c r="R27" s="1044">
        <f t="shared" si="3"/>
        <v>0</v>
      </c>
      <c r="S27" s="1044">
        <f t="shared" si="4"/>
        <v>0</v>
      </c>
      <c r="T27" s="1067"/>
      <c r="U27" s="1067"/>
      <c r="AD27" s="1068"/>
    </row>
    <row r="28" spans="1:42" s="1044" customFormat="1" ht="31.5">
      <c r="A28" s="1028">
        <v>9</v>
      </c>
      <c r="B28" s="1063"/>
      <c r="C28" s="846"/>
      <c r="D28" s="846"/>
      <c r="E28" s="846"/>
      <c r="F28" s="1487" t="s">
        <v>614</v>
      </c>
      <c r="G28" s="846"/>
      <c r="H28" s="846"/>
      <c r="I28" s="1064"/>
      <c r="J28" s="846">
        <v>18</v>
      </c>
      <c r="K28" s="1064"/>
      <c r="L28" s="1488" t="s">
        <v>716</v>
      </c>
      <c r="M28" s="1489" t="s">
        <v>570</v>
      </c>
      <c r="N28" s="1490">
        <v>2</v>
      </c>
      <c r="O28" s="1065"/>
      <c r="P28" s="1066" t="str">
        <f t="shared" si="1"/>
        <v>Included</v>
      </c>
      <c r="Q28" s="1066">
        <f t="shared" si="2"/>
        <v>0</v>
      </c>
      <c r="R28" s="1044">
        <f t="shared" si="3"/>
        <v>0</v>
      </c>
      <c r="S28" s="1044">
        <f t="shared" si="4"/>
        <v>0</v>
      </c>
      <c r="T28" s="1067"/>
      <c r="U28" s="1067"/>
      <c r="AD28" s="1068"/>
    </row>
    <row r="29" spans="1:42" s="1044" customFormat="1" ht="31.5">
      <c r="A29" s="1028">
        <v>10</v>
      </c>
      <c r="B29" s="1063"/>
      <c r="C29" s="846"/>
      <c r="D29" s="846"/>
      <c r="E29" s="846"/>
      <c r="F29" s="1487" t="s">
        <v>614</v>
      </c>
      <c r="G29" s="846"/>
      <c r="H29" s="846"/>
      <c r="I29" s="1064"/>
      <c r="J29" s="846">
        <v>18</v>
      </c>
      <c r="K29" s="1064"/>
      <c r="L29" s="1488" t="s">
        <v>667</v>
      </c>
      <c r="M29" s="1489" t="s">
        <v>570</v>
      </c>
      <c r="N29" s="1490">
        <v>1</v>
      </c>
      <c r="O29" s="1065"/>
      <c r="P29" s="1066" t="str">
        <f t="shared" si="1"/>
        <v>Included</v>
      </c>
      <c r="Q29" s="1066">
        <f t="shared" si="2"/>
        <v>0</v>
      </c>
      <c r="R29" s="1044">
        <f t="shared" si="3"/>
        <v>0</v>
      </c>
      <c r="S29" s="1044">
        <f t="shared" si="4"/>
        <v>0</v>
      </c>
      <c r="T29" s="1067"/>
      <c r="U29" s="1067"/>
      <c r="AD29" s="1068"/>
    </row>
    <row r="30" spans="1:42" s="1044" customFormat="1" ht="47.25">
      <c r="A30" s="1028">
        <v>11</v>
      </c>
      <c r="B30" s="1063"/>
      <c r="C30" s="846"/>
      <c r="D30" s="846"/>
      <c r="E30" s="846"/>
      <c r="F30" s="1487" t="s">
        <v>670</v>
      </c>
      <c r="G30" s="846"/>
      <c r="H30" s="846"/>
      <c r="I30" s="1064"/>
      <c r="J30" s="846">
        <v>18</v>
      </c>
      <c r="K30" s="1064"/>
      <c r="L30" s="1488" t="s">
        <v>717</v>
      </c>
      <c r="M30" s="1489" t="s">
        <v>612</v>
      </c>
      <c r="N30" s="1490">
        <v>3</v>
      </c>
      <c r="O30" s="1065"/>
      <c r="P30" s="1066" t="str">
        <f t="shared" si="1"/>
        <v>Included</v>
      </c>
      <c r="Q30" s="1066">
        <f t="shared" si="2"/>
        <v>0</v>
      </c>
      <c r="R30" s="1044">
        <f t="shared" si="3"/>
        <v>0</v>
      </c>
      <c r="S30" s="1044">
        <f t="shared" si="4"/>
        <v>0</v>
      </c>
      <c r="T30" s="1067"/>
      <c r="U30" s="1067"/>
      <c r="AD30" s="1068"/>
    </row>
    <row r="31" spans="1:42" s="1044" customFormat="1" ht="47.25">
      <c r="A31" s="1028">
        <v>12</v>
      </c>
      <c r="B31" s="1063"/>
      <c r="C31" s="846"/>
      <c r="D31" s="846"/>
      <c r="E31" s="846"/>
      <c r="F31" s="1487" t="s">
        <v>670</v>
      </c>
      <c r="G31" s="846"/>
      <c r="H31" s="846"/>
      <c r="I31" s="1064"/>
      <c r="J31" s="846">
        <v>18</v>
      </c>
      <c r="K31" s="1064"/>
      <c r="L31" s="1488" t="s">
        <v>718</v>
      </c>
      <c r="M31" s="1489" t="s">
        <v>612</v>
      </c>
      <c r="N31" s="1490">
        <v>3</v>
      </c>
      <c r="O31" s="1065"/>
      <c r="P31" s="1066" t="str">
        <f t="shared" si="1"/>
        <v>Included</v>
      </c>
      <c r="Q31" s="1066">
        <f t="shared" si="2"/>
        <v>0</v>
      </c>
      <c r="R31" s="1044">
        <f t="shared" si="3"/>
        <v>0</v>
      </c>
      <c r="S31" s="1044">
        <f t="shared" si="4"/>
        <v>0</v>
      </c>
      <c r="T31" s="1067"/>
      <c r="U31" s="1067"/>
      <c r="AD31" s="1068"/>
    </row>
    <row r="32" spans="1:42" s="1044" customFormat="1" ht="47.25">
      <c r="A32" s="1028">
        <v>13</v>
      </c>
      <c r="B32" s="1063"/>
      <c r="C32" s="846"/>
      <c r="D32" s="846"/>
      <c r="E32" s="846"/>
      <c r="F32" s="1487" t="s">
        <v>670</v>
      </c>
      <c r="G32" s="846"/>
      <c r="H32" s="846"/>
      <c r="I32" s="1064"/>
      <c r="J32" s="846">
        <v>18</v>
      </c>
      <c r="K32" s="1064"/>
      <c r="L32" s="1488" t="s">
        <v>719</v>
      </c>
      <c r="M32" s="1489" t="s">
        <v>612</v>
      </c>
      <c r="N32" s="1490">
        <v>3</v>
      </c>
      <c r="O32" s="1065"/>
      <c r="P32" s="1066" t="str">
        <f t="shared" si="1"/>
        <v>Included</v>
      </c>
      <c r="Q32" s="1066">
        <f t="shared" si="2"/>
        <v>0</v>
      </c>
      <c r="R32" s="1044">
        <f t="shared" si="3"/>
        <v>0</v>
      </c>
      <c r="S32" s="1044">
        <f t="shared" si="4"/>
        <v>0</v>
      </c>
      <c r="T32" s="1067"/>
      <c r="U32" s="1067"/>
      <c r="AD32" s="1068"/>
    </row>
    <row r="33" spans="1:30" s="1044" customFormat="1" ht="47.25">
      <c r="A33" s="1028">
        <v>14</v>
      </c>
      <c r="B33" s="1063"/>
      <c r="C33" s="846"/>
      <c r="D33" s="846"/>
      <c r="E33" s="846"/>
      <c r="F33" s="1487" t="s">
        <v>670</v>
      </c>
      <c r="G33" s="846"/>
      <c r="H33" s="846"/>
      <c r="I33" s="1064"/>
      <c r="J33" s="846">
        <v>18</v>
      </c>
      <c r="K33" s="1064"/>
      <c r="L33" s="1488" t="s">
        <v>720</v>
      </c>
      <c r="M33" s="1489" t="s">
        <v>612</v>
      </c>
      <c r="N33" s="1490">
        <v>3</v>
      </c>
      <c r="O33" s="1065"/>
      <c r="P33" s="1066" t="str">
        <f t="shared" si="1"/>
        <v>Included</v>
      </c>
      <c r="Q33" s="1066">
        <f t="shared" si="2"/>
        <v>0</v>
      </c>
      <c r="R33" s="1044">
        <f t="shared" si="3"/>
        <v>0</v>
      </c>
      <c r="S33" s="1044">
        <f t="shared" si="4"/>
        <v>0</v>
      </c>
      <c r="T33" s="1067"/>
      <c r="U33" s="1067"/>
      <c r="AD33" s="1068"/>
    </row>
    <row r="34" spans="1:30" s="1044" customFormat="1" ht="47.25">
      <c r="A34" s="1028">
        <v>15</v>
      </c>
      <c r="B34" s="1063"/>
      <c r="C34" s="846"/>
      <c r="D34" s="846"/>
      <c r="E34" s="846"/>
      <c r="F34" s="1487" t="s">
        <v>670</v>
      </c>
      <c r="G34" s="846"/>
      <c r="H34" s="846"/>
      <c r="I34" s="1064"/>
      <c r="J34" s="846">
        <v>18</v>
      </c>
      <c r="K34" s="1064"/>
      <c r="L34" s="1488" t="s">
        <v>721</v>
      </c>
      <c r="M34" s="1489" t="s">
        <v>612</v>
      </c>
      <c r="N34" s="1490">
        <v>6</v>
      </c>
      <c r="O34" s="1065"/>
      <c r="P34" s="1066" t="str">
        <f t="shared" si="1"/>
        <v>Included</v>
      </c>
      <c r="Q34" s="1066">
        <f t="shared" si="2"/>
        <v>0</v>
      </c>
      <c r="R34" s="1044">
        <f t="shared" si="3"/>
        <v>0</v>
      </c>
      <c r="S34" s="1044">
        <f t="shared" si="4"/>
        <v>0</v>
      </c>
      <c r="T34" s="1067"/>
      <c r="U34" s="1067"/>
      <c r="AD34" s="1068"/>
    </row>
    <row r="35" spans="1:30" s="1044" customFormat="1" ht="16.5">
      <c r="A35" s="1028">
        <v>16</v>
      </c>
      <c r="B35" s="1063"/>
      <c r="C35" s="846"/>
      <c r="D35" s="846"/>
      <c r="E35" s="846"/>
      <c r="F35" s="1487" t="s">
        <v>599</v>
      </c>
      <c r="G35" s="846"/>
      <c r="H35" s="846"/>
      <c r="I35" s="1064"/>
      <c r="J35" s="846">
        <v>18</v>
      </c>
      <c r="K35" s="1064"/>
      <c r="L35" s="1488" t="s">
        <v>633</v>
      </c>
      <c r="M35" s="1489" t="s">
        <v>611</v>
      </c>
      <c r="N35" s="1490">
        <v>1</v>
      </c>
      <c r="O35" s="1065"/>
      <c r="P35" s="1066" t="str">
        <f t="shared" si="1"/>
        <v>Included</v>
      </c>
      <c r="Q35" s="1066">
        <f t="shared" si="2"/>
        <v>0</v>
      </c>
      <c r="R35" s="1044">
        <f t="shared" si="3"/>
        <v>0</v>
      </c>
      <c r="S35" s="1044">
        <f t="shared" si="4"/>
        <v>0</v>
      </c>
      <c r="T35" s="1067"/>
      <c r="U35" s="1067"/>
      <c r="AD35" s="1068"/>
    </row>
    <row r="36" spans="1:30" s="1044" customFormat="1" ht="31.5">
      <c r="A36" s="1028">
        <v>17</v>
      </c>
      <c r="B36" s="1063"/>
      <c r="C36" s="846"/>
      <c r="D36" s="846"/>
      <c r="E36" s="846"/>
      <c r="F36" s="1487" t="s">
        <v>714</v>
      </c>
      <c r="G36" s="846"/>
      <c r="H36" s="846"/>
      <c r="I36" s="1064"/>
      <c r="J36" s="846">
        <v>18</v>
      </c>
      <c r="K36" s="1064"/>
      <c r="L36" s="1488" t="s">
        <v>639</v>
      </c>
      <c r="M36" s="1489" t="s">
        <v>611</v>
      </c>
      <c r="N36" s="1490">
        <v>0.1</v>
      </c>
      <c r="O36" s="1065"/>
      <c r="P36" s="1066" t="str">
        <f t="shared" si="1"/>
        <v>Included</v>
      </c>
      <c r="Q36" s="1066">
        <f t="shared" si="2"/>
        <v>0</v>
      </c>
      <c r="R36" s="1044">
        <f t="shared" si="3"/>
        <v>0</v>
      </c>
      <c r="S36" s="1044">
        <f t="shared" si="4"/>
        <v>0</v>
      </c>
      <c r="T36" s="1067"/>
      <c r="U36" s="1067"/>
      <c r="AD36" s="1068"/>
    </row>
    <row r="37" spans="1:30" s="1044" customFormat="1" ht="31.5">
      <c r="A37" s="1028">
        <v>18</v>
      </c>
      <c r="B37" s="1063"/>
      <c r="C37" s="846"/>
      <c r="D37" s="846"/>
      <c r="E37" s="846"/>
      <c r="F37" s="1487" t="s">
        <v>714</v>
      </c>
      <c r="G37" s="846"/>
      <c r="H37" s="846"/>
      <c r="I37" s="1064"/>
      <c r="J37" s="846">
        <v>18</v>
      </c>
      <c r="K37" s="1064"/>
      <c r="L37" s="1488" t="s">
        <v>634</v>
      </c>
      <c r="M37" s="1489" t="s">
        <v>611</v>
      </c>
      <c r="N37" s="1490">
        <v>0.4</v>
      </c>
      <c r="O37" s="1065"/>
      <c r="P37" s="1066" t="str">
        <f t="shared" si="1"/>
        <v>Included</v>
      </c>
      <c r="Q37" s="1066">
        <f t="shared" si="2"/>
        <v>0</v>
      </c>
      <c r="R37" s="1044">
        <f t="shared" si="3"/>
        <v>0</v>
      </c>
      <c r="S37" s="1044">
        <f t="shared" si="4"/>
        <v>0</v>
      </c>
      <c r="T37" s="1067"/>
      <c r="U37" s="1067"/>
      <c r="AD37" s="1068"/>
    </row>
    <row r="38" spans="1:30" s="1044" customFormat="1" ht="31.5">
      <c r="A38" s="1028">
        <v>19</v>
      </c>
      <c r="B38" s="1063"/>
      <c r="C38" s="846"/>
      <c r="D38" s="846"/>
      <c r="E38" s="846"/>
      <c r="F38" s="1487" t="s">
        <v>714</v>
      </c>
      <c r="G38" s="846"/>
      <c r="H38" s="846"/>
      <c r="I38" s="1064"/>
      <c r="J38" s="846">
        <v>18</v>
      </c>
      <c r="K38" s="1064"/>
      <c r="L38" s="1488" t="s">
        <v>635</v>
      </c>
      <c r="M38" s="1489" t="s">
        <v>611</v>
      </c>
      <c r="N38" s="1490">
        <v>0.3</v>
      </c>
      <c r="O38" s="1065"/>
      <c r="P38" s="1066" t="str">
        <f t="shared" si="1"/>
        <v>Included</v>
      </c>
      <c r="Q38" s="1066">
        <f t="shared" si="2"/>
        <v>0</v>
      </c>
      <c r="R38" s="1044">
        <f t="shared" si="3"/>
        <v>0</v>
      </c>
      <c r="S38" s="1044">
        <f t="shared" si="4"/>
        <v>0</v>
      </c>
      <c r="T38" s="1067"/>
      <c r="U38" s="1067"/>
      <c r="AD38" s="1068"/>
    </row>
    <row r="39" spans="1:30" s="1044" customFormat="1" ht="31.5">
      <c r="A39" s="1028">
        <v>20</v>
      </c>
      <c r="B39" s="1063"/>
      <c r="C39" s="846"/>
      <c r="D39" s="846"/>
      <c r="E39" s="846"/>
      <c r="F39" s="1487" t="s">
        <v>714</v>
      </c>
      <c r="G39" s="846"/>
      <c r="H39" s="846"/>
      <c r="I39" s="1064"/>
      <c r="J39" s="846">
        <v>18</v>
      </c>
      <c r="K39" s="1064"/>
      <c r="L39" s="1488" t="s">
        <v>636</v>
      </c>
      <c r="M39" s="1489" t="s">
        <v>611</v>
      </c>
      <c r="N39" s="1490">
        <v>0.8</v>
      </c>
      <c r="O39" s="1065"/>
      <c r="P39" s="1066" t="str">
        <f t="shared" si="1"/>
        <v>Included</v>
      </c>
      <c r="Q39" s="1066">
        <f t="shared" si="2"/>
        <v>0</v>
      </c>
      <c r="R39" s="1044">
        <f t="shared" si="3"/>
        <v>0</v>
      </c>
      <c r="S39" s="1044">
        <f t="shared" si="4"/>
        <v>0</v>
      </c>
      <c r="T39" s="1067"/>
      <c r="U39" s="1067"/>
      <c r="AD39" s="1068"/>
    </row>
    <row r="40" spans="1:30" s="1044" customFormat="1" ht="31.5">
      <c r="A40" s="1028">
        <v>21</v>
      </c>
      <c r="B40" s="1063"/>
      <c r="C40" s="846"/>
      <c r="D40" s="846"/>
      <c r="E40" s="846"/>
      <c r="F40" s="1487" t="s">
        <v>714</v>
      </c>
      <c r="G40" s="846"/>
      <c r="H40" s="846"/>
      <c r="I40" s="1064"/>
      <c r="J40" s="846">
        <v>18</v>
      </c>
      <c r="K40" s="1064"/>
      <c r="L40" s="1488" t="s">
        <v>637</v>
      </c>
      <c r="M40" s="1489" t="s">
        <v>611</v>
      </c>
      <c r="N40" s="1490">
        <v>1.1000000000000001</v>
      </c>
      <c r="O40" s="1065"/>
      <c r="P40" s="1066" t="str">
        <f t="shared" si="1"/>
        <v>Included</v>
      </c>
      <c r="Q40" s="1066">
        <f t="shared" si="2"/>
        <v>0</v>
      </c>
      <c r="R40" s="1044">
        <f t="shared" si="3"/>
        <v>0</v>
      </c>
      <c r="S40" s="1044">
        <f t="shared" si="4"/>
        <v>0</v>
      </c>
      <c r="T40" s="1067"/>
      <c r="U40" s="1067"/>
      <c r="AD40" s="1068"/>
    </row>
    <row r="41" spans="1:30" s="1044" customFormat="1" ht="31.5">
      <c r="A41" s="1028">
        <v>22</v>
      </c>
      <c r="B41" s="1063"/>
      <c r="C41" s="846"/>
      <c r="D41" s="846"/>
      <c r="E41" s="846"/>
      <c r="F41" s="1487" t="s">
        <v>714</v>
      </c>
      <c r="G41" s="846"/>
      <c r="H41" s="846"/>
      <c r="I41" s="1064"/>
      <c r="J41" s="846">
        <v>18</v>
      </c>
      <c r="K41" s="1064"/>
      <c r="L41" s="1488" t="s">
        <v>638</v>
      </c>
      <c r="M41" s="1489" t="s">
        <v>611</v>
      </c>
      <c r="N41" s="1490">
        <v>0.5</v>
      </c>
      <c r="O41" s="1065"/>
      <c r="P41" s="1066" t="str">
        <f t="shared" si="1"/>
        <v>Included</v>
      </c>
      <c r="Q41" s="1066">
        <f t="shared" si="2"/>
        <v>0</v>
      </c>
      <c r="R41" s="1044">
        <f t="shared" si="3"/>
        <v>0</v>
      </c>
      <c r="S41" s="1044">
        <f t="shared" si="4"/>
        <v>0</v>
      </c>
      <c r="T41" s="1067"/>
      <c r="U41" s="1067"/>
      <c r="AD41" s="1068"/>
    </row>
    <row r="42" spans="1:30" s="1044" customFormat="1" ht="31.5">
      <c r="A42" s="1028">
        <v>23</v>
      </c>
      <c r="B42" s="1063"/>
      <c r="C42" s="846"/>
      <c r="D42" s="846"/>
      <c r="E42" s="846"/>
      <c r="F42" s="1487" t="s">
        <v>714</v>
      </c>
      <c r="G42" s="846"/>
      <c r="H42" s="846"/>
      <c r="I42" s="1064"/>
      <c r="J42" s="846">
        <v>18</v>
      </c>
      <c r="K42" s="1064"/>
      <c r="L42" s="1488" t="s">
        <v>604</v>
      </c>
      <c r="M42" s="1489" t="s">
        <v>611</v>
      </c>
      <c r="N42" s="1490">
        <v>0.8</v>
      </c>
      <c r="O42" s="1065"/>
      <c r="P42" s="1066" t="str">
        <f t="shared" si="1"/>
        <v>Included</v>
      </c>
      <c r="Q42" s="1066">
        <f t="shared" si="2"/>
        <v>0</v>
      </c>
      <c r="R42" s="1044">
        <f t="shared" si="3"/>
        <v>0</v>
      </c>
      <c r="S42" s="1044">
        <f t="shared" si="4"/>
        <v>0</v>
      </c>
      <c r="T42" s="1067"/>
      <c r="U42" s="1067"/>
      <c r="AD42" s="1068"/>
    </row>
    <row r="43" spans="1:30" s="1044" customFormat="1" ht="31.5">
      <c r="A43" s="1028">
        <v>24</v>
      </c>
      <c r="B43" s="1063"/>
      <c r="C43" s="846"/>
      <c r="D43" s="846"/>
      <c r="E43" s="846"/>
      <c r="F43" s="1487" t="s">
        <v>600</v>
      </c>
      <c r="G43" s="846"/>
      <c r="H43" s="846"/>
      <c r="I43" s="1064"/>
      <c r="J43" s="846">
        <v>18</v>
      </c>
      <c r="K43" s="1064"/>
      <c r="L43" s="1488" t="s">
        <v>616</v>
      </c>
      <c r="M43" s="1489" t="s">
        <v>570</v>
      </c>
      <c r="N43" s="1490">
        <v>1</v>
      </c>
      <c r="O43" s="1065"/>
      <c r="P43" s="1066" t="str">
        <f t="shared" si="1"/>
        <v>Included</v>
      </c>
      <c r="Q43" s="1066">
        <f t="shared" si="2"/>
        <v>0</v>
      </c>
      <c r="R43" s="1044">
        <f t="shared" si="3"/>
        <v>0</v>
      </c>
      <c r="S43" s="1044">
        <f t="shared" si="4"/>
        <v>0</v>
      </c>
      <c r="T43" s="1067"/>
      <c r="U43" s="1067"/>
      <c r="AD43" s="1068"/>
    </row>
    <row r="44" spans="1:30" s="1044" customFormat="1" ht="16.5">
      <c r="A44" s="1028">
        <v>25</v>
      </c>
      <c r="B44" s="1063"/>
      <c r="C44" s="846"/>
      <c r="D44" s="846"/>
      <c r="E44" s="846"/>
      <c r="F44" s="1487" t="s">
        <v>601</v>
      </c>
      <c r="G44" s="846"/>
      <c r="H44" s="846"/>
      <c r="I44" s="1064"/>
      <c r="J44" s="846">
        <v>18</v>
      </c>
      <c r="K44" s="1064"/>
      <c r="L44" s="1488" t="s">
        <v>573</v>
      </c>
      <c r="M44" s="1489" t="s">
        <v>570</v>
      </c>
      <c r="N44" s="1490">
        <v>1</v>
      </c>
      <c r="O44" s="1065"/>
      <c r="P44" s="1066" t="str">
        <f t="shared" si="1"/>
        <v>Included</v>
      </c>
      <c r="Q44" s="1066">
        <f t="shared" si="2"/>
        <v>0</v>
      </c>
      <c r="R44" s="1044">
        <f t="shared" si="3"/>
        <v>0</v>
      </c>
      <c r="S44" s="1044">
        <f t="shared" si="4"/>
        <v>0</v>
      </c>
      <c r="T44" s="1067"/>
      <c r="U44" s="1067"/>
      <c r="AD44" s="1068"/>
    </row>
    <row r="45" spans="1:30" s="1044" customFormat="1" ht="16.5">
      <c r="A45" s="1028">
        <v>26</v>
      </c>
      <c r="B45" s="1063"/>
      <c r="C45" s="846"/>
      <c r="D45" s="846"/>
      <c r="E45" s="846"/>
      <c r="F45" s="1487" t="s">
        <v>602</v>
      </c>
      <c r="G45" s="846"/>
      <c r="H45" s="846"/>
      <c r="I45" s="1064"/>
      <c r="J45" s="846">
        <v>18</v>
      </c>
      <c r="K45" s="1064"/>
      <c r="L45" s="1488" t="s">
        <v>722</v>
      </c>
      <c r="M45" s="1489" t="s">
        <v>612</v>
      </c>
      <c r="N45" s="1490">
        <v>2</v>
      </c>
      <c r="O45" s="1065"/>
      <c r="P45" s="1066" t="str">
        <f t="shared" si="1"/>
        <v>Included</v>
      </c>
      <c r="Q45" s="1066">
        <f t="shared" si="2"/>
        <v>0</v>
      </c>
      <c r="R45" s="1044">
        <f t="shared" si="3"/>
        <v>0</v>
      </c>
      <c r="S45" s="1044">
        <f t="shared" si="4"/>
        <v>0</v>
      </c>
      <c r="T45" s="1067"/>
      <c r="U45" s="1067"/>
      <c r="AD45" s="1068"/>
    </row>
    <row r="46" spans="1:30" s="1044" customFormat="1" ht="16.5">
      <c r="A46" s="1028">
        <v>27</v>
      </c>
      <c r="B46" s="1063"/>
      <c r="C46" s="846"/>
      <c r="D46" s="846"/>
      <c r="E46" s="846"/>
      <c r="F46" s="1487" t="s">
        <v>602</v>
      </c>
      <c r="G46" s="846"/>
      <c r="H46" s="846"/>
      <c r="I46" s="1064"/>
      <c r="J46" s="846">
        <v>18</v>
      </c>
      <c r="K46" s="1064"/>
      <c r="L46" s="1488" t="s">
        <v>640</v>
      </c>
      <c r="M46" s="1489" t="s">
        <v>612</v>
      </c>
      <c r="N46" s="1490">
        <v>2</v>
      </c>
      <c r="O46" s="1065"/>
      <c r="P46" s="1066" t="str">
        <f t="shared" si="1"/>
        <v>Included</v>
      </c>
      <c r="Q46" s="1066">
        <f t="shared" si="2"/>
        <v>0</v>
      </c>
      <c r="R46" s="1044">
        <f t="shared" si="3"/>
        <v>0</v>
      </c>
      <c r="S46" s="1044">
        <f t="shared" si="4"/>
        <v>0</v>
      </c>
      <c r="T46" s="1067"/>
      <c r="U46" s="1067"/>
      <c r="AD46" s="1068"/>
    </row>
    <row r="47" spans="1:30" s="1044" customFormat="1" ht="16.5">
      <c r="A47" s="1028">
        <v>28</v>
      </c>
      <c r="B47" s="1063"/>
      <c r="C47" s="846"/>
      <c r="D47" s="846"/>
      <c r="E47" s="846"/>
      <c r="F47" s="1487" t="s">
        <v>602</v>
      </c>
      <c r="G47" s="846"/>
      <c r="H47" s="846"/>
      <c r="I47" s="1064"/>
      <c r="J47" s="846">
        <v>18</v>
      </c>
      <c r="K47" s="1064"/>
      <c r="L47" s="1488" t="s">
        <v>571</v>
      </c>
      <c r="M47" s="1489" t="s">
        <v>570</v>
      </c>
      <c r="N47" s="1490">
        <v>1</v>
      </c>
      <c r="O47" s="1065"/>
      <c r="P47" s="1066" t="str">
        <f t="shared" si="1"/>
        <v>Included</v>
      </c>
      <c r="Q47" s="1066">
        <f t="shared" si="2"/>
        <v>0</v>
      </c>
      <c r="R47" s="1044">
        <f t="shared" si="3"/>
        <v>0</v>
      </c>
      <c r="S47" s="1044">
        <f t="shared" si="4"/>
        <v>0</v>
      </c>
      <c r="T47" s="1067"/>
      <c r="U47" s="1067"/>
      <c r="AD47" s="1068"/>
    </row>
    <row r="48" spans="1:30" s="1044" customFormat="1" ht="78.75">
      <c r="A48" s="1028">
        <v>29</v>
      </c>
      <c r="B48" s="1063"/>
      <c r="C48" s="846"/>
      <c r="D48" s="846"/>
      <c r="E48" s="846"/>
      <c r="F48" s="1487" t="s">
        <v>715</v>
      </c>
      <c r="G48" s="846"/>
      <c r="H48" s="846"/>
      <c r="I48" s="1064"/>
      <c r="J48" s="846">
        <v>18</v>
      </c>
      <c r="K48" s="1064"/>
      <c r="L48" s="1488" t="s">
        <v>723</v>
      </c>
      <c r="M48" s="1489" t="s">
        <v>612</v>
      </c>
      <c r="N48" s="1490">
        <v>1</v>
      </c>
      <c r="O48" s="1065"/>
      <c r="P48" s="1066" t="str">
        <f t="shared" si="1"/>
        <v>Included</v>
      </c>
      <c r="Q48" s="1066">
        <f t="shared" si="2"/>
        <v>0</v>
      </c>
      <c r="R48" s="1044">
        <f t="shared" si="3"/>
        <v>0</v>
      </c>
      <c r="S48" s="1044">
        <f t="shared" si="4"/>
        <v>0</v>
      </c>
      <c r="T48" s="1067"/>
      <c r="U48" s="1067"/>
      <c r="AD48" s="1068"/>
    </row>
    <row r="49" spans="1:30" s="1044" customFormat="1" ht="16.5">
      <c r="A49" s="1028">
        <v>30</v>
      </c>
      <c r="B49" s="1063"/>
      <c r="C49" s="846"/>
      <c r="D49" s="846"/>
      <c r="E49" s="846"/>
      <c r="F49" s="1487" t="s">
        <v>715</v>
      </c>
      <c r="G49" s="846"/>
      <c r="H49" s="846"/>
      <c r="I49" s="1064"/>
      <c r="J49" s="846">
        <v>18</v>
      </c>
      <c r="K49" s="1064"/>
      <c r="L49" s="1488" t="s">
        <v>724</v>
      </c>
      <c r="M49" s="1489" t="s">
        <v>612</v>
      </c>
      <c r="N49" s="1490">
        <v>4</v>
      </c>
      <c r="O49" s="1065"/>
      <c r="P49" s="1066" t="str">
        <f t="shared" si="1"/>
        <v>Included</v>
      </c>
      <c r="Q49" s="1066">
        <f t="shared" si="2"/>
        <v>0</v>
      </c>
      <c r="R49" s="1044">
        <f t="shared" si="3"/>
        <v>0</v>
      </c>
      <c r="S49" s="1044">
        <f t="shared" si="4"/>
        <v>0</v>
      </c>
      <c r="T49" s="1067"/>
      <c r="U49" s="1067"/>
      <c r="AD49" s="1068"/>
    </row>
    <row r="50" spans="1:30" s="1044" customFormat="1" ht="16.5">
      <c r="A50" s="1028">
        <v>31</v>
      </c>
      <c r="B50" s="1063"/>
      <c r="C50" s="846"/>
      <c r="D50" s="846"/>
      <c r="E50" s="846"/>
      <c r="F50" s="1487" t="s">
        <v>715</v>
      </c>
      <c r="G50" s="846"/>
      <c r="H50" s="846"/>
      <c r="I50" s="1064"/>
      <c r="J50" s="846">
        <v>18</v>
      </c>
      <c r="K50" s="1064"/>
      <c r="L50" s="1488" t="s">
        <v>725</v>
      </c>
      <c r="M50" s="1489" t="s">
        <v>570</v>
      </c>
      <c r="N50" s="1490">
        <v>2</v>
      </c>
      <c r="O50" s="1065"/>
      <c r="P50" s="1066" t="str">
        <f t="shared" si="1"/>
        <v>Included</v>
      </c>
      <c r="Q50" s="1066">
        <f t="shared" si="2"/>
        <v>0</v>
      </c>
      <c r="R50" s="1044">
        <f t="shared" si="3"/>
        <v>0</v>
      </c>
      <c r="S50" s="1044">
        <f t="shared" si="4"/>
        <v>0</v>
      </c>
      <c r="T50" s="1067"/>
      <c r="U50" s="1067"/>
      <c r="AD50" s="1068"/>
    </row>
    <row r="51" spans="1:30" s="1044" customFormat="1" ht="31.5">
      <c r="A51" s="1028">
        <v>32</v>
      </c>
      <c r="B51" s="1063"/>
      <c r="C51" s="846"/>
      <c r="D51" s="846"/>
      <c r="E51" s="846"/>
      <c r="F51" s="1487" t="s">
        <v>715</v>
      </c>
      <c r="G51" s="846"/>
      <c r="H51" s="846"/>
      <c r="I51" s="1064"/>
      <c r="J51" s="846">
        <v>18</v>
      </c>
      <c r="K51" s="1064"/>
      <c r="L51" s="1488" t="s">
        <v>726</v>
      </c>
      <c r="M51" s="1489" t="s">
        <v>612</v>
      </c>
      <c r="N51" s="1490">
        <v>2</v>
      </c>
      <c r="O51" s="1065"/>
      <c r="P51" s="1066" t="str">
        <f t="shared" si="1"/>
        <v>Included</v>
      </c>
      <c r="Q51" s="1066">
        <f t="shared" si="2"/>
        <v>0</v>
      </c>
      <c r="R51" s="1044">
        <f t="shared" si="3"/>
        <v>0</v>
      </c>
      <c r="S51" s="1044">
        <f t="shared" si="4"/>
        <v>0</v>
      </c>
      <c r="T51" s="1067"/>
      <c r="U51" s="1067"/>
      <c r="AD51" s="1068"/>
    </row>
    <row r="52" spans="1:30" s="1044" customFormat="1" ht="31.5">
      <c r="A52" s="1028">
        <v>33</v>
      </c>
      <c r="B52" s="1063"/>
      <c r="C52" s="846"/>
      <c r="D52" s="846"/>
      <c r="E52" s="846"/>
      <c r="F52" s="1487" t="s">
        <v>715</v>
      </c>
      <c r="G52" s="846"/>
      <c r="H52" s="846"/>
      <c r="I52" s="1064"/>
      <c r="J52" s="846">
        <v>18</v>
      </c>
      <c r="K52" s="1064"/>
      <c r="L52" s="1488" t="s">
        <v>727</v>
      </c>
      <c r="M52" s="1489" t="s">
        <v>570</v>
      </c>
      <c r="N52" s="1490">
        <v>1</v>
      </c>
      <c r="O52" s="1065"/>
      <c r="P52" s="1066" t="str">
        <f t="shared" si="1"/>
        <v>Included</v>
      </c>
      <c r="Q52" s="1066">
        <f t="shared" si="2"/>
        <v>0</v>
      </c>
      <c r="R52" s="1044">
        <f t="shared" si="3"/>
        <v>0</v>
      </c>
      <c r="S52" s="1044">
        <f t="shared" si="4"/>
        <v>0</v>
      </c>
      <c r="T52" s="1067"/>
      <c r="U52" s="1067"/>
      <c r="AD52" s="1068"/>
    </row>
    <row r="53" spans="1:30" s="1044" customFormat="1" ht="16.5">
      <c r="A53" s="1028">
        <v>34</v>
      </c>
      <c r="B53" s="1063"/>
      <c r="C53" s="846"/>
      <c r="D53" s="846"/>
      <c r="E53" s="846"/>
      <c r="F53" s="1487" t="s">
        <v>715</v>
      </c>
      <c r="G53" s="846"/>
      <c r="H53" s="846"/>
      <c r="I53" s="1064"/>
      <c r="J53" s="846">
        <v>18</v>
      </c>
      <c r="K53" s="1069"/>
      <c r="L53" s="1488" t="s">
        <v>728</v>
      </c>
      <c r="M53" s="1489" t="s">
        <v>612</v>
      </c>
      <c r="N53" s="1490">
        <v>1</v>
      </c>
      <c r="O53" s="1065"/>
      <c r="P53" s="1066" t="str">
        <f t="shared" si="1"/>
        <v>Included</v>
      </c>
      <c r="Q53" s="1066">
        <f t="shared" si="2"/>
        <v>0</v>
      </c>
      <c r="R53" s="1044">
        <f t="shared" si="3"/>
        <v>0</v>
      </c>
      <c r="S53" s="1044">
        <f t="shared" si="4"/>
        <v>0</v>
      </c>
      <c r="T53" s="1067"/>
      <c r="U53" s="1067"/>
      <c r="AD53" s="1068"/>
    </row>
    <row r="54" spans="1:30" s="1044" customFormat="1" ht="31.5">
      <c r="A54" s="1028">
        <v>35</v>
      </c>
      <c r="B54" s="1063"/>
      <c r="C54" s="846"/>
      <c r="D54" s="846"/>
      <c r="E54" s="846"/>
      <c r="F54" s="1487" t="s">
        <v>715</v>
      </c>
      <c r="G54" s="846"/>
      <c r="H54" s="846"/>
      <c r="I54" s="1064"/>
      <c r="J54" s="846">
        <v>18</v>
      </c>
      <c r="K54" s="1064"/>
      <c r="L54" s="1488" t="s">
        <v>729</v>
      </c>
      <c r="M54" s="1489" t="s">
        <v>611</v>
      </c>
      <c r="N54" s="1490">
        <v>1</v>
      </c>
      <c r="O54" s="1065"/>
      <c r="P54" s="1066" t="str">
        <f t="shared" si="1"/>
        <v>Included</v>
      </c>
      <c r="Q54" s="1066">
        <f t="shared" si="2"/>
        <v>0</v>
      </c>
      <c r="R54" s="1044">
        <f t="shared" si="3"/>
        <v>0</v>
      </c>
      <c r="S54" s="1044">
        <f t="shared" si="4"/>
        <v>0</v>
      </c>
      <c r="T54" s="1067"/>
      <c r="U54" s="1067"/>
      <c r="AD54" s="1068"/>
    </row>
    <row r="55" spans="1:30" s="1044" customFormat="1" ht="31.5">
      <c r="A55" s="1028">
        <v>36</v>
      </c>
      <c r="B55" s="1063"/>
      <c r="C55" s="846"/>
      <c r="D55" s="846"/>
      <c r="E55" s="846"/>
      <c r="F55" s="1487" t="s">
        <v>715</v>
      </c>
      <c r="G55" s="846"/>
      <c r="H55" s="846"/>
      <c r="I55" s="1064"/>
      <c r="J55" s="846">
        <v>18</v>
      </c>
      <c r="K55" s="1064"/>
      <c r="L55" s="1488" t="s">
        <v>730</v>
      </c>
      <c r="M55" s="1489" t="s">
        <v>612</v>
      </c>
      <c r="N55" s="1490">
        <v>1</v>
      </c>
      <c r="O55" s="1065"/>
      <c r="P55" s="1066" t="str">
        <f t="shared" si="1"/>
        <v>Included</v>
      </c>
      <c r="Q55" s="1066">
        <f t="shared" si="2"/>
        <v>0</v>
      </c>
      <c r="R55" s="1044">
        <f t="shared" si="3"/>
        <v>0</v>
      </c>
      <c r="S55" s="1044">
        <f t="shared" si="4"/>
        <v>0</v>
      </c>
      <c r="T55" s="1067"/>
      <c r="U55" s="1067"/>
      <c r="AD55" s="1068"/>
    </row>
    <row r="56" spans="1:30" s="1044" customFormat="1" ht="47.25">
      <c r="A56" s="1028">
        <v>37</v>
      </c>
      <c r="B56" s="1063"/>
      <c r="C56" s="846"/>
      <c r="D56" s="846"/>
      <c r="E56" s="846"/>
      <c r="F56" s="1487" t="s">
        <v>632</v>
      </c>
      <c r="G56" s="846"/>
      <c r="H56" s="846"/>
      <c r="I56" s="1064"/>
      <c r="J56" s="846">
        <v>18</v>
      </c>
      <c r="K56" s="1064"/>
      <c r="L56" s="1488" t="s">
        <v>731</v>
      </c>
      <c r="M56" s="1489" t="s">
        <v>661</v>
      </c>
      <c r="N56" s="1490">
        <v>1690</v>
      </c>
      <c r="O56" s="1065"/>
      <c r="P56" s="1066" t="str">
        <f t="shared" si="1"/>
        <v>Included</v>
      </c>
      <c r="Q56" s="1066">
        <f t="shared" si="2"/>
        <v>0</v>
      </c>
      <c r="R56" s="1044">
        <f t="shared" si="3"/>
        <v>0</v>
      </c>
      <c r="S56" s="1044">
        <f t="shared" si="4"/>
        <v>0</v>
      </c>
      <c r="T56" s="1067"/>
      <c r="U56" s="1067"/>
      <c r="AD56" s="1068"/>
    </row>
    <row r="57" spans="1:30" s="1044" customFormat="1" ht="47.25">
      <c r="A57" s="1028">
        <v>38</v>
      </c>
      <c r="B57" s="1063"/>
      <c r="C57" s="846"/>
      <c r="D57" s="846"/>
      <c r="E57" s="846"/>
      <c r="F57" s="1487" t="s">
        <v>632</v>
      </c>
      <c r="G57" s="846"/>
      <c r="H57" s="846"/>
      <c r="I57" s="1064"/>
      <c r="J57" s="846">
        <v>18</v>
      </c>
      <c r="K57" s="1064"/>
      <c r="L57" s="1488" t="s">
        <v>644</v>
      </c>
      <c r="M57" s="1489" t="s">
        <v>661</v>
      </c>
      <c r="N57" s="1490">
        <v>188</v>
      </c>
      <c r="O57" s="1065"/>
      <c r="P57" s="1066" t="str">
        <f t="shared" si="1"/>
        <v>Included</v>
      </c>
      <c r="Q57" s="1066">
        <f t="shared" si="2"/>
        <v>0</v>
      </c>
      <c r="R57" s="1044">
        <f t="shared" si="3"/>
        <v>0</v>
      </c>
      <c r="S57" s="1044">
        <f t="shared" si="4"/>
        <v>0</v>
      </c>
      <c r="T57" s="1067"/>
      <c r="U57" s="1067"/>
      <c r="AD57" s="1068"/>
    </row>
    <row r="58" spans="1:30" s="1044" customFormat="1" ht="16.5">
      <c r="A58" s="1028">
        <v>39</v>
      </c>
      <c r="B58" s="1063"/>
      <c r="C58" s="846"/>
      <c r="D58" s="846"/>
      <c r="E58" s="846"/>
      <c r="F58" s="1487" t="s">
        <v>632</v>
      </c>
      <c r="G58" s="846"/>
      <c r="H58" s="846"/>
      <c r="I58" s="1064"/>
      <c r="J58" s="846">
        <v>18</v>
      </c>
      <c r="K58" s="1064"/>
      <c r="L58" s="1488" t="s">
        <v>646</v>
      </c>
      <c r="M58" s="1489" t="s">
        <v>661</v>
      </c>
      <c r="N58" s="1490">
        <v>7</v>
      </c>
      <c r="O58" s="1065"/>
      <c r="P58" s="1066" t="str">
        <f t="shared" si="1"/>
        <v>Included</v>
      </c>
      <c r="Q58" s="1066">
        <f t="shared" si="2"/>
        <v>0</v>
      </c>
      <c r="R58" s="1044">
        <f t="shared" si="3"/>
        <v>0</v>
      </c>
      <c r="S58" s="1044">
        <f t="shared" si="4"/>
        <v>0</v>
      </c>
      <c r="T58" s="1067"/>
      <c r="U58" s="1067"/>
      <c r="AD58" s="1068"/>
    </row>
    <row r="59" spans="1:30" s="1044" customFormat="1" ht="16.5">
      <c r="A59" s="1028">
        <v>40</v>
      </c>
      <c r="B59" s="1063"/>
      <c r="C59" s="846"/>
      <c r="D59" s="846"/>
      <c r="E59" s="846"/>
      <c r="F59" s="1487" t="s">
        <v>632</v>
      </c>
      <c r="G59" s="846"/>
      <c r="H59" s="846"/>
      <c r="I59" s="1064"/>
      <c r="J59" s="846">
        <v>18</v>
      </c>
      <c r="K59" s="1064"/>
      <c r="L59" s="1488" t="s">
        <v>645</v>
      </c>
      <c r="M59" s="1489" t="s">
        <v>661</v>
      </c>
      <c r="N59" s="1490">
        <v>41</v>
      </c>
      <c r="O59" s="1065"/>
      <c r="P59" s="1066" t="str">
        <f t="shared" si="1"/>
        <v>Included</v>
      </c>
      <c r="Q59" s="1066">
        <f t="shared" si="2"/>
        <v>0</v>
      </c>
      <c r="R59" s="1044">
        <f t="shared" si="3"/>
        <v>0</v>
      </c>
      <c r="S59" s="1044">
        <f t="shared" si="4"/>
        <v>0</v>
      </c>
      <c r="T59" s="1067"/>
      <c r="U59" s="1067"/>
      <c r="AD59" s="1068"/>
    </row>
    <row r="60" spans="1:30" s="1044" customFormat="1" ht="31.5">
      <c r="A60" s="1028">
        <v>41</v>
      </c>
      <c r="B60" s="1063"/>
      <c r="C60" s="846"/>
      <c r="D60" s="846"/>
      <c r="E60" s="846"/>
      <c r="F60" s="1487" t="s">
        <v>632</v>
      </c>
      <c r="G60" s="846"/>
      <c r="H60" s="846"/>
      <c r="I60" s="1064"/>
      <c r="J60" s="846">
        <v>18</v>
      </c>
      <c r="K60" s="1069"/>
      <c r="L60" s="1488" t="s">
        <v>647</v>
      </c>
      <c r="M60" s="1489" t="s">
        <v>661</v>
      </c>
      <c r="N60" s="1490">
        <v>409</v>
      </c>
      <c r="O60" s="1065"/>
      <c r="P60" s="1066" t="str">
        <f t="shared" si="1"/>
        <v>Included</v>
      </c>
      <c r="Q60" s="1066">
        <f t="shared" si="2"/>
        <v>0</v>
      </c>
      <c r="R60" s="1044">
        <f t="shared" si="3"/>
        <v>0</v>
      </c>
      <c r="S60" s="1044">
        <f t="shared" si="4"/>
        <v>0</v>
      </c>
      <c r="T60" s="1067"/>
      <c r="U60" s="1067"/>
      <c r="AD60" s="1068"/>
    </row>
    <row r="61" spans="1:30" s="1044" customFormat="1" ht="16.5">
      <c r="A61" s="1028">
        <v>42</v>
      </c>
      <c r="B61" s="1063"/>
      <c r="C61" s="846"/>
      <c r="D61" s="846"/>
      <c r="E61" s="846"/>
      <c r="F61" s="1487" t="s">
        <v>632</v>
      </c>
      <c r="G61" s="846"/>
      <c r="H61" s="846"/>
      <c r="I61" s="1064"/>
      <c r="J61" s="846">
        <v>18</v>
      </c>
      <c r="K61" s="1064"/>
      <c r="L61" s="1488" t="s">
        <v>648</v>
      </c>
      <c r="M61" s="1489" t="s">
        <v>621</v>
      </c>
      <c r="N61" s="1490">
        <v>29</v>
      </c>
      <c r="O61" s="1065"/>
      <c r="P61" s="1066" t="str">
        <f t="shared" si="1"/>
        <v>Included</v>
      </c>
      <c r="Q61" s="1066">
        <f t="shared" si="2"/>
        <v>0</v>
      </c>
      <c r="R61" s="1044">
        <f t="shared" si="3"/>
        <v>0</v>
      </c>
      <c r="S61" s="1044">
        <f t="shared" si="4"/>
        <v>0</v>
      </c>
      <c r="T61" s="1067"/>
      <c r="U61" s="1067"/>
      <c r="AD61" s="1068"/>
    </row>
    <row r="62" spans="1:30" s="1044" customFormat="1" ht="31.5">
      <c r="A62" s="1028">
        <v>43</v>
      </c>
      <c r="B62" s="1063"/>
      <c r="C62" s="846"/>
      <c r="D62" s="846"/>
      <c r="E62" s="846"/>
      <c r="F62" s="1487" t="s">
        <v>632</v>
      </c>
      <c r="G62" s="846"/>
      <c r="H62" s="846"/>
      <c r="I62" s="1064"/>
      <c r="J62" s="846">
        <v>18</v>
      </c>
      <c r="K62" s="1064"/>
      <c r="L62" s="1488" t="s">
        <v>649</v>
      </c>
      <c r="M62" s="1489" t="s">
        <v>621</v>
      </c>
      <c r="N62" s="1490">
        <v>1</v>
      </c>
      <c r="O62" s="1065"/>
      <c r="P62" s="1066" t="str">
        <f t="shared" si="1"/>
        <v>Included</v>
      </c>
      <c r="Q62" s="1066">
        <f t="shared" si="2"/>
        <v>0</v>
      </c>
      <c r="R62" s="1044">
        <f t="shared" si="3"/>
        <v>0</v>
      </c>
      <c r="S62" s="1044">
        <f t="shared" si="4"/>
        <v>0</v>
      </c>
      <c r="T62" s="1067"/>
      <c r="U62" s="1067"/>
      <c r="AD62" s="1068"/>
    </row>
    <row r="63" spans="1:30" s="1044" customFormat="1" ht="16.5">
      <c r="A63" s="1028">
        <v>44</v>
      </c>
      <c r="B63" s="1063"/>
      <c r="C63" s="846"/>
      <c r="D63" s="846"/>
      <c r="E63" s="846"/>
      <c r="F63" s="1487" t="s">
        <v>632</v>
      </c>
      <c r="G63" s="846"/>
      <c r="H63" s="846"/>
      <c r="I63" s="1064"/>
      <c r="J63" s="846">
        <v>18</v>
      </c>
      <c r="K63" s="1064"/>
      <c r="L63" s="1488" t="s">
        <v>650</v>
      </c>
      <c r="M63" s="1489" t="s">
        <v>662</v>
      </c>
      <c r="N63" s="1490">
        <v>800</v>
      </c>
      <c r="O63" s="1065"/>
      <c r="P63" s="1066" t="str">
        <f t="shared" si="1"/>
        <v>Included</v>
      </c>
      <c r="Q63" s="1066">
        <f t="shared" si="2"/>
        <v>0</v>
      </c>
      <c r="R63" s="1044">
        <f t="shared" si="3"/>
        <v>0</v>
      </c>
      <c r="S63" s="1044">
        <f t="shared" si="4"/>
        <v>0</v>
      </c>
      <c r="T63" s="1067"/>
      <c r="U63" s="1067"/>
      <c r="AD63" s="1068"/>
    </row>
    <row r="64" spans="1:30" s="1044" customFormat="1" ht="16.5">
      <c r="A64" s="1028">
        <v>45</v>
      </c>
      <c r="B64" s="1063"/>
      <c r="C64" s="846"/>
      <c r="D64" s="846"/>
      <c r="E64" s="846"/>
      <c r="F64" s="1487" t="s">
        <v>632</v>
      </c>
      <c r="G64" s="846"/>
      <c r="H64" s="846"/>
      <c r="I64" s="1064"/>
      <c r="J64" s="846">
        <v>18</v>
      </c>
      <c r="K64" s="1064"/>
      <c r="L64" s="1488" t="s">
        <v>651</v>
      </c>
      <c r="M64" s="1489" t="s">
        <v>662</v>
      </c>
      <c r="N64" s="1490">
        <v>800</v>
      </c>
      <c r="O64" s="1065"/>
      <c r="P64" s="1066" t="str">
        <f t="shared" si="1"/>
        <v>Included</v>
      </c>
      <c r="Q64" s="1066">
        <f t="shared" si="2"/>
        <v>0</v>
      </c>
      <c r="R64" s="1044">
        <f t="shared" si="3"/>
        <v>0</v>
      </c>
      <c r="S64" s="1044">
        <f t="shared" si="4"/>
        <v>0</v>
      </c>
      <c r="T64" s="1067"/>
      <c r="U64" s="1067"/>
      <c r="AD64" s="1068"/>
    </row>
    <row r="65" spans="1:54" s="1044" customFormat="1" ht="31.5">
      <c r="A65" s="1028">
        <v>46</v>
      </c>
      <c r="B65" s="1063"/>
      <c r="C65" s="846"/>
      <c r="D65" s="846"/>
      <c r="E65" s="846"/>
      <c r="F65" s="1487" t="s">
        <v>632</v>
      </c>
      <c r="G65" s="846"/>
      <c r="H65" s="846"/>
      <c r="I65" s="1064"/>
      <c r="J65" s="846">
        <v>18</v>
      </c>
      <c r="K65" s="1064"/>
      <c r="L65" s="1488" t="s">
        <v>652</v>
      </c>
      <c r="M65" s="1489" t="s">
        <v>663</v>
      </c>
      <c r="N65" s="1490">
        <v>25</v>
      </c>
      <c r="O65" s="1065"/>
      <c r="P65" s="1066" t="str">
        <f t="shared" si="1"/>
        <v>Included</v>
      </c>
      <c r="Q65" s="1066">
        <f t="shared" si="2"/>
        <v>0</v>
      </c>
      <c r="R65" s="1044">
        <f t="shared" si="3"/>
        <v>0</v>
      </c>
      <c r="S65" s="1044">
        <f t="shared" si="4"/>
        <v>0</v>
      </c>
      <c r="T65" s="1067"/>
      <c r="U65" s="1067"/>
      <c r="AD65" s="1068"/>
    </row>
    <row r="66" spans="1:54" s="1044" customFormat="1" ht="63">
      <c r="A66" s="1028">
        <v>47</v>
      </c>
      <c r="B66" s="1063"/>
      <c r="C66" s="846"/>
      <c r="D66" s="846"/>
      <c r="E66" s="846"/>
      <c r="F66" s="1487" t="s">
        <v>632</v>
      </c>
      <c r="G66" s="846"/>
      <c r="H66" s="846"/>
      <c r="I66" s="1064"/>
      <c r="J66" s="846">
        <v>18</v>
      </c>
      <c r="K66" s="1064"/>
      <c r="L66" s="1488" t="s">
        <v>653</v>
      </c>
      <c r="M66" s="1489" t="s">
        <v>662</v>
      </c>
      <c r="N66" s="1490">
        <v>30</v>
      </c>
      <c r="O66" s="1065"/>
      <c r="P66" s="1066" t="str">
        <f t="shared" si="1"/>
        <v>Included</v>
      </c>
      <c r="Q66" s="1066">
        <f t="shared" si="2"/>
        <v>0</v>
      </c>
      <c r="R66" s="1044">
        <f t="shared" si="3"/>
        <v>0</v>
      </c>
      <c r="S66" s="1044">
        <f t="shared" si="4"/>
        <v>0</v>
      </c>
      <c r="T66" s="1067"/>
      <c r="U66" s="1067"/>
      <c r="AD66" s="1068"/>
    </row>
    <row r="67" spans="1:54" s="1044" customFormat="1" ht="31.5">
      <c r="A67" s="1028">
        <v>48</v>
      </c>
      <c r="B67" s="1063"/>
      <c r="C67" s="846"/>
      <c r="D67" s="846"/>
      <c r="E67" s="846"/>
      <c r="F67" s="1487" t="s">
        <v>632</v>
      </c>
      <c r="G67" s="846"/>
      <c r="H67" s="846"/>
      <c r="I67" s="1064"/>
      <c r="J67" s="846">
        <v>18</v>
      </c>
      <c r="K67" s="1064"/>
      <c r="L67" s="1488" t="s">
        <v>657</v>
      </c>
      <c r="M67" s="1489" t="s">
        <v>663</v>
      </c>
      <c r="N67" s="1490">
        <v>100</v>
      </c>
      <c r="O67" s="1065"/>
      <c r="P67" s="1066" t="str">
        <f t="shared" si="1"/>
        <v>Included</v>
      </c>
      <c r="Q67" s="1066">
        <f t="shared" si="2"/>
        <v>0</v>
      </c>
      <c r="R67" s="1044">
        <f t="shared" si="3"/>
        <v>0</v>
      </c>
      <c r="S67" s="1044">
        <f t="shared" si="4"/>
        <v>0</v>
      </c>
      <c r="T67" s="1067"/>
      <c r="U67" s="1067"/>
      <c r="AD67" s="1068"/>
    </row>
    <row r="68" spans="1:54" s="1044" customFormat="1" ht="31.5">
      <c r="A68" s="1028">
        <v>49</v>
      </c>
      <c r="B68" s="1063"/>
      <c r="C68" s="846"/>
      <c r="D68" s="846"/>
      <c r="E68" s="846"/>
      <c r="F68" s="1487" t="s">
        <v>632</v>
      </c>
      <c r="G68" s="846"/>
      <c r="H68" s="846"/>
      <c r="I68" s="1064"/>
      <c r="J68" s="846">
        <v>18</v>
      </c>
      <c r="K68" s="1064"/>
      <c r="L68" s="1488" t="s">
        <v>658</v>
      </c>
      <c r="M68" s="1489" t="s">
        <v>663</v>
      </c>
      <c r="N68" s="1490">
        <v>50</v>
      </c>
      <c r="O68" s="1065"/>
      <c r="P68" s="1066" t="str">
        <f t="shared" si="1"/>
        <v>Included</v>
      </c>
      <c r="Q68" s="1066">
        <f t="shared" si="2"/>
        <v>0</v>
      </c>
      <c r="R68" s="1044">
        <f t="shared" si="3"/>
        <v>0</v>
      </c>
      <c r="S68" s="1044">
        <f t="shared" si="4"/>
        <v>0</v>
      </c>
      <c r="T68" s="1067"/>
      <c r="U68" s="1067"/>
      <c r="AD68" s="1068"/>
    </row>
    <row r="69" spans="1:54" s="1044" customFormat="1" ht="78.75">
      <c r="A69" s="1028">
        <v>50</v>
      </c>
      <c r="B69" s="1063"/>
      <c r="C69" s="846"/>
      <c r="D69" s="846"/>
      <c r="E69" s="846"/>
      <c r="F69" s="1487" t="s">
        <v>632</v>
      </c>
      <c r="G69" s="846"/>
      <c r="H69" s="846"/>
      <c r="I69" s="1064"/>
      <c r="J69" s="846">
        <v>18</v>
      </c>
      <c r="K69" s="1064"/>
      <c r="L69" s="1488" t="s">
        <v>659</v>
      </c>
      <c r="M69" s="1489" t="s">
        <v>662</v>
      </c>
      <c r="N69" s="1490">
        <v>150</v>
      </c>
      <c r="O69" s="1065"/>
      <c r="P69" s="1066" t="str">
        <f t="shared" si="1"/>
        <v>Included</v>
      </c>
      <c r="Q69" s="1066">
        <f t="shared" si="2"/>
        <v>0</v>
      </c>
      <c r="R69" s="1044">
        <f t="shared" si="3"/>
        <v>0</v>
      </c>
      <c r="S69" s="1044">
        <f t="shared" si="4"/>
        <v>0</v>
      </c>
      <c r="T69" s="1067"/>
      <c r="U69" s="1067"/>
      <c r="AD69" s="1068"/>
    </row>
    <row r="70" spans="1:54" s="1044" customFormat="1" ht="204.75">
      <c r="A70" s="1028">
        <v>51</v>
      </c>
      <c r="B70" s="1063"/>
      <c r="C70" s="846"/>
      <c r="D70" s="846"/>
      <c r="E70" s="846"/>
      <c r="F70" s="1487" t="s">
        <v>632</v>
      </c>
      <c r="G70" s="846"/>
      <c r="H70" s="846"/>
      <c r="I70" s="1064"/>
      <c r="J70" s="846">
        <v>18</v>
      </c>
      <c r="K70" s="1064"/>
      <c r="L70" s="1488" t="s">
        <v>654</v>
      </c>
      <c r="M70" s="1489" t="s">
        <v>661</v>
      </c>
      <c r="N70" s="1490">
        <v>900</v>
      </c>
      <c r="O70" s="1065"/>
      <c r="P70" s="1066" t="str">
        <f t="shared" si="1"/>
        <v>Included</v>
      </c>
      <c r="Q70" s="1066">
        <f t="shared" si="2"/>
        <v>0</v>
      </c>
      <c r="R70" s="1044">
        <f t="shared" si="3"/>
        <v>0</v>
      </c>
      <c r="S70" s="1044">
        <f t="shared" si="4"/>
        <v>0</v>
      </c>
      <c r="T70" s="1067"/>
      <c r="U70" s="1067"/>
      <c r="AD70" s="1068"/>
    </row>
    <row r="71" spans="1:54" s="1044" customFormat="1" ht="94.5">
      <c r="A71" s="1028">
        <v>52</v>
      </c>
      <c r="B71" s="1063"/>
      <c r="C71" s="846"/>
      <c r="D71" s="846"/>
      <c r="E71" s="846"/>
      <c r="F71" s="1487" t="s">
        <v>632</v>
      </c>
      <c r="G71" s="846"/>
      <c r="H71" s="846"/>
      <c r="I71" s="1064"/>
      <c r="J71" s="846">
        <v>18</v>
      </c>
      <c r="K71" s="1064"/>
      <c r="L71" s="1488" t="s">
        <v>655</v>
      </c>
      <c r="M71" s="1489" t="s">
        <v>661</v>
      </c>
      <c r="N71" s="1490">
        <v>500</v>
      </c>
      <c r="O71" s="1065"/>
      <c r="P71" s="1066" t="str">
        <f t="shared" si="1"/>
        <v>Included</v>
      </c>
      <c r="Q71" s="1066">
        <f t="shared" si="2"/>
        <v>0</v>
      </c>
      <c r="R71" s="1044">
        <f t="shared" si="3"/>
        <v>0</v>
      </c>
      <c r="S71" s="1044">
        <f t="shared" si="4"/>
        <v>0</v>
      </c>
      <c r="T71" s="1067"/>
      <c r="U71" s="1067"/>
      <c r="AD71" s="1068"/>
    </row>
    <row r="72" spans="1:54" s="1044" customFormat="1" ht="110.25">
      <c r="A72" s="1028">
        <v>53</v>
      </c>
      <c r="B72" s="1063"/>
      <c r="C72" s="846"/>
      <c r="D72" s="846"/>
      <c r="E72" s="846"/>
      <c r="F72" s="1487" t="s">
        <v>632</v>
      </c>
      <c r="G72" s="846"/>
      <c r="H72" s="846"/>
      <c r="I72" s="1064"/>
      <c r="J72" s="846">
        <v>18</v>
      </c>
      <c r="K72" s="1064"/>
      <c r="L72" s="1488" t="s">
        <v>656</v>
      </c>
      <c r="M72" s="1489" t="s">
        <v>661</v>
      </c>
      <c r="N72" s="1490">
        <v>50</v>
      </c>
      <c r="O72" s="1065"/>
      <c r="P72" s="1066" t="str">
        <f t="shared" si="1"/>
        <v>Included</v>
      </c>
      <c r="Q72" s="1066">
        <f t="shared" si="2"/>
        <v>0</v>
      </c>
      <c r="R72" s="1044">
        <f t="shared" si="3"/>
        <v>0</v>
      </c>
      <c r="S72" s="1044">
        <f t="shared" si="4"/>
        <v>0</v>
      </c>
      <c r="T72" s="1067"/>
      <c r="U72" s="1067"/>
      <c r="AD72" s="1068"/>
    </row>
    <row r="73" spans="1:54" s="1044" customFormat="1" ht="47.25">
      <c r="A73" s="1028">
        <v>54</v>
      </c>
      <c r="B73" s="1063"/>
      <c r="C73" s="846"/>
      <c r="D73" s="846"/>
      <c r="E73" s="846"/>
      <c r="F73" s="1487" t="s">
        <v>632</v>
      </c>
      <c r="G73" s="846"/>
      <c r="H73" s="846"/>
      <c r="I73" s="1064"/>
      <c r="J73" s="846">
        <v>18</v>
      </c>
      <c r="K73" s="1064"/>
      <c r="L73" s="1488" t="s">
        <v>660</v>
      </c>
      <c r="M73" s="1489" t="s">
        <v>661</v>
      </c>
      <c r="N73" s="1490">
        <v>16</v>
      </c>
      <c r="O73" s="1065"/>
      <c r="P73" s="1066" t="str">
        <f t="shared" si="1"/>
        <v>Included</v>
      </c>
      <c r="Q73" s="1066">
        <f t="shared" si="2"/>
        <v>0</v>
      </c>
      <c r="R73" s="1044">
        <f t="shared" si="3"/>
        <v>0</v>
      </c>
      <c r="S73" s="1044">
        <f t="shared" si="4"/>
        <v>0</v>
      </c>
      <c r="T73" s="1067"/>
      <c r="U73" s="1067"/>
      <c r="AD73" s="1068"/>
    </row>
    <row r="74" spans="1:54" s="1044" customFormat="1" ht="47.25">
      <c r="A74" s="1028">
        <v>55</v>
      </c>
      <c r="B74" s="1063"/>
      <c r="C74" s="846"/>
      <c r="D74" s="846"/>
      <c r="E74" s="846"/>
      <c r="F74" s="1487" t="s">
        <v>672</v>
      </c>
      <c r="G74" s="846"/>
      <c r="H74" s="846"/>
      <c r="I74" s="1064"/>
      <c r="J74" s="846">
        <v>18</v>
      </c>
      <c r="K74" s="1064"/>
      <c r="L74" s="1488" t="s">
        <v>641</v>
      </c>
      <c r="M74" s="1489" t="s">
        <v>621</v>
      </c>
      <c r="N74" s="1490">
        <v>26</v>
      </c>
      <c r="O74" s="1065"/>
      <c r="P74" s="1066" t="str">
        <f t="shared" si="1"/>
        <v>Included</v>
      </c>
      <c r="Q74" s="1066">
        <f t="shared" si="2"/>
        <v>0</v>
      </c>
      <c r="R74" s="1044">
        <f t="shared" si="3"/>
        <v>0</v>
      </c>
      <c r="S74" s="1044">
        <f t="shared" si="4"/>
        <v>0</v>
      </c>
      <c r="T74" s="1067"/>
      <c r="U74" s="1067"/>
      <c r="AD74" s="1068"/>
    </row>
    <row r="75" spans="1:54" s="1044" customFormat="1" ht="31.5">
      <c r="A75" s="1028">
        <v>56</v>
      </c>
      <c r="B75" s="1063"/>
      <c r="C75" s="846"/>
      <c r="D75" s="846"/>
      <c r="E75" s="846"/>
      <c r="F75" s="1487" t="s">
        <v>672</v>
      </c>
      <c r="G75" s="846"/>
      <c r="H75" s="846"/>
      <c r="I75" s="1064"/>
      <c r="J75" s="846">
        <v>18</v>
      </c>
      <c r="K75" s="1064"/>
      <c r="L75" s="1488" t="s">
        <v>642</v>
      </c>
      <c r="M75" s="1489" t="s">
        <v>621</v>
      </c>
      <c r="N75" s="1490">
        <v>2</v>
      </c>
      <c r="O75" s="1065"/>
      <c r="P75" s="1066" t="str">
        <f t="shared" si="1"/>
        <v>Included</v>
      </c>
      <c r="Q75" s="1066">
        <f t="shared" si="2"/>
        <v>0</v>
      </c>
      <c r="R75" s="1044">
        <f t="shared" si="3"/>
        <v>0</v>
      </c>
      <c r="S75" s="1044">
        <f t="shared" si="4"/>
        <v>0</v>
      </c>
      <c r="T75" s="1067"/>
      <c r="U75" s="1067"/>
      <c r="AD75" s="1068"/>
    </row>
    <row r="76" spans="1:54" s="1044" customFormat="1" ht="31.5">
      <c r="A76" s="1028">
        <v>57</v>
      </c>
      <c r="B76" s="1063"/>
      <c r="C76" s="846"/>
      <c r="D76" s="846"/>
      <c r="E76" s="846"/>
      <c r="F76" s="1487" t="s">
        <v>672</v>
      </c>
      <c r="G76" s="846"/>
      <c r="H76" s="846"/>
      <c r="I76" s="1064"/>
      <c r="J76" s="846">
        <v>18</v>
      </c>
      <c r="K76" s="1064"/>
      <c r="L76" s="1488" t="s">
        <v>643</v>
      </c>
      <c r="M76" s="1489" t="s">
        <v>621</v>
      </c>
      <c r="N76" s="1490">
        <v>3</v>
      </c>
      <c r="O76" s="1065"/>
      <c r="P76" s="1066" t="str">
        <f t="shared" si="1"/>
        <v>Included</v>
      </c>
      <c r="Q76" s="1066">
        <f t="shared" si="2"/>
        <v>0</v>
      </c>
      <c r="R76" s="1044">
        <f t="shared" si="3"/>
        <v>0</v>
      </c>
      <c r="S76" s="1044">
        <f t="shared" si="4"/>
        <v>0</v>
      </c>
      <c r="T76" s="1067"/>
      <c r="U76" s="1067"/>
      <c r="AD76" s="1068"/>
    </row>
    <row r="77" spans="1:54" s="1044" customFormat="1">
      <c r="A77" s="1299"/>
      <c r="B77" s="1300"/>
      <c r="C77" s="1300"/>
      <c r="D77" s="1300"/>
      <c r="E77" s="1300"/>
      <c r="F77" s="1300"/>
      <c r="G77" s="1300"/>
      <c r="H77" s="1300"/>
      <c r="I77" s="1300"/>
      <c r="J77" s="1300"/>
      <c r="K77" s="1300"/>
      <c r="L77" s="1300"/>
      <c r="M77" s="1300"/>
      <c r="N77" s="1300"/>
      <c r="O77" s="1300"/>
      <c r="P77" s="1300"/>
      <c r="Q77" s="1301"/>
      <c r="R77" s="1067"/>
      <c r="S77" s="1067"/>
      <c r="T77" s="1067"/>
      <c r="U77" s="1067"/>
      <c r="AD77" s="1068"/>
    </row>
    <row r="78" spans="1:54" ht="25.5" customHeight="1">
      <c r="A78" s="1296"/>
      <c r="B78" s="1297"/>
      <c r="C78" s="1297"/>
      <c r="D78" s="1297"/>
      <c r="E78" s="1297"/>
      <c r="F78" s="1297"/>
      <c r="G78" s="1297"/>
      <c r="H78" s="1297"/>
      <c r="I78" s="1297"/>
      <c r="J78" s="1297"/>
      <c r="K78" s="1298"/>
      <c r="L78" s="1071" t="s">
        <v>577</v>
      </c>
      <c r="M78" s="1072"/>
      <c r="N78" s="1073"/>
      <c r="O78" s="1074"/>
      <c r="P78" s="1075">
        <f>SUM(P20:P77)</f>
        <v>0</v>
      </c>
      <c r="Q78" s="1076">
        <f>S78</f>
        <v>0</v>
      </c>
      <c r="S78" s="1077">
        <f>SUM(S20:S76)</f>
        <v>0</v>
      </c>
      <c r="T78" s="614"/>
      <c r="U78" s="614"/>
      <c r="V78" s="614"/>
      <c r="W78" s="614"/>
      <c r="X78" s="614"/>
      <c r="Y78" s="614"/>
      <c r="Z78" s="614"/>
      <c r="AA78" s="614"/>
      <c r="AB78" s="614"/>
      <c r="AC78" s="614"/>
      <c r="AD78" s="614"/>
      <c r="AE78" s="614"/>
      <c r="AF78" s="614"/>
      <c r="AG78" s="614"/>
      <c r="AH78" s="614"/>
      <c r="AI78" s="614"/>
      <c r="AJ78" s="614"/>
      <c r="AK78" s="614"/>
      <c r="AL78" s="614"/>
      <c r="AM78" s="614"/>
      <c r="AN78" s="614"/>
      <c r="AO78" s="614"/>
      <c r="AP78" s="614"/>
      <c r="AQ78" s="614"/>
      <c r="AR78" s="614"/>
      <c r="AS78" s="614"/>
      <c r="AT78" s="614"/>
      <c r="AU78" s="614"/>
      <c r="AV78" s="614"/>
      <c r="AW78" s="614"/>
      <c r="AX78" s="614"/>
      <c r="AY78" s="614"/>
      <c r="AZ78" s="614"/>
      <c r="BA78" s="614"/>
      <c r="BB78" s="614"/>
    </row>
    <row r="79" spans="1:54" ht="15.6" hidden="1" customHeight="1">
      <c r="A79" s="655"/>
      <c r="B79" s="1078"/>
      <c r="C79" s="1078"/>
      <c r="D79" s="1078"/>
      <c r="E79" s="1078"/>
      <c r="F79" s="1078"/>
      <c r="G79" s="1078"/>
      <c r="H79" s="655"/>
      <c r="I79" s="1079"/>
      <c r="J79" s="1078"/>
      <c r="K79" s="1078"/>
      <c r="L79" s="1284" t="s">
        <v>507</v>
      </c>
      <c r="M79" s="1285"/>
      <c r="N79" s="1285"/>
      <c r="O79" s="1286"/>
      <c r="P79" s="1075"/>
      <c r="Q79" s="1075">
        <f>SUM(Q20:Q76)</f>
        <v>0</v>
      </c>
      <c r="T79" s="614"/>
      <c r="U79" s="614"/>
      <c r="V79" s="614"/>
      <c r="W79" s="614"/>
      <c r="X79" s="614"/>
      <c r="Y79" s="614"/>
      <c r="Z79" s="614"/>
      <c r="AA79" s="614"/>
      <c r="AB79" s="614"/>
      <c r="AC79" s="614"/>
      <c r="AD79" s="614"/>
      <c r="AE79" s="614"/>
      <c r="AF79" s="614"/>
      <c r="AG79" s="614"/>
      <c r="AH79" s="614"/>
      <c r="AI79" s="614"/>
      <c r="AJ79" s="614"/>
      <c r="AK79" s="614"/>
      <c r="AL79" s="614"/>
      <c r="AM79" s="614"/>
      <c r="AN79" s="614"/>
      <c r="AO79" s="614"/>
      <c r="AP79" s="614"/>
      <c r="AQ79" s="614"/>
      <c r="AR79" s="614"/>
      <c r="AS79" s="614"/>
      <c r="AT79" s="614"/>
      <c r="AU79" s="614"/>
      <c r="AV79" s="614"/>
      <c r="AW79" s="614"/>
      <c r="AX79" s="614"/>
      <c r="AY79" s="614"/>
      <c r="AZ79" s="614"/>
      <c r="BA79" s="614"/>
      <c r="BB79" s="614"/>
    </row>
    <row r="80" spans="1:54" ht="32.25" customHeight="1">
      <c r="A80" s="1080"/>
      <c r="B80" s="1081"/>
      <c r="C80" s="1082"/>
      <c r="D80" s="1082"/>
      <c r="E80" s="1082"/>
      <c r="F80" s="1081"/>
      <c r="G80" s="1082"/>
      <c r="H80" s="1288"/>
      <c r="I80" s="1288"/>
      <c r="J80" s="1288"/>
      <c r="K80" s="1288"/>
      <c r="L80" s="1288"/>
      <c r="M80" s="1288"/>
      <c r="N80" s="1037"/>
      <c r="O80" s="1083"/>
      <c r="P80" s="1084"/>
      <c r="T80" s="614"/>
      <c r="U80" s="614"/>
      <c r="V80" s="614"/>
      <c r="W80" s="614"/>
      <c r="X80" s="614"/>
      <c r="Y80" s="614"/>
      <c r="Z80" s="614"/>
      <c r="AA80" s="614"/>
      <c r="AB80" s="614"/>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row>
    <row r="81" spans="1:54" ht="54" customHeight="1">
      <c r="A81" s="1085" t="s">
        <v>486</v>
      </c>
      <c r="B81" s="1281" t="s">
        <v>487</v>
      </c>
      <c r="C81" s="1281"/>
      <c r="D81" s="1281"/>
      <c r="E81" s="1281"/>
      <c r="F81" s="1281"/>
      <c r="G81" s="1281"/>
      <c r="H81" s="1281"/>
      <c r="I81" s="1281"/>
      <c r="J81" s="1281"/>
      <c r="K81" s="1281"/>
      <c r="L81" s="1281"/>
      <c r="M81" s="1086"/>
      <c r="N81" s="1086"/>
      <c r="O81" s="1087"/>
      <c r="P81" s="1086"/>
      <c r="Q81" s="1086"/>
      <c r="T81" s="614"/>
      <c r="U81" s="614"/>
      <c r="V81" s="614"/>
      <c r="W81" s="614"/>
      <c r="X81" s="614"/>
      <c r="Y81" s="614"/>
      <c r="Z81" s="614"/>
      <c r="AA81" s="614"/>
      <c r="AB81" s="614"/>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row>
    <row r="82" spans="1:54" ht="21" customHeight="1">
      <c r="A82" s="1302" t="s">
        <v>404</v>
      </c>
      <c r="B82" s="1302"/>
      <c r="C82" s="1302"/>
      <c r="D82" s="1289" t="str">
        <f>'Sch-1'!B62</f>
        <v>--</v>
      </c>
      <c r="E82" s="1289"/>
      <c r="F82" s="1088"/>
      <c r="G82" s="1088"/>
      <c r="I82" s="1089"/>
      <c r="J82" s="1088"/>
      <c r="K82" s="1088"/>
      <c r="M82" s="1090"/>
      <c r="N82" s="1090"/>
      <c r="O82" s="1083"/>
      <c r="P82" s="1091"/>
      <c r="T82" s="614"/>
      <c r="U82" s="614"/>
      <c r="V82" s="614"/>
      <c r="W82" s="614"/>
      <c r="X82" s="614"/>
      <c r="Y82" s="614"/>
      <c r="Z82" s="614"/>
      <c r="AA82" s="614"/>
      <c r="AB82" s="614"/>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row>
    <row r="83" spans="1:54" ht="16.5">
      <c r="A83" s="1302" t="s">
        <v>405</v>
      </c>
      <c r="B83" s="1302"/>
      <c r="C83" s="1302"/>
      <c r="D83" s="1290" t="str">
        <f>'Sch-1'!B63</f>
        <v/>
      </c>
      <c r="E83" s="1290"/>
      <c r="F83" s="1088"/>
      <c r="G83" s="1088"/>
      <c r="I83" s="1089"/>
      <c r="J83" s="1088"/>
      <c r="K83" s="1088"/>
      <c r="M83" s="1294" t="s">
        <v>406</v>
      </c>
      <c r="N83" s="1294"/>
      <c r="O83" s="1092" t="str">
        <f>'Sch-1'!M63</f>
        <v/>
      </c>
      <c r="P83" s="1091"/>
      <c r="AN83" s="614"/>
      <c r="AO83" s="614"/>
      <c r="AP83" s="614"/>
      <c r="AQ83" s="614"/>
      <c r="AR83" s="614"/>
      <c r="AS83" s="614"/>
      <c r="AT83" s="614"/>
      <c r="AU83" s="614"/>
      <c r="AV83" s="614"/>
      <c r="AW83" s="614"/>
      <c r="AX83" s="614"/>
      <c r="AY83" s="614"/>
      <c r="AZ83" s="614"/>
      <c r="BA83" s="614"/>
      <c r="BB83" s="614"/>
    </row>
    <row r="84" spans="1:54" ht="16.5">
      <c r="A84" s="604"/>
      <c r="B84" s="1093"/>
      <c r="C84" s="1093"/>
      <c r="D84" s="1093"/>
      <c r="E84" s="1093"/>
      <c r="F84" s="1093"/>
      <c r="G84" s="1093"/>
      <c r="H84" s="604"/>
      <c r="I84" s="613"/>
      <c r="J84" s="1093"/>
      <c r="K84" s="1093"/>
      <c r="L84" s="1094"/>
      <c r="M84" s="1294" t="s">
        <v>407</v>
      </c>
      <c r="N84" s="1294"/>
      <c r="O84" s="1092" t="str">
        <f>'Sch-1'!M64</f>
        <v/>
      </c>
      <c r="P84" s="613"/>
      <c r="AN84" s="614"/>
      <c r="AO84" s="614"/>
      <c r="AP84" s="614"/>
      <c r="AQ84" s="614"/>
      <c r="AR84" s="614"/>
      <c r="AS84" s="614"/>
      <c r="AT84" s="614"/>
      <c r="AU84" s="614"/>
      <c r="AV84" s="614"/>
      <c r="AW84" s="614"/>
      <c r="AX84" s="614"/>
      <c r="AY84" s="614"/>
      <c r="AZ84" s="614"/>
      <c r="BA84" s="614"/>
      <c r="BB84" s="614"/>
    </row>
    <row r="85" spans="1:54" ht="16.5">
      <c r="A85" s="605"/>
      <c r="B85" s="1088"/>
      <c r="C85" s="1088"/>
      <c r="D85" s="1088"/>
      <c r="E85" s="1088"/>
      <c r="F85" s="1088"/>
      <c r="G85" s="1088"/>
      <c r="H85" s="605"/>
      <c r="I85" s="1089"/>
      <c r="J85" s="1088"/>
      <c r="K85" s="1088"/>
      <c r="L85" s="1095"/>
      <c r="M85" s="1096"/>
      <c r="N85" s="1089"/>
      <c r="O85" s="614"/>
      <c r="P85" s="1037"/>
      <c r="AN85" s="614"/>
      <c r="AO85" s="614"/>
      <c r="AP85" s="614"/>
      <c r="AQ85" s="614"/>
      <c r="AR85" s="614"/>
      <c r="AS85" s="614"/>
      <c r="AT85" s="614"/>
      <c r="AU85" s="614"/>
      <c r="AV85" s="614"/>
      <c r="AW85" s="614"/>
      <c r="AX85" s="614"/>
      <c r="AY85" s="614"/>
      <c r="AZ85" s="614"/>
      <c r="BA85" s="614"/>
      <c r="BB85" s="614"/>
    </row>
    <row r="86" spans="1:54">
      <c r="AN86" s="614"/>
      <c r="AO86" s="614"/>
      <c r="AP86" s="614"/>
      <c r="AQ86" s="614"/>
      <c r="AR86" s="614"/>
      <c r="AS86" s="614"/>
      <c r="AT86" s="614"/>
      <c r="AU86" s="614"/>
      <c r="AV86" s="614"/>
      <c r="AW86" s="614"/>
      <c r="AX86" s="614"/>
      <c r="AY86" s="614"/>
      <c r="AZ86" s="614"/>
      <c r="BA86" s="614"/>
      <c r="BB86" s="614"/>
    </row>
    <row r="98" spans="1:54" s="761" customFormat="1" ht="16.5">
      <c r="A98" s="606"/>
      <c r="B98" s="1097"/>
      <c r="C98" s="1097"/>
      <c r="D98" s="1097"/>
      <c r="E98" s="1097"/>
      <c r="F98" s="1097"/>
      <c r="G98" s="1097"/>
      <c r="H98" s="606"/>
      <c r="I98" s="1098"/>
      <c r="J98" s="1097"/>
      <c r="K98" s="1097"/>
      <c r="L98" s="1099"/>
      <c r="M98" s="1100"/>
      <c r="N98" s="1101"/>
      <c r="O98" s="1102"/>
      <c r="P98" s="1103"/>
      <c r="Q98" s="731"/>
      <c r="AL98" s="1104"/>
      <c r="AM98" s="1104"/>
    </row>
    <row r="99" spans="1:54" s="761" customFormat="1" ht="16.5">
      <c r="A99" s="606"/>
      <c r="B99" s="1097"/>
      <c r="C99" s="1097"/>
      <c r="D99" s="1097"/>
      <c r="E99" s="1097"/>
      <c r="F99" s="1097"/>
      <c r="G99" s="1097"/>
      <c r="H99" s="606"/>
      <c r="I99" s="1098"/>
      <c r="J99" s="1097"/>
      <c r="K99" s="1097"/>
      <c r="L99" s="1099"/>
      <c r="M99" s="1100"/>
      <c r="N99" s="1101"/>
      <c r="O99" s="1102"/>
      <c r="P99" s="1103"/>
      <c r="Q99" s="731"/>
      <c r="AL99" s="1105"/>
      <c r="AM99" s="1106"/>
    </row>
    <row r="100" spans="1:54" s="761" customFormat="1" ht="16.5">
      <c r="A100" s="606"/>
      <c r="B100" s="1097"/>
      <c r="C100" s="1097"/>
      <c r="D100" s="1097"/>
      <c r="E100" s="1097"/>
      <c r="F100" s="1097"/>
      <c r="G100" s="1097"/>
      <c r="H100" s="606"/>
      <c r="I100" s="1098"/>
      <c r="J100" s="1097"/>
      <c r="K100" s="1097"/>
      <c r="L100" s="1099"/>
      <c r="M100" s="1100"/>
      <c r="N100" s="1101"/>
      <c r="O100" s="1102"/>
      <c r="P100" s="1103"/>
      <c r="Q100" s="731"/>
      <c r="AM100" s="785"/>
    </row>
    <row r="101" spans="1:54" s="761" customFormat="1">
      <c r="A101" s="607"/>
      <c r="B101" s="1107"/>
      <c r="C101" s="1107"/>
      <c r="D101" s="1107"/>
      <c r="E101" s="1107"/>
      <c r="F101" s="1107"/>
      <c r="G101" s="1107"/>
      <c r="H101" s="607"/>
      <c r="I101" s="1108"/>
      <c r="J101" s="1107"/>
      <c r="K101" s="1107"/>
      <c r="L101" s="1109"/>
      <c r="M101" s="1108"/>
      <c r="N101" s="1108"/>
      <c r="O101" s="1105"/>
      <c r="P101" s="1110"/>
      <c r="Q101" s="731"/>
    </row>
    <row r="102" spans="1:54" ht="16.5">
      <c r="A102" s="607"/>
      <c r="B102" s="1107"/>
      <c r="C102" s="1107"/>
      <c r="D102" s="1107"/>
      <c r="E102" s="1107"/>
      <c r="F102" s="1107"/>
      <c r="G102" s="1107"/>
      <c r="H102" s="607"/>
      <c r="I102" s="1108"/>
      <c r="J102" s="1107"/>
      <c r="K102" s="1107"/>
      <c r="L102" s="1111"/>
      <c r="M102" s="1108"/>
      <c r="N102" s="1108"/>
      <c r="O102" s="1105"/>
      <c r="P102" s="1110"/>
      <c r="AN102" s="614"/>
      <c r="AO102" s="614"/>
      <c r="AP102" s="614"/>
      <c r="AQ102" s="614"/>
      <c r="AR102" s="614"/>
      <c r="AS102" s="614"/>
      <c r="AT102" s="614"/>
      <c r="AU102" s="614"/>
      <c r="AV102" s="614"/>
      <c r="AW102" s="614"/>
      <c r="AX102" s="614"/>
      <c r="AY102" s="614"/>
      <c r="AZ102" s="614"/>
      <c r="BA102" s="614"/>
      <c r="BB102" s="614"/>
    </row>
    <row r="103" spans="1:54">
      <c r="A103" s="608"/>
      <c r="B103" s="1112"/>
      <c r="C103" s="1112"/>
      <c r="D103" s="1112"/>
      <c r="E103" s="1112"/>
      <c r="F103" s="1112"/>
      <c r="G103" s="1112"/>
      <c r="H103" s="608"/>
      <c r="I103" s="1113"/>
      <c r="J103" s="1112"/>
      <c r="K103" s="1112"/>
      <c r="L103" s="1114"/>
      <c r="M103" s="1113"/>
      <c r="N103" s="1113"/>
      <c r="O103" s="724"/>
      <c r="P103" s="1113"/>
      <c r="AN103" s="614"/>
      <c r="AO103" s="614"/>
      <c r="AP103" s="614"/>
      <c r="AQ103" s="614"/>
      <c r="AR103" s="614"/>
      <c r="AS103" s="614"/>
      <c r="AT103" s="614"/>
      <c r="AU103" s="614"/>
      <c r="AV103" s="614"/>
      <c r="AW103" s="614"/>
      <c r="AX103" s="614"/>
      <c r="AY103" s="614"/>
      <c r="AZ103" s="614"/>
      <c r="BA103" s="614"/>
      <c r="BB103" s="614"/>
    </row>
    <row r="104" spans="1:54">
      <c r="A104" s="608"/>
      <c r="B104" s="1112"/>
      <c r="C104" s="1112"/>
      <c r="D104" s="1112"/>
      <c r="E104" s="1112"/>
      <c r="F104" s="1112"/>
      <c r="G104" s="1112"/>
      <c r="H104" s="608"/>
      <c r="I104" s="1113"/>
      <c r="J104" s="1112"/>
      <c r="K104" s="1112"/>
      <c r="L104" s="1114"/>
      <c r="M104" s="1113"/>
      <c r="N104" s="1113"/>
      <c r="O104" s="724"/>
      <c r="P104" s="1113"/>
      <c r="AN104" s="614"/>
      <c r="AO104" s="614"/>
      <c r="AP104" s="614"/>
      <c r="AQ104" s="614"/>
      <c r="AR104" s="614"/>
      <c r="AS104" s="614"/>
      <c r="AT104" s="614"/>
      <c r="AU104" s="614"/>
      <c r="AV104" s="614"/>
      <c r="AW104" s="614"/>
      <c r="AX104" s="614"/>
      <c r="AY104" s="614"/>
      <c r="AZ104" s="614"/>
      <c r="BA104" s="614"/>
      <c r="BB104" s="614"/>
    </row>
    <row r="105" spans="1:54" ht="16.5">
      <c r="A105" s="609"/>
      <c r="B105" s="1115"/>
      <c r="C105" s="1115"/>
      <c r="D105" s="1115"/>
      <c r="E105" s="1115"/>
      <c r="F105" s="1115"/>
      <c r="G105" s="1115"/>
      <c r="H105" s="609"/>
      <c r="I105" s="745"/>
      <c r="J105" s="1115"/>
      <c r="K105" s="1115"/>
      <c r="L105" s="739"/>
      <c r="M105" s="745"/>
      <c r="N105" s="745"/>
      <c r="O105" s="746"/>
      <c r="P105" s="745"/>
      <c r="AN105" s="614"/>
      <c r="AO105" s="614"/>
      <c r="AP105" s="614"/>
      <c r="AQ105" s="614"/>
      <c r="AR105" s="614"/>
      <c r="AS105" s="614"/>
      <c r="AT105" s="614"/>
      <c r="AU105" s="614"/>
      <c r="AV105" s="614"/>
      <c r="AW105" s="614"/>
      <c r="AX105" s="614"/>
      <c r="AY105" s="614"/>
      <c r="AZ105" s="614"/>
      <c r="BA105" s="614"/>
      <c r="BB105" s="614"/>
    </row>
    <row r="106" spans="1:54">
      <c r="A106" s="608"/>
      <c r="B106" s="1112"/>
      <c r="C106" s="1112"/>
      <c r="D106" s="1112"/>
      <c r="E106" s="1112"/>
      <c r="F106" s="1112"/>
      <c r="G106" s="1112"/>
      <c r="H106" s="608"/>
      <c r="I106" s="1113"/>
      <c r="J106" s="1112"/>
      <c r="K106" s="1112"/>
      <c r="L106" s="1114"/>
      <c r="M106" s="1113"/>
      <c r="N106" s="1113"/>
      <c r="O106" s="724"/>
      <c r="P106" s="1113"/>
      <c r="AN106" s="614"/>
      <c r="AO106" s="614"/>
      <c r="AP106" s="614"/>
      <c r="AQ106" s="614"/>
      <c r="AR106" s="614"/>
      <c r="AS106" s="614"/>
      <c r="AT106" s="614"/>
      <c r="AU106" s="614"/>
      <c r="AV106" s="614"/>
      <c r="AW106" s="614"/>
      <c r="AX106" s="614"/>
      <c r="AY106" s="614"/>
      <c r="AZ106" s="614"/>
      <c r="BA106" s="614"/>
      <c r="BB106" s="614"/>
    </row>
    <row r="107" spans="1:54">
      <c r="A107" s="608"/>
      <c r="B107" s="1112"/>
      <c r="C107" s="1112"/>
      <c r="D107" s="1112"/>
      <c r="E107" s="1112"/>
      <c r="F107" s="1112"/>
      <c r="G107" s="1112"/>
      <c r="H107" s="608"/>
      <c r="I107" s="1113"/>
      <c r="J107" s="1112"/>
      <c r="K107" s="1112"/>
      <c r="L107" s="1114"/>
      <c r="M107" s="1113"/>
      <c r="N107" s="1113"/>
      <c r="O107" s="724"/>
      <c r="P107" s="1113"/>
      <c r="AN107" s="614"/>
      <c r="AO107" s="614"/>
      <c r="AP107" s="614"/>
      <c r="AQ107" s="614"/>
      <c r="AR107" s="614"/>
      <c r="AS107" s="614"/>
      <c r="AT107" s="614"/>
      <c r="AU107" s="614"/>
      <c r="AV107" s="614"/>
      <c r="AW107" s="614"/>
      <c r="AX107" s="614"/>
      <c r="AY107" s="614"/>
      <c r="AZ107" s="614"/>
      <c r="BA107" s="614"/>
      <c r="BB107" s="614"/>
    </row>
  </sheetData>
  <sheetProtection algorithmName="SHA-512" hashValue="KoDbDt8DGW2Q+oy0sCkq8q/MdjLcDC8oaiGwafDROLazBL/q6bw3g/bq3fqDXBAGZ7NWl5kcu1D17pCXbSxkXw==" saltValue="bJm/PbbR2oDXhi3xPbks9g=="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21">
    <mergeCell ref="M84:N84"/>
    <mergeCell ref="M83:N83"/>
    <mergeCell ref="N15:P15"/>
    <mergeCell ref="A78:K78"/>
    <mergeCell ref="M11:P11"/>
    <mergeCell ref="A77:Q77"/>
    <mergeCell ref="A82:C82"/>
    <mergeCell ref="A83:C83"/>
    <mergeCell ref="AO13:AP13"/>
    <mergeCell ref="AL13:AM13"/>
    <mergeCell ref="H80:M80"/>
    <mergeCell ref="D82:E82"/>
    <mergeCell ref="D83:E83"/>
    <mergeCell ref="B18:L18"/>
    <mergeCell ref="A3:Q3"/>
    <mergeCell ref="B81:L81"/>
    <mergeCell ref="A4:Q4"/>
    <mergeCell ref="M8:P8"/>
    <mergeCell ref="L79:O79"/>
    <mergeCell ref="M7:P7"/>
    <mergeCell ref="M9:P9"/>
  </mergeCells>
  <phoneticPr fontId="2" type="noConversion"/>
  <conditionalFormatting sqref="K20:K76">
    <cfRule type="cellIs" dxfId="32" priority="11" stopIfTrue="1" operator="equal">
      <formula>"a"</formula>
    </cfRule>
  </conditionalFormatting>
  <conditionalFormatting sqref="K20:K76 O20:O76 I20:I76">
    <cfRule type="expression" dxfId="31" priority="14" stopIfTrue="1">
      <formula>H20&gt;0</formula>
    </cfRule>
  </conditionalFormatting>
  <conditionalFormatting sqref="K20:K76">
    <cfRule type="expression" dxfId="30" priority="2123" stopIfTrue="1">
      <formula>H20&gt;0</formula>
    </cfRule>
  </conditionalFormatting>
  <conditionalFormatting sqref="O78">
    <cfRule type="expression" dxfId="29" priority="2886" stopIfTrue="1">
      <formula>N78&gt;0</formula>
    </cfRule>
  </conditionalFormatting>
  <conditionalFormatting sqref="O80:O82">
    <cfRule type="expression" dxfId="28" priority="2686" stopIfTrue="1">
      <formula>N80&gt;0</formula>
    </cfRule>
  </conditionalFormatting>
  <conditionalFormatting sqref="I20:I76">
    <cfRule type="cellIs" dxfId="27" priority="1" stopIfTrue="1" operator="equal">
      <formula>"a"</formula>
    </cfRule>
  </conditionalFormatting>
  <conditionalFormatting sqref="I20:I76">
    <cfRule type="expression" dxfId="26" priority="2" stopIfTrue="1">
      <formula>F20&gt;0</formula>
    </cfRule>
  </conditionalFormatting>
  <dataValidations count="5">
    <dataValidation type="decimal" operator="greaterThan" allowBlank="1" showInputMessage="1" showErrorMessage="1" error="Enter only Numeric Value greater than zero or leave the cell blank !" sqref="O19" xr:uid="{00000000-0002-0000-0800-000000000000}">
      <formula1>0</formula1>
    </dataValidation>
    <dataValidation operator="greaterThan" allowBlank="1" showInputMessage="1" showErrorMessage="1" error="Enter only Numeric Value greater than zero or leave the cell blank !" sqref="K82:K65390 K1:K2 K79:K80 K5:K17" xr:uid="{00000000-0002-0000-0800-000001000000}"/>
    <dataValidation type="whole" operator="greaterThan" allowBlank="1" showInputMessage="1" showErrorMessage="1" error="Enter only Numeric Value greater than zero or leave the cell blank !" sqref="O20:O76" xr:uid="{00000000-0002-0000-0800-000002000000}">
      <formula1>0</formula1>
    </dataValidation>
    <dataValidation type="list" operator="greaterThan" allowBlank="1" showInputMessage="1" showErrorMessage="1" sqref="K20:K76" xr:uid="{00000000-0002-0000-0800-000003000000}">
      <formula1>"0%,5%,12%,18%,28%"</formula1>
    </dataValidation>
    <dataValidation type="whole" operator="greaterThan" allowBlank="1" showInputMessage="1" showErrorMessage="1" sqref="I20:I76" xr:uid="{00000000-0002-0000-0800-000004000000}">
      <formula1>1</formula1>
    </dataValidation>
  </dataValidations>
  <printOptions horizontalCentered="1"/>
  <pageMargins left="0.25" right="0.25" top="0.5" bottom="0.25" header="0.05" footer="0.05"/>
  <pageSetup paperSize="9" scale="37"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Rameshwar . {रामेश्वर}</cp:lastModifiedBy>
  <cp:lastPrinted>2021-12-23T09:29:46Z</cp:lastPrinted>
  <dcterms:created xsi:type="dcterms:W3CDTF">2001-07-26T10:23:15Z</dcterms:created>
  <dcterms:modified xsi:type="dcterms:W3CDTF">2025-07-22T07:28:12Z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