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hidePivotFieldList="1" defaultThemeVersion="124226"/>
  <mc:AlternateContent xmlns:mc="http://schemas.openxmlformats.org/markup-compatibility/2006">
    <mc:Choice Requires="x15">
      <x15ac:absPath xmlns:x15ac="http://schemas.microsoft.com/office/spreadsheetml/2010/11/ac" url="D:\JAIPUR CNM 60016885\SIKAR 2\Construction of Indoor &amp; Outdoor stores, Watchtowers, Spare Equipment Foundations\RE-TENDERING APPROVAL\"/>
    </mc:Choice>
  </mc:AlternateContent>
  <xr:revisionPtr revIDLastSave="0" documentId="13_ncr:1_{3A3FB864-D978-4AE2-916D-F81F0FDA0395}" xr6:coauthVersionLast="47" xr6:coauthVersionMax="47" xr10:uidLastSave="{00000000-0000-0000-0000-000000000000}"/>
  <workbookProtection workbookAlgorithmName="SHA-512" workbookHashValue="6ein6QUB+2KK0tZzGZstUfobWz/3wZu7o9Y3SKUJsMM6SiInsNbAoPDxhb9d53ufskEhHdLOo08MSrqLg9ilAA==" workbookSaltValue="CC5RoGQnxe0JJ8qTiHYhnw==" workbookSpinCount="100000" lockStructure="1"/>
  <bookViews>
    <workbookView xWindow="-120" yWindow="-120" windowWidth="29040" windowHeight="15720" tabRatio="921" firstSheet="1" activeTab="11" xr2:uid="{00000000-000D-0000-FFFF-FFFF00000000}"/>
  </bookViews>
  <sheets>
    <sheet name="Basic" sheetId="1" state="hidden" r:id="rId1"/>
    <sheet name="Cover" sheetId="2" r:id="rId2"/>
    <sheet name="Instructions" sheetId="3" r:id="rId3"/>
    <sheet name="Names of Bidder" sheetId="4" r:id="rId4"/>
    <sheet name="CIVIL_ELECTRICAL-Sch-2" sheetId="5" r:id="rId5"/>
    <sheet name="Ext. Electrification-Sch-3" sheetId="6" state="hidden" r:id="rId6"/>
    <sheet name="Int. Electrification-Sch-4" sheetId="7" state="hidden" r:id="rId7"/>
    <sheet name="Schedule 3" sheetId="8" r:id="rId8"/>
    <sheet name="SCHEDULE-4" sheetId="9" r:id="rId9"/>
    <sheet name="Sched-6 Discount" sheetId="10" r:id="rId10"/>
    <sheet name="SCHEDULE-5 After Discount" sheetId="11" r:id="rId11"/>
    <sheet name="Bid Form 2nd Envelope" sheetId="12" r:id="rId12"/>
    <sheet name="N to W" sheetId="13" state="hidden" r:id="rId13"/>
  </sheets>
  <externalReferences>
    <externalReference r:id="rId14"/>
  </externalReferences>
  <definedNames>
    <definedName name="\A" localSheetId="5">#REF!</definedName>
    <definedName name="\A" localSheetId="6">#REF!</definedName>
    <definedName name="\A" localSheetId="7">#REF!</definedName>
    <definedName name="\A">#REF!</definedName>
    <definedName name="\B" localSheetId="5">#REF!</definedName>
    <definedName name="\B" localSheetId="6">#REF!</definedName>
    <definedName name="\B" localSheetId="7">#REF!</definedName>
    <definedName name="\B">#REF!</definedName>
    <definedName name="\C" localSheetId="5">#REF!</definedName>
    <definedName name="\C" localSheetId="6">#REF!</definedName>
    <definedName name="\C" localSheetId="7">#REF!</definedName>
    <definedName name="\C">#REF!</definedName>
    <definedName name="\M" localSheetId="5">#REF!</definedName>
    <definedName name="\M" localSheetId="6">#REF!</definedName>
    <definedName name="\M" localSheetId="7">#REF!</definedName>
    <definedName name="\M">#REF!</definedName>
    <definedName name="\N" localSheetId="5">#REF!</definedName>
    <definedName name="\N" localSheetId="6">#REF!</definedName>
    <definedName name="\N" localSheetId="7">#REF!</definedName>
    <definedName name="\N">#REF!</definedName>
    <definedName name="\P" localSheetId="5">#REF!</definedName>
    <definedName name="\P" localSheetId="6">#REF!</definedName>
    <definedName name="\P" localSheetId="7">#REF!</definedName>
    <definedName name="\P">#REF!</definedName>
    <definedName name="\R" localSheetId="5">#REF!</definedName>
    <definedName name="\R" localSheetId="6">#REF!</definedName>
    <definedName name="\R" localSheetId="7">#REF!</definedName>
    <definedName name="\R">#REF!</definedName>
    <definedName name="\U" localSheetId="5">#REF!</definedName>
    <definedName name="\U" localSheetId="6">#REF!</definedName>
    <definedName name="\U" localSheetId="7">#REF!</definedName>
    <definedName name="\U">#REF!</definedName>
    <definedName name="\V" localSheetId="5">#REF!</definedName>
    <definedName name="\V" localSheetId="6">#REF!</definedName>
    <definedName name="\V" localSheetId="7">#REF!</definedName>
    <definedName name="\V">#REF!</definedName>
    <definedName name="_xlnm._FilterDatabase" localSheetId="4" hidden="1">'CIVIL_ELECTRICAL-Sch-2'!$A$16:$AS$122</definedName>
    <definedName name="_xlnm._FilterDatabase" localSheetId="5" hidden="1">'Ext. Electrification-Sch-3'!$A$17:$AT$157</definedName>
    <definedName name="_xlnm._FilterDatabase" localSheetId="6" hidden="1">'Int. Electrification-Sch-4'!$A$1:$AT$163</definedName>
    <definedName name="_Hlk72930339" localSheetId="3">'Names of Bidder'!$F$27</definedName>
    <definedName name="ab" localSheetId="5">#REF!</definedName>
    <definedName name="ab" localSheetId="6">#REF!</definedName>
    <definedName name="ab" localSheetId="7">#REF!</definedName>
    <definedName name="ab">#REF!</definedName>
    <definedName name="logo1">"Picture 7"</definedName>
    <definedName name="_xlnm.Print_Area" localSheetId="11">'Bid Form 2nd Envelope'!$A$1:$F$60</definedName>
    <definedName name="_xlnm.Print_Area" localSheetId="4">'CIVIL_ELECTRICAL-Sch-2'!$A$1:$K$127</definedName>
    <definedName name="_xlnm.Print_Area" localSheetId="5">'Ext. Electrification-Sch-3'!$A$1:$K$162</definedName>
    <definedName name="_xlnm.Print_Area" localSheetId="2">Instructions!$A$1:$C$40</definedName>
    <definedName name="_xlnm.Print_Area" localSheetId="6">'Int. Electrification-Sch-4'!$A$1:$K$85</definedName>
    <definedName name="_xlnm.Print_Area" localSheetId="3">'Names of Bidder'!$B$1:$G$29</definedName>
    <definedName name="_xlnm.Print_Area" localSheetId="9">'Sched-6 Discount'!$A$2:$G$39</definedName>
    <definedName name="_xlnm.Print_Area" localSheetId="7">'Schedule 3'!$A$1:$D$21</definedName>
    <definedName name="_xlnm.Print_Area" localSheetId="8">'SCHEDULE-4'!$A$1:$D$32</definedName>
    <definedName name="_xlnm.Print_Area" localSheetId="10">'SCHEDULE-5 After Discount'!$A$1:$D$32</definedName>
    <definedName name="_xlnm.Print_Titles" localSheetId="4">'CIVIL_ELECTRICAL-Sch-2'!$1:$17</definedName>
    <definedName name="_xlnm.Print_Titles" localSheetId="5">'Ext. Electrification-Sch-3'!$1:$17</definedName>
    <definedName name="_xlnm.Print_Titles" localSheetId="6">'Int. Electrification-Sch-4'!$1:$17</definedName>
    <definedName name="_xlnm.Print_Titles" localSheetId="7">'Schedule 3'!$3:$13</definedName>
    <definedName name="_xlnm.Print_Titles" localSheetId="8">'SCHEDULE-4'!$3:$13</definedName>
    <definedName name="_xlnm.Print_Titles" localSheetId="10">'SCHEDULE-5 After Discount'!$3:$13</definedName>
    <definedName name="_xlnm.Recorder" localSheetId="5">#REF!</definedName>
    <definedName name="_xlnm.Recorder" localSheetId="6">#REF!</definedName>
    <definedName name="_xlnm.Recorder" localSheetId="7">#REF!</definedName>
    <definedName name="_xlnm.Recorder">#REF!</definedName>
    <definedName name="TEST" localSheetId="5">#REF!</definedName>
    <definedName name="TEST" localSheetId="6">#REF!</definedName>
    <definedName name="TEST" localSheetId="7">#REF!</definedName>
    <definedName name="TEST">#REF!</definedName>
    <definedName name="Z_01ACF2E1_8E61_4459_ABC1_B6C183DEED61_.wvu.PrintArea" localSheetId="11" hidden="1">'Bid Form 2nd Envelope'!$A$1:$F$60</definedName>
    <definedName name="Z_01ACF2E1_8E61_4459_ABC1_B6C183DEED61_.wvu.PrintArea" localSheetId="4" hidden="1">'CIVIL_ELECTRICAL-Sch-2'!$A$1:$K$17</definedName>
    <definedName name="Z_01ACF2E1_8E61_4459_ABC1_B6C183DEED61_.wvu.PrintArea" localSheetId="5" hidden="1">'Ext. Electrification-Sch-3'!$A$1:$K$17</definedName>
    <definedName name="Z_01ACF2E1_8E61_4459_ABC1_B6C183DEED61_.wvu.PrintArea" localSheetId="6" hidden="1">'Int. Electrification-Sch-4'!$A$1:$K$17</definedName>
    <definedName name="Z_01ACF2E1_8E61_4459_ABC1_B6C183DEED61_.wvu.PrintArea" localSheetId="3" hidden="1">'Names of Bidder'!$B$1:$E$26</definedName>
    <definedName name="Z_01ACF2E1_8E61_4459_ABC1_B6C183DEED61_.wvu.PrintArea" localSheetId="7" hidden="1">'Schedule 3'!$A$1:$D$22</definedName>
    <definedName name="Z_01ACF2E1_8E61_4459_ABC1_B6C183DEED61_.wvu.PrintArea" localSheetId="8" hidden="1">'SCHEDULE-4'!$A$1:$D$33</definedName>
    <definedName name="Z_01ACF2E1_8E61_4459_ABC1_B6C183DEED61_.wvu.PrintArea" localSheetId="10" hidden="1">'SCHEDULE-5 After Discount'!$A$1:$D$33</definedName>
    <definedName name="Z_01ACF2E1_8E61_4459_ABC1_B6C183DEED61_.wvu.PrintTitles" localSheetId="4" hidden="1">'CIVIL_ELECTRICAL-Sch-2'!$15:$17</definedName>
    <definedName name="Z_01ACF2E1_8E61_4459_ABC1_B6C183DEED61_.wvu.PrintTitles" localSheetId="5" hidden="1">'Ext. Electrification-Sch-3'!$15:$17</definedName>
    <definedName name="Z_01ACF2E1_8E61_4459_ABC1_B6C183DEED61_.wvu.PrintTitles" localSheetId="6" hidden="1">'Int. Electrification-Sch-4'!$15:$17</definedName>
    <definedName name="Z_01ACF2E1_8E61_4459_ABC1_B6C183DEED61_.wvu.PrintTitles" localSheetId="7" hidden="1">'Schedule 3'!$3:$13</definedName>
    <definedName name="Z_01ACF2E1_8E61_4459_ABC1_B6C183DEED61_.wvu.PrintTitles" localSheetId="8" hidden="1">'SCHEDULE-4'!$3:$13</definedName>
    <definedName name="Z_01ACF2E1_8E61_4459_ABC1_B6C183DEED61_.wvu.PrintTitles" localSheetId="10" hidden="1">'SCHEDULE-5 After Discount'!$3:$13</definedName>
    <definedName name="Z_0DD8F97D_8C07_4CD0_8FF9_3A2505F13748_.wvu.Cols" localSheetId="11" hidden="1">'Bid Form 2nd Envelope'!$H:$H</definedName>
    <definedName name="Z_0DD8F97D_8C07_4CD0_8FF9_3A2505F13748_.wvu.Cols" localSheetId="4" hidden="1">'CIVIL_ELECTRICAL-Sch-2'!$M:$M,'CIVIL_ELECTRICAL-Sch-2'!$O:$U</definedName>
    <definedName name="Z_0DD8F97D_8C07_4CD0_8FF9_3A2505F13748_.wvu.Cols" localSheetId="5" hidden="1">'Ext. Electrification-Sch-3'!$N:$N,'Ext. Electrification-Sch-3'!$P:$V</definedName>
    <definedName name="Z_0DD8F97D_8C07_4CD0_8FF9_3A2505F13748_.wvu.Cols" localSheetId="6" hidden="1">'Int. Electrification-Sch-4'!$N:$N,'Int. Electrification-Sch-4'!$P:$V</definedName>
    <definedName name="Z_0DD8F97D_8C07_4CD0_8FF9_3A2505F13748_.wvu.Cols" localSheetId="9" hidden="1">'Sched-6 Discount'!$H:$M</definedName>
    <definedName name="Z_0DD8F97D_8C07_4CD0_8FF9_3A2505F13748_.wvu.Cols" localSheetId="10" hidden="1">'SCHEDULE-5 After Discount'!$H:$H</definedName>
    <definedName name="Z_0DD8F97D_8C07_4CD0_8FF9_3A2505F13748_.wvu.FilterData" localSheetId="4" hidden="1">'CIVIL_ELECTRICAL-Sch-2'!$C$120:$K$120</definedName>
    <definedName name="Z_0DD8F97D_8C07_4CD0_8FF9_3A2505F13748_.wvu.FilterData" localSheetId="5" hidden="1">'Ext. Electrification-Sch-3'!$C$154:$K$154</definedName>
    <definedName name="Z_0DD8F97D_8C07_4CD0_8FF9_3A2505F13748_.wvu.FilterData" localSheetId="6" hidden="1">'Int. Electrification-Sch-4'!$C$77:$K$77</definedName>
    <definedName name="Z_0DD8F97D_8C07_4CD0_8FF9_3A2505F13748_.wvu.PrintArea" localSheetId="11" hidden="1">'Bid Form 2nd Envelope'!$A$1:$F$60</definedName>
    <definedName name="Z_0DD8F97D_8C07_4CD0_8FF9_3A2505F13748_.wvu.PrintArea" localSheetId="4" hidden="1">'CIVIL_ELECTRICAL-Sch-2'!$A$1:$K$126</definedName>
    <definedName name="Z_0DD8F97D_8C07_4CD0_8FF9_3A2505F13748_.wvu.PrintArea" localSheetId="5" hidden="1">'Ext. Electrification-Sch-3'!$A$1:$K$161</definedName>
    <definedName name="Z_0DD8F97D_8C07_4CD0_8FF9_3A2505F13748_.wvu.PrintArea" localSheetId="2" hidden="1">Instructions!$A$1:$C$40</definedName>
    <definedName name="Z_0DD8F97D_8C07_4CD0_8FF9_3A2505F13748_.wvu.PrintArea" localSheetId="6" hidden="1">'Int. Electrification-Sch-4'!$A$1:$K$84</definedName>
    <definedName name="Z_0DD8F97D_8C07_4CD0_8FF9_3A2505F13748_.wvu.PrintArea" localSheetId="3" hidden="1">'Names of Bidder'!$B$1:$G$29</definedName>
    <definedName name="Z_0DD8F97D_8C07_4CD0_8FF9_3A2505F13748_.wvu.PrintArea" localSheetId="9" hidden="1">'Sched-6 Discount'!$A$2:$G$39</definedName>
    <definedName name="Z_0DD8F97D_8C07_4CD0_8FF9_3A2505F13748_.wvu.PrintArea" localSheetId="7" hidden="1">'Schedule 3'!$A$1:$D$21</definedName>
    <definedName name="Z_0DD8F97D_8C07_4CD0_8FF9_3A2505F13748_.wvu.PrintArea" localSheetId="8" hidden="1">'SCHEDULE-4'!$A$1:$D$32</definedName>
    <definedName name="Z_0DD8F97D_8C07_4CD0_8FF9_3A2505F13748_.wvu.PrintArea" localSheetId="10" hidden="1">'SCHEDULE-5 After Discount'!$A$1:$D$32</definedName>
    <definedName name="Z_0DD8F97D_8C07_4CD0_8FF9_3A2505F13748_.wvu.PrintTitles" localSheetId="4" hidden="1">'CIVIL_ELECTRICAL-Sch-2'!$15:$17</definedName>
    <definedName name="Z_0DD8F97D_8C07_4CD0_8FF9_3A2505F13748_.wvu.PrintTitles" localSheetId="5" hidden="1">'Ext. Electrification-Sch-3'!$15:$17</definedName>
    <definedName name="Z_0DD8F97D_8C07_4CD0_8FF9_3A2505F13748_.wvu.PrintTitles" localSheetId="6" hidden="1">'Int. Electrification-Sch-4'!$15:$17</definedName>
    <definedName name="Z_0DD8F97D_8C07_4CD0_8FF9_3A2505F13748_.wvu.PrintTitles" localSheetId="7" hidden="1">'Schedule 3'!$3:$13</definedName>
    <definedName name="Z_0DD8F97D_8C07_4CD0_8FF9_3A2505F13748_.wvu.PrintTitles" localSheetId="8" hidden="1">'SCHEDULE-4'!$3:$13</definedName>
    <definedName name="Z_0DD8F97D_8C07_4CD0_8FF9_3A2505F13748_.wvu.PrintTitles" localSheetId="10" hidden="1">'SCHEDULE-5 After Discount'!$3:$13</definedName>
    <definedName name="Z_0DD8F97D_8C07_4CD0_8FF9_3A2505F13748_.wvu.Rows" localSheetId="11" hidden="1">'Bid Form 2nd Envelope'!#REF!,'Bid Form 2nd Envelope'!#REF!,'Bid Form 2nd Envelope'!$25:$25</definedName>
    <definedName name="Z_0DD8F97D_8C07_4CD0_8FF9_3A2505F13748_.wvu.Rows" localSheetId="4" hidden="1">'CIVIL_ELECTRICAL-Sch-2'!$121:$121</definedName>
    <definedName name="Z_0DD8F97D_8C07_4CD0_8FF9_3A2505F13748_.wvu.Rows" localSheetId="1" hidden="1">Cover!$7:$7</definedName>
    <definedName name="Z_0DD8F97D_8C07_4CD0_8FF9_3A2505F13748_.wvu.Rows" localSheetId="5" hidden="1">'Ext. Electrification-Sch-3'!$156:$156</definedName>
    <definedName name="Z_0DD8F97D_8C07_4CD0_8FF9_3A2505F13748_.wvu.Rows" localSheetId="2" hidden="1">Instructions!$16:$18,Instructions!#REF!,Instructions!#REF!,Instructions!$28:$30</definedName>
    <definedName name="Z_0DD8F97D_8C07_4CD0_8FF9_3A2505F13748_.wvu.Rows" localSheetId="6" hidden="1">'Int. Electrification-Sch-4'!$79:$79</definedName>
    <definedName name="Z_0DD8F97D_8C07_4CD0_8FF9_3A2505F13748_.wvu.Rows" localSheetId="3" hidden="1">'Names of Bidder'!$6:$8,'Names of Bidder'!$14:$23</definedName>
    <definedName name="Z_0DD8F97D_8C07_4CD0_8FF9_3A2505F13748_.wvu.Rows" localSheetId="9" hidden="1">'Sched-6 Discount'!$21:$21,'Sched-6 Discount'!$27:$29,'Sched-6 Discount'!$31:$33</definedName>
    <definedName name="Z_0DD8F97D_8C07_4CD0_8FF9_3A2505F13748_.wvu.Rows" localSheetId="7" hidden="1">'Schedule 3'!#REF!,'Schedule 3'!#REF!</definedName>
    <definedName name="Z_0DD8F97D_8C07_4CD0_8FF9_3A2505F13748_.wvu.Rows" localSheetId="8" hidden="1">'SCHEDULE-4'!$24:$25,'SCHEDULE-4'!#REF!</definedName>
    <definedName name="Z_0DD8F97D_8C07_4CD0_8FF9_3A2505F13748_.wvu.Rows" localSheetId="10" hidden="1">'SCHEDULE-5 After Discount'!$24:$25,'SCHEDULE-5 After Discount'!#REF!</definedName>
    <definedName name="Z_14D7F02E_BCCA_4517_ABC7_537FF4AEB67A_.wvu.Cols" localSheetId="4" hidden="1">'CIVIL_ELECTRICAL-Sch-2'!$O:$U</definedName>
    <definedName name="Z_14D7F02E_BCCA_4517_ABC7_537FF4AEB67A_.wvu.Cols" localSheetId="5" hidden="1">'Ext. Electrification-Sch-3'!$P:$V</definedName>
    <definedName name="Z_14D7F02E_BCCA_4517_ABC7_537FF4AEB67A_.wvu.Cols" localSheetId="6" hidden="1">'Int. Electrification-Sch-4'!$P:$V</definedName>
    <definedName name="Z_14D7F02E_BCCA_4517_ABC7_537FF4AEB67A_.wvu.PrintArea" localSheetId="11" hidden="1">'Bid Form 2nd Envelope'!$A$1:$F$60</definedName>
    <definedName name="Z_14D7F02E_BCCA_4517_ABC7_537FF4AEB67A_.wvu.PrintArea" localSheetId="4" hidden="1">'CIVIL_ELECTRICAL-Sch-2'!$A$1:$K$127</definedName>
    <definedName name="Z_14D7F02E_BCCA_4517_ABC7_537FF4AEB67A_.wvu.PrintArea" localSheetId="5" hidden="1">'Ext. Electrification-Sch-3'!$A$1:$K$162</definedName>
    <definedName name="Z_14D7F02E_BCCA_4517_ABC7_537FF4AEB67A_.wvu.PrintArea" localSheetId="2" hidden="1">Instructions!$A$1:$C$40</definedName>
    <definedName name="Z_14D7F02E_BCCA_4517_ABC7_537FF4AEB67A_.wvu.PrintArea" localSheetId="6" hidden="1">'Int. Electrification-Sch-4'!$A$1:$K$85</definedName>
    <definedName name="Z_14D7F02E_BCCA_4517_ABC7_537FF4AEB67A_.wvu.PrintArea" localSheetId="3" hidden="1">'Names of Bidder'!$B$1:$E$26</definedName>
    <definedName name="Z_14D7F02E_BCCA_4517_ABC7_537FF4AEB67A_.wvu.PrintArea" localSheetId="7" hidden="1">'Schedule 3'!$A$1:$D$21</definedName>
    <definedName name="Z_14D7F02E_BCCA_4517_ABC7_537FF4AEB67A_.wvu.PrintArea" localSheetId="8" hidden="1">'SCHEDULE-4'!$A$1:$D$32</definedName>
    <definedName name="Z_14D7F02E_BCCA_4517_ABC7_537FF4AEB67A_.wvu.PrintArea" localSheetId="10" hidden="1">'SCHEDULE-5 After Discount'!$A$1:$D$32</definedName>
    <definedName name="Z_14D7F02E_BCCA_4517_ABC7_537FF4AEB67A_.wvu.PrintTitles" localSheetId="4" hidden="1">'CIVIL_ELECTRICAL-Sch-2'!$15:$17</definedName>
    <definedName name="Z_14D7F02E_BCCA_4517_ABC7_537FF4AEB67A_.wvu.PrintTitles" localSheetId="5" hidden="1">'Ext. Electrification-Sch-3'!$15:$17</definedName>
    <definedName name="Z_14D7F02E_BCCA_4517_ABC7_537FF4AEB67A_.wvu.PrintTitles" localSheetId="6" hidden="1">'Int. Electrification-Sch-4'!$15:$17</definedName>
    <definedName name="Z_14D7F02E_BCCA_4517_ABC7_537FF4AEB67A_.wvu.PrintTitles" localSheetId="7" hidden="1">'Schedule 3'!$3:$13</definedName>
    <definedName name="Z_14D7F02E_BCCA_4517_ABC7_537FF4AEB67A_.wvu.PrintTitles" localSheetId="8" hidden="1">'SCHEDULE-4'!$3:$13</definedName>
    <definedName name="Z_14D7F02E_BCCA_4517_ABC7_537FF4AEB67A_.wvu.PrintTitles" localSheetId="10" hidden="1">'SCHEDULE-5 After Discount'!$3:$13</definedName>
    <definedName name="Z_16B70025_9CA2_4F36_80BF_1F4ACCC1B53C_.wvu.PrintArea" localSheetId="7" hidden="1">'Schedule 3'!$A$1:$D$21</definedName>
    <definedName name="Z_16B70025_9CA2_4F36_80BF_1F4ACCC1B53C_.wvu.PrintTitles" localSheetId="7" hidden="1">'Schedule 3'!$3:$13</definedName>
    <definedName name="Z_16B70025_9CA2_4F36_80BF_1F4ACCC1B53C_.wvu.Rows" localSheetId="7" hidden="1">'Schedule 3'!#REF!,'Schedule 3'!#REF!</definedName>
    <definedName name="Z_20CBBF41_A202_4892_A83D_52713C1F8A9E_.wvu.Cols" localSheetId="11" hidden="1">'Bid Form 2nd Envelope'!$H:$H</definedName>
    <definedName name="Z_20CBBF41_A202_4892_A83D_52713C1F8A9E_.wvu.Cols" localSheetId="4" hidden="1">'CIVIL_ELECTRICAL-Sch-2'!$L:$L,'CIVIL_ELECTRICAL-Sch-2'!$M:$M,'CIVIL_ELECTRICAL-Sch-2'!$O:$U</definedName>
    <definedName name="Z_20CBBF41_A202_4892_A83D_52713C1F8A9E_.wvu.Cols" localSheetId="5" hidden="1">'Ext. Electrification-Sch-3'!$L:$L,'Ext. Electrification-Sch-3'!$N:$N,'Ext. Electrification-Sch-3'!$P:$V</definedName>
    <definedName name="Z_20CBBF41_A202_4892_A83D_52713C1F8A9E_.wvu.Cols" localSheetId="6" hidden="1">'Int. Electrification-Sch-4'!$L:$L,'Int. Electrification-Sch-4'!$N:$N,'Int. Electrification-Sch-4'!$P:$V</definedName>
    <definedName name="Z_20CBBF41_A202_4892_A83D_52713C1F8A9E_.wvu.Cols" localSheetId="9" hidden="1">'Sched-6 Discount'!$I:$J</definedName>
    <definedName name="Z_20CBBF41_A202_4892_A83D_52713C1F8A9E_.wvu.FilterData" localSheetId="4" hidden="1">'CIVIL_ELECTRICAL-Sch-2'!$C$120:$K$120</definedName>
    <definedName name="Z_20CBBF41_A202_4892_A83D_52713C1F8A9E_.wvu.FilterData" localSheetId="5" hidden="1">'Ext. Electrification-Sch-3'!$C$154:$K$154</definedName>
    <definedName name="Z_20CBBF41_A202_4892_A83D_52713C1F8A9E_.wvu.FilterData" localSheetId="6" hidden="1">'Int. Electrification-Sch-4'!$C$77:$K$77</definedName>
    <definedName name="Z_20CBBF41_A202_4892_A83D_52713C1F8A9E_.wvu.PrintArea" localSheetId="11" hidden="1">'Bid Form 2nd Envelope'!$A$1:$F$60</definedName>
    <definedName name="Z_20CBBF41_A202_4892_A83D_52713C1F8A9E_.wvu.PrintArea" localSheetId="4" hidden="1">'CIVIL_ELECTRICAL-Sch-2'!$A$1:$K$126</definedName>
    <definedName name="Z_20CBBF41_A202_4892_A83D_52713C1F8A9E_.wvu.PrintArea" localSheetId="5" hidden="1">'Ext. Electrification-Sch-3'!$A$1:$K$161</definedName>
    <definedName name="Z_20CBBF41_A202_4892_A83D_52713C1F8A9E_.wvu.PrintArea" localSheetId="2" hidden="1">Instructions!$A$1:$C$40</definedName>
    <definedName name="Z_20CBBF41_A202_4892_A83D_52713C1F8A9E_.wvu.PrintArea" localSheetId="6" hidden="1">'Int. Electrification-Sch-4'!$A$1:$K$84</definedName>
    <definedName name="Z_20CBBF41_A202_4892_A83D_52713C1F8A9E_.wvu.PrintArea" localSheetId="3" hidden="1">'Names of Bidder'!$B$1:$G$29</definedName>
    <definedName name="Z_20CBBF41_A202_4892_A83D_52713C1F8A9E_.wvu.PrintArea" localSheetId="9" hidden="1">'Sched-6 Discount'!$A$2:$G$39</definedName>
    <definedName name="Z_20CBBF41_A202_4892_A83D_52713C1F8A9E_.wvu.PrintArea" localSheetId="8" hidden="1">'SCHEDULE-4'!$A$1:$D$32</definedName>
    <definedName name="Z_20CBBF41_A202_4892_A83D_52713C1F8A9E_.wvu.PrintArea" localSheetId="10" hidden="1">'SCHEDULE-5 After Discount'!$A$1:$D$32</definedName>
    <definedName name="Z_20CBBF41_A202_4892_A83D_52713C1F8A9E_.wvu.PrintTitles" localSheetId="4" hidden="1">'CIVIL_ELECTRICAL-Sch-2'!$1:$17</definedName>
    <definedName name="Z_20CBBF41_A202_4892_A83D_52713C1F8A9E_.wvu.PrintTitles" localSheetId="5" hidden="1">'Ext. Electrification-Sch-3'!$1:$17</definedName>
    <definedName name="Z_20CBBF41_A202_4892_A83D_52713C1F8A9E_.wvu.PrintTitles" localSheetId="6" hidden="1">'Int. Electrification-Sch-4'!$1:$17</definedName>
    <definedName name="Z_20CBBF41_A202_4892_A83D_52713C1F8A9E_.wvu.PrintTitles" localSheetId="8" hidden="1">'SCHEDULE-4'!$3:$13</definedName>
    <definedName name="Z_20CBBF41_A202_4892_A83D_52713C1F8A9E_.wvu.PrintTitles" localSheetId="10" hidden="1">'SCHEDULE-5 After Discount'!$3:$13</definedName>
    <definedName name="Z_20CBBF41_A202_4892_A83D_52713C1F8A9E_.wvu.Rows" localSheetId="11" hidden="1">'Bid Form 2nd Envelope'!#REF!,'Bid Form 2nd Envelope'!$25:$25,'Bid Form 2nd Envelope'!$32:$35</definedName>
    <definedName name="Z_20CBBF41_A202_4892_A83D_52713C1F8A9E_.wvu.Rows" localSheetId="4" hidden="1">'CIVIL_ELECTRICAL-Sch-2'!$121:$121</definedName>
    <definedName name="Z_20CBBF41_A202_4892_A83D_52713C1F8A9E_.wvu.Rows" localSheetId="1" hidden="1">Cover!$7:$7</definedName>
    <definedName name="Z_20CBBF41_A202_4892_A83D_52713C1F8A9E_.wvu.Rows" localSheetId="5" hidden="1">'Ext. Electrification-Sch-3'!$156:$156</definedName>
    <definedName name="Z_20CBBF41_A202_4892_A83D_52713C1F8A9E_.wvu.Rows" localSheetId="2" hidden="1">Instructions!$16:$18,Instructions!$28:$30</definedName>
    <definedName name="Z_20CBBF41_A202_4892_A83D_52713C1F8A9E_.wvu.Rows" localSheetId="6" hidden="1">'Int. Electrification-Sch-4'!$79:$79</definedName>
    <definedName name="Z_20CBBF41_A202_4892_A83D_52713C1F8A9E_.wvu.Rows" localSheetId="3" hidden="1">'Names of Bidder'!$6:$8,'Names of Bidder'!$14:$23</definedName>
    <definedName name="Z_20CBBF41_A202_4892_A83D_52713C1F8A9E_.wvu.Rows" localSheetId="9" hidden="1">'Sched-6 Discount'!$16:$29</definedName>
    <definedName name="Z_20CBBF41_A202_4892_A83D_52713C1F8A9E_.wvu.Rows" localSheetId="8" hidden="1">'SCHEDULE-4'!$14:$17,'SCHEDULE-4'!$24:$25</definedName>
    <definedName name="Z_20CBBF41_A202_4892_A83D_52713C1F8A9E_.wvu.Rows" localSheetId="10" hidden="1">'SCHEDULE-5 After Discount'!$14:$25</definedName>
    <definedName name="Z_27A45B7A_04F2_4516_B80B_5ED0825D4ED3_.wvu.Cols" localSheetId="4" hidden="1">'CIVIL_ELECTRICAL-Sch-2'!$M:$M,'CIVIL_ELECTRICAL-Sch-2'!$O:$U</definedName>
    <definedName name="Z_27A45B7A_04F2_4516_B80B_5ED0825D4ED3_.wvu.Cols" localSheetId="5" hidden="1">'Ext. Electrification-Sch-3'!$N:$N,'Ext. Electrification-Sch-3'!$P:$V</definedName>
    <definedName name="Z_27A45B7A_04F2_4516_B80B_5ED0825D4ED3_.wvu.Cols" localSheetId="6" hidden="1">'Int. Electrification-Sch-4'!$N:$N,'Int. Electrification-Sch-4'!$P:$V</definedName>
    <definedName name="Z_27A45B7A_04F2_4516_B80B_5ED0825D4ED3_.wvu.Cols" localSheetId="9" hidden="1">'Sched-6 Discount'!$I:$K</definedName>
    <definedName name="Z_27A45B7A_04F2_4516_B80B_5ED0825D4ED3_.wvu.FilterData" localSheetId="4" hidden="1">'CIVIL_ELECTRICAL-Sch-2'!$C$120:$K$120</definedName>
    <definedName name="Z_27A45B7A_04F2_4516_B80B_5ED0825D4ED3_.wvu.FilterData" localSheetId="5" hidden="1">'Ext. Electrification-Sch-3'!$C$154:$K$154</definedName>
    <definedName name="Z_27A45B7A_04F2_4516_B80B_5ED0825D4ED3_.wvu.FilterData" localSheetId="6" hidden="1">'Int. Electrification-Sch-4'!$C$77:$K$77</definedName>
    <definedName name="Z_27A45B7A_04F2_4516_B80B_5ED0825D4ED3_.wvu.PrintArea" localSheetId="11" hidden="1">'Bid Form 2nd Envelope'!$A$1:$F$60</definedName>
    <definedName name="Z_27A45B7A_04F2_4516_B80B_5ED0825D4ED3_.wvu.PrintArea" localSheetId="4" hidden="1">'CIVIL_ELECTRICAL-Sch-2'!$A$1:$K$126</definedName>
    <definedName name="Z_27A45B7A_04F2_4516_B80B_5ED0825D4ED3_.wvu.PrintArea" localSheetId="5" hidden="1">'Ext. Electrification-Sch-3'!$A$1:$K$161</definedName>
    <definedName name="Z_27A45B7A_04F2_4516_B80B_5ED0825D4ED3_.wvu.PrintArea" localSheetId="2" hidden="1">Instructions!$A$1:$C$40</definedName>
    <definedName name="Z_27A45B7A_04F2_4516_B80B_5ED0825D4ED3_.wvu.PrintArea" localSheetId="6" hidden="1">'Int. Electrification-Sch-4'!$A$1:$K$84</definedName>
    <definedName name="Z_27A45B7A_04F2_4516_B80B_5ED0825D4ED3_.wvu.PrintArea" localSheetId="3" hidden="1">'Names of Bidder'!$B$1:$E$26</definedName>
    <definedName name="Z_27A45B7A_04F2_4516_B80B_5ED0825D4ED3_.wvu.PrintArea" localSheetId="9" hidden="1">'Sched-6 Discount'!$A$2:$G$39</definedName>
    <definedName name="Z_27A45B7A_04F2_4516_B80B_5ED0825D4ED3_.wvu.PrintArea" localSheetId="7" hidden="1">'Schedule 3'!$A$1:$D$21</definedName>
    <definedName name="Z_27A45B7A_04F2_4516_B80B_5ED0825D4ED3_.wvu.PrintArea" localSheetId="8" hidden="1">'SCHEDULE-4'!$A$1:$D$32</definedName>
    <definedName name="Z_27A45B7A_04F2_4516_B80B_5ED0825D4ED3_.wvu.PrintArea" localSheetId="10" hidden="1">'SCHEDULE-5 After Discount'!$A$1:$D$32</definedName>
    <definedName name="Z_27A45B7A_04F2_4516_B80B_5ED0825D4ED3_.wvu.PrintTitles" localSheetId="4" hidden="1">'CIVIL_ELECTRICAL-Sch-2'!$15:$17</definedName>
    <definedName name="Z_27A45B7A_04F2_4516_B80B_5ED0825D4ED3_.wvu.PrintTitles" localSheetId="5" hidden="1">'Ext. Electrification-Sch-3'!$15:$17</definedName>
    <definedName name="Z_27A45B7A_04F2_4516_B80B_5ED0825D4ED3_.wvu.PrintTitles" localSheetId="6" hidden="1">'Int. Electrification-Sch-4'!$15:$17</definedName>
    <definedName name="Z_27A45B7A_04F2_4516_B80B_5ED0825D4ED3_.wvu.PrintTitles" localSheetId="7" hidden="1">'Schedule 3'!$3:$13</definedName>
    <definedName name="Z_27A45B7A_04F2_4516_B80B_5ED0825D4ED3_.wvu.PrintTitles" localSheetId="8" hidden="1">'SCHEDULE-4'!$3:$13</definedName>
    <definedName name="Z_27A45B7A_04F2_4516_B80B_5ED0825D4ED3_.wvu.PrintTitles" localSheetId="10" hidden="1">'SCHEDULE-5 After Discount'!$3:$13</definedName>
    <definedName name="Z_27A45B7A_04F2_4516_B80B_5ED0825D4ED3_.wvu.Rows" localSheetId="1" hidden="1">Cover!$7:$7</definedName>
    <definedName name="Z_27A45B7A_04F2_4516_B80B_5ED0825D4ED3_.wvu.Rows" localSheetId="9" hidden="1">'Sched-6 Discount'!$28:$29</definedName>
    <definedName name="Z_4F65FF32_EC61_4022_A399_2986D7B6B8B3_.wvu.Cols" localSheetId="11" hidden="1">'Bid Form 2nd Envelope'!$Z:$AJ</definedName>
    <definedName name="Z_4F65FF32_EC61_4022_A399_2986D7B6B8B3_.wvu.Cols" localSheetId="4" hidden="1">'CIVIL_ELECTRICAL-Sch-2'!$O:$U</definedName>
    <definedName name="Z_4F65FF32_EC61_4022_A399_2986D7B6B8B3_.wvu.Cols" localSheetId="5" hidden="1">'Ext. Electrification-Sch-3'!$P:$V</definedName>
    <definedName name="Z_4F65FF32_EC61_4022_A399_2986D7B6B8B3_.wvu.Cols" localSheetId="6" hidden="1">'Int. Electrification-Sch-4'!$P:$V</definedName>
    <definedName name="Z_4F65FF32_EC61_4022_A399_2986D7B6B8B3_.wvu.PrintArea" localSheetId="11" hidden="1">'Bid Form 2nd Envelope'!$A$1:$F$60</definedName>
    <definedName name="Z_4F65FF32_EC61_4022_A399_2986D7B6B8B3_.wvu.PrintArea" localSheetId="4" hidden="1">'CIVIL_ELECTRICAL-Sch-2'!$A$1:$K$17</definedName>
    <definedName name="Z_4F65FF32_EC61_4022_A399_2986D7B6B8B3_.wvu.PrintArea" localSheetId="5" hidden="1">'Ext. Electrification-Sch-3'!$A$1:$K$17</definedName>
    <definedName name="Z_4F65FF32_EC61_4022_A399_2986D7B6B8B3_.wvu.PrintArea" localSheetId="2" hidden="1">Instructions!$A$1:$C$40</definedName>
    <definedName name="Z_4F65FF32_EC61_4022_A399_2986D7B6B8B3_.wvu.PrintArea" localSheetId="6" hidden="1">'Int. Electrification-Sch-4'!$A$1:$K$17</definedName>
    <definedName name="Z_4F65FF32_EC61_4022_A399_2986D7B6B8B3_.wvu.PrintArea" localSheetId="3" hidden="1">'Names of Bidder'!$B$1:$E$26</definedName>
    <definedName name="Z_4F65FF32_EC61_4022_A399_2986D7B6B8B3_.wvu.PrintArea" localSheetId="9" hidden="1">'Sched-6 Discount'!$A$2:$G$38</definedName>
    <definedName name="Z_4F65FF32_EC61_4022_A399_2986D7B6B8B3_.wvu.PrintArea" localSheetId="7" hidden="1">'Schedule 3'!$A$1:$D$21</definedName>
    <definedName name="Z_4F65FF32_EC61_4022_A399_2986D7B6B8B3_.wvu.PrintArea" localSheetId="8" hidden="1">'SCHEDULE-4'!$A$1:$D$32</definedName>
    <definedName name="Z_4F65FF32_EC61_4022_A399_2986D7B6B8B3_.wvu.PrintArea" localSheetId="10" hidden="1">'SCHEDULE-5 After Discount'!$A$1:$D$32</definedName>
    <definedName name="Z_4F65FF32_EC61_4022_A399_2986D7B6B8B3_.wvu.PrintTitles" localSheetId="4" hidden="1">'CIVIL_ELECTRICAL-Sch-2'!$15:$17</definedName>
    <definedName name="Z_4F65FF32_EC61_4022_A399_2986D7B6B8B3_.wvu.PrintTitles" localSheetId="5" hidden="1">'Ext. Electrification-Sch-3'!$15:$17</definedName>
    <definedName name="Z_4F65FF32_EC61_4022_A399_2986D7B6B8B3_.wvu.PrintTitles" localSheetId="6" hidden="1">'Int. Electrification-Sch-4'!$15:$17</definedName>
    <definedName name="Z_4F65FF32_EC61_4022_A399_2986D7B6B8B3_.wvu.PrintTitles" localSheetId="7" hidden="1">'Schedule 3'!$3:$13</definedName>
    <definedName name="Z_4F65FF32_EC61_4022_A399_2986D7B6B8B3_.wvu.PrintTitles" localSheetId="8" hidden="1">'SCHEDULE-4'!$3:$13</definedName>
    <definedName name="Z_4F65FF32_EC61_4022_A399_2986D7B6B8B3_.wvu.PrintTitles" localSheetId="10" hidden="1">'SCHEDULE-5 After Discount'!$3:$13</definedName>
    <definedName name="Z_4F65FF32_EC61_4022_A399_2986D7B6B8B3_.wvu.Rows" localSheetId="4" hidden="1">'CIVIL_ELECTRICAL-Sch-2'!#REF!</definedName>
    <definedName name="Z_4F65FF32_EC61_4022_A399_2986D7B6B8B3_.wvu.Rows" localSheetId="5" hidden="1">'Ext. Electrification-Sch-3'!#REF!</definedName>
    <definedName name="Z_4F65FF32_EC61_4022_A399_2986D7B6B8B3_.wvu.Rows" localSheetId="6" hidden="1">'Int. Electrification-Sch-4'!#REF!</definedName>
    <definedName name="Z_58D82F59_8CF6_455F_B9F4_081499FDF243_.wvu.Cols" localSheetId="9" hidden="1">'Sched-6 Discount'!$I:$M</definedName>
    <definedName name="Z_58D82F59_8CF6_455F_B9F4_081499FDF243_.wvu.PrintArea" localSheetId="9" hidden="1">'Sched-6 Discount'!$A$2:$G$39</definedName>
    <definedName name="Z_58D82F59_8CF6_455F_B9F4_081499FDF243_.wvu.Rows" localSheetId="9" hidden="1">'Sched-6 Discount'!$20:$20,'Sched-6 Discount'!$26:$26</definedName>
    <definedName name="Z_5C6610A7_30B1_43C5_B47D_FDA0FBB789C6_.wvu.PrintArea" localSheetId="2" hidden="1">Instructions!$A$1:$C$40</definedName>
    <definedName name="Z_6269FB24_FD69_4B06_B4F9_A51A4D37F8E4_.wvu.Cols" localSheetId="11" hidden="1">'Bid Form 2nd Envelope'!$H:$H</definedName>
    <definedName name="Z_6269FB24_FD69_4B06_B4F9_A51A4D37F8E4_.wvu.Cols" localSheetId="4" hidden="1">'CIVIL_ELECTRICAL-Sch-2'!$M:$M,'CIVIL_ELECTRICAL-Sch-2'!$O:$U</definedName>
    <definedName name="Z_6269FB24_FD69_4B06_B4F9_A51A4D37F8E4_.wvu.Cols" localSheetId="5" hidden="1">'Ext. Electrification-Sch-3'!$N:$N,'Ext. Electrification-Sch-3'!$P:$V</definedName>
    <definedName name="Z_6269FB24_FD69_4B06_B4F9_A51A4D37F8E4_.wvu.Cols" localSheetId="6" hidden="1">'Int. Electrification-Sch-4'!$N:$N,'Int. Electrification-Sch-4'!$P:$V</definedName>
    <definedName name="Z_6269FB24_FD69_4B06_B4F9_A51A4D37F8E4_.wvu.Cols" localSheetId="9" hidden="1">'Sched-6 Discount'!$H:$M</definedName>
    <definedName name="Z_6269FB24_FD69_4B06_B4F9_A51A4D37F8E4_.wvu.Cols" localSheetId="10" hidden="1">'SCHEDULE-5 After Discount'!$H:$H</definedName>
    <definedName name="Z_6269FB24_FD69_4B06_B4F9_A51A4D37F8E4_.wvu.FilterData" localSheetId="4" hidden="1">'CIVIL_ELECTRICAL-Sch-2'!$C$120:$K$120</definedName>
    <definedName name="Z_6269FB24_FD69_4B06_B4F9_A51A4D37F8E4_.wvu.FilterData" localSheetId="5" hidden="1">'Ext. Electrification-Sch-3'!$C$154:$K$154</definedName>
    <definedName name="Z_6269FB24_FD69_4B06_B4F9_A51A4D37F8E4_.wvu.FilterData" localSheetId="6" hidden="1">'Int. Electrification-Sch-4'!$C$77:$K$77</definedName>
    <definedName name="Z_6269FB24_FD69_4B06_B4F9_A51A4D37F8E4_.wvu.PrintArea" localSheetId="11" hidden="1">'Bid Form 2nd Envelope'!$A$1:$F$60</definedName>
    <definedName name="Z_6269FB24_FD69_4B06_B4F9_A51A4D37F8E4_.wvu.PrintArea" localSheetId="4" hidden="1">'CIVIL_ELECTRICAL-Sch-2'!$A$1:$K$126</definedName>
    <definedName name="Z_6269FB24_FD69_4B06_B4F9_A51A4D37F8E4_.wvu.PrintArea" localSheetId="5" hidden="1">'Ext. Electrification-Sch-3'!$A$1:$K$161</definedName>
    <definedName name="Z_6269FB24_FD69_4B06_B4F9_A51A4D37F8E4_.wvu.PrintArea" localSheetId="2" hidden="1">Instructions!$A$1:$C$40</definedName>
    <definedName name="Z_6269FB24_FD69_4B06_B4F9_A51A4D37F8E4_.wvu.PrintArea" localSheetId="6" hidden="1">'Int. Electrification-Sch-4'!$A$1:$K$84</definedName>
    <definedName name="Z_6269FB24_FD69_4B06_B4F9_A51A4D37F8E4_.wvu.PrintArea" localSheetId="3" hidden="1">'Names of Bidder'!$B$1:$G$29</definedName>
    <definedName name="Z_6269FB24_FD69_4B06_B4F9_A51A4D37F8E4_.wvu.PrintArea" localSheetId="9" hidden="1">'Sched-6 Discount'!$A$2:$G$39</definedName>
    <definedName name="Z_6269FB24_FD69_4B06_B4F9_A51A4D37F8E4_.wvu.PrintArea" localSheetId="8" hidden="1">'SCHEDULE-4'!$A$1:$D$32</definedName>
    <definedName name="Z_6269FB24_FD69_4B06_B4F9_A51A4D37F8E4_.wvu.PrintArea" localSheetId="10" hidden="1">'SCHEDULE-5 After Discount'!$A$1:$D$32</definedName>
    <definedName name="Z_6269FB24_FD69_4B06_B4F9_A51A4D37F8E4_.wvu.PrintTitles" localSheetId="4" hidden="1">'CIVIL_ELECTRICAL-Sch-2'!$1:$17</definedName>
    <definedName name="Z_6269FB24_FD69_4B06_B4F9_A51A4D37F8E4_.wvu.PrintTitles" localSheetId="5" hidden="1">'Ext. Electrification-Sch-3'!$1:$17</definedName>
    <definedName name="Z_6269FB24_FD69_4B06_B4F9_A51A4D37F8E4_.wvu.PrintTitles" localSheetId="6" hidden="1">'Int. Electrification-Sch-4'!$1:$17</definedName>
    <definedName name="Z_6269FB24_FD69_4B06_B4F9_A51A4D37F8E4_.wvu.PrintTitles" localSheetId="8" hidden="1">'SCHEDULE-4'!$3:$13</definedName>
    <definedName name="Z_6269FB24_FD69_4B06_B4F9_A51A4D37F8E4_.wvu.PrintTitles" localSheetId="10" hidden="1">'SCHEDULE-5 After Discount'!$3:$13</definedName>
    <definedName name="Z_6269FB24_FD69_4B06_B4F9_A51A4D37F8E4_.wvu.Rows" localSheetId="11" hidden="1">'Bid Form 2nd Envelope'!#REF!,'Bid Form 2nd Envelope'!$25:$25,'Bid Form 2nd Envelope'!$32:$35</definedName>
    <definedName name="Z_6269FB24_FD69_4B06_B4F9_A51A4D37F8E4_.wvu.Rows" localSheetId="4" hidden="1">'CIVIL_ELECTRICAL-Sch-2'!$121:$121</definedName>
    <definedName name="Z_6269FB24_FD69_4B06_B4F9_A51A4D37F8E4_.wvu.Rows" localSheetId="1" hidden="1">Cover!$7:$7</definedName>
    <definedName name="Z_6269FB24_FD69_4B06_B4F9_A51A4D37F8E4_.wvu.Rows" localSheetId="5" hidden="1">'Ext. Electrification-Sch-3'!$156:$156</definedName>
    <definedName name="Z_6269FB24_FD69_4B06_B4F9_A51A4D37F8E4_.wvu.Rows" localSheetId="2" hidden="1">Instructions!$16:$18,Instructions!$28:$30</definedName>
    <definedName name="Z_6269FB24_FD69_4B06_B4F9_A51A4D37F8E4_.wvu.Rows" localSheetId="6" hidden="1">'Int. Electrification-Sch-4'!$79:$79</definedName>
    <definedName name="Z_6269FB24_FD69_4B06_B4F9_A51A4D37F8E4_.wvu.Rows" localSheetId="3" hidden="1">'Names of Bidder'!$6:$8,'Names of Bidder'!$14:$23</definedName>
    <definedName name="Z_6269FB24_FD69_4B06_B4F9_A51A4D37F8E4_.wvu.Rows" localSheetId="9" hidden="1">'Sched-6 Discount'!$16:$29,'Sched-6 Discount'!$31:$33</definedName>
    <definedName name="Z_6269FB24_FD69_4B06_B4F9_A51A4D37F8E4_.wvu.Rows" localSheetId="8" hidden="1">'SCHEDULE-4'!$14:$17,'SCHEDULE-4'!$24:$25</definedName>
    <definedName name="Z_6269FB24_FD69_4B06_B4F9_A51A4D37F8E4_.wvu.Rows" localSheetId="10" hidden="1">'SCHEDULE-5 After Discount'!$14:$17,'SCHEDULE-5 After Discount'!$24:$25</definedName>
    <definedName name="Z_696D9240_6693_44E8_B9A4_2BFADD101EE2_.wvu.Cols" localSheetId="9" hidden="1">'Sched-6 Discount'!$I:$M</definedName>
    <definedName name="Z_696D9240_6693_44E8_B9A4_2BFADD101EE2_.wvu.PrintArea" localSheetId="9" hidden="1">'Sched-6 Discount'!$A$2:$G$39</definedName>
    <definedName name="Z_696D9240_6693_44E8_B9A4_2BFADD101EE2_.wvu.Rows" localSheetId="9" hidden="1">'Sched-6 Discount'!$20:$20,'Sched-6 Discount'!$26:$26</definedName>
    <definedName name="Z_76EF76C6_407E_4B5E_855E_3AC1614CD1AB_.wvu.Cols" localSheetId="11" hidden="1">'Bid Form 2nd Envelope'!$H:$H</definedName>
    <definedName name="Z_76EF76C6_407E_4B5E_855E_3AC1614CD1AB_.wvu.Cols" localSheetId="4" hidden="1">'CIVIL_ELECTRICAL-Sch-2'!$L:$L,'CIVIL_ELECTRICAL-Sch-2'!$M:$M,'CIVIL_ELECTRICAL-Sch-2'!$O:$AA</definedName>
    <definedName name="Z_76EF76C6_407E_4B5E_855E_3AC1614CD1AB_.wvu.Cols" localSheetId="5" hidden="1">'Ext. Electrification-Sch-3'!$L:$N,'Ext. Electrification-Sch-3'!$P:$AB</definedName>
    <definedName name="Z_76EF76C6_407E_4B5E_855E_3AC1614CD1AB_.wvu.Cols" localSheetId="6" hidden="1">'Int. Electrification-Sch-4'!$L:$N,'Int. Electrification-Sch-4'!$P:$AB</definedName>
    <definedName name="Z_76EF76C6_407E_4B5E_855E_3AC1614CD1AB_.wvu.Cols" localSheetId="9" hidden="1">'Sched-6 Discount'!$H:$K</definedName>
    <definedName name="Z_76EF76C6_407E_4B5E_855E_3AC1614CD1AB_.wvu.Cols" localSheetId="8" hidden="1">'SCHEDULE-4'!$F:$F</definedName>
    <definedName name="Z_76EF76C6_407E_4B5E_855E_3AC1614CD1AB_.wvu.Cols" localSheetId="10" hidden="1">'SCHEDULE-5 After Discount'!$H:$H</definedName>
    <definedName name="Z_76EF76C6_407E_4B5E_855E_3AC1614CD1AB_.wvu.FilterData" localSheetId="4" hidden="1">'CIVIL_ELECTRICAL-Sch-2'!$C$120:$K$120</definedName>
    <definedName name="Z_76EF76C6_407E_4B5E_855E_3AC1614CD1AB_.wvu.FilterData" localSheetId="5" hidden="1">'Ext. Electrification-Sch-3'!$C$154:$K$154</definedName>
    <definedName name="Z_76EF76C6_407E_4B5E_855E_3AC1614CD1AB_.wvu.FilterData" localSheetId="6" hidden="1">'Int. Electrification-Sch-4'!$C$77:$K$77</definedName>
    <definedName name="Z_76EF76C6_407E_4B5E_855E_3AC1614CD1AB_.wvu.PrintArea" localSheetId="11" hidden="1">'Bid Form 2nd Envelope'!$A$1:$F$60</definedName>
    <definedName name="Z_76EF76C6_407E_4B5E_855E_3AC1614CD1AB_.wvu.PrintArea" localSheetId="4" hidden="1">'CIVIL_ELECTRICAL-Sch-2'!$A$1:$K$127</definedName>
    <definedName name="Z_76EF76C6_407E_4B5E_855E_3AC1614CD1AB_.wvu.PrintArea" localSheetId="5" hidden="1">'Ext. Electrification-Sch-3'!$A$1:$K$162</definedName>
    <definedName name="Z_76EF76C6_407E_4B5E_855E_3AC1614CD1AB_.wvu.PrintArea" localSheetId="2" hidden="1">Instructions!$A$1:$C$40</definedName>
    <definedName name="Z_76EF76C6_407E_4B5E_855E_3AC1614CD1AB_.wvu.PrintArea" localSheetId="6" hidden="1">'Int. Electrification-Sch-4'!$A$1:$K$85</definedName>
    <definedName name="Z_76EF76C6_407E_4B5E_855E_3AC1614CD1AB_.wvu.PrintArea" localSheetId="3" hidden="1">'Names of Bidder'!$B$1:$G$29</definedName>
    <definedName name="Z_76EF76C6_407E_4B5E_855E_3AC1614CD1AB_.wvu.PrintArea" localSheetId="9" hidden="1">'Sched-6 Discount'!$A$2:$G$39</definedName>
    <definedName name="Z_76EF76C6_407E_4B5E_855E_3AC1614CD1AB_.wvu.PrintArea" localSheetId="7" hidden="1">'Schedule 3'!$A$1:$D$21</definedName>
    <definedName name="Z_76EF76C6_407E_4B5E_855E_3AC1614CD1AB_.wvu.PrintArea" localSheetId="8" hidden="1">'SCHEDULE-4'!$A$1:$D$32</definedName>
    <definedName name="Z_76EF76C6_407E_4B5E_855E_3AC1614CD1AB_.wvu.PrintArea" localSheetId="10" hidden="1">'SCHEDULE-5 After Discount'!$A$1:$D$32</definedName>
    <definedName name="Z_76EF76C6_407E_4B5E_855E_3AC1614CD1AB_.wvu.PrintTitles" localSheetId="4" hidden="1">'CIVIL_ELECTRICAL-Sch-2'!$1:$17</definedName>
    <definedName name="Z_76EF76C6_407E_4B5E_855E_3AC1614CD1AB_.wvu.PrintTitles" localSheetId="5" hidden="1">'Ext. Electrification-Sch-3'!$1:$17</definedName>
    <definedName name="Z_76EF76C6_407E_4B5E_855E_3AC1614CD1AB_.wvu.PrintTitles" localSheetId="6" hidden="1">'Int. Electrification-Sch-4'!$1:$17</definedName>
    <definedName name="Z_76EF76C6_407E_4B5E_855E_3AC1614CD1AB_.wvu.PrintTitles" localSheetId="7" hidden="1">'Schedule 3'!$3:$13</definedName>
    <definedName name="Z_76EF76C6_407E_4B5E_855E_3AC1614CD1AB_.wvu.PrintTitles" localSheetId="8" hidden="1">'SCHEDULE-4'!$3:$13</definedName>
    <definedName name="Z_76EF76C6_407E_4B5E_855E_3AC1614CD1AB_.wvu.PrintTitles" localSheetId="10" hidden="1">'SCHEDULE-5 After Discount'!$3:$13</definedName>
    <definedName name="Z_76EF76C6_407E_4B5E_855E_3AC1614CD1AB_.wvu.Rows" localSheetId="11" hidden="1">'Bid Form 2nd Envelope'!$25:$25</definedName>
    <definedName name="Z_76EF76C6_407E_4B5E_855E_3AC1614CD1AB_.wvu.Rows" localSheetId="4" hidden="1">'CIVIL_ELECTRICAL-Sch-2'!$121:$122</definedName>
    <definedName name="Z_76EF76C6_407E_4B5E_855E_3AC1614CD1AB_.wvu.Rows" localSheetId="1" hidden="1">Cover!$7:$7</definedName>
    <definedName name="Z_76EF76C6_407E_4B5E_855E_3AC1614CD1AB_.wvu.Rows" localSheetId="5" hidden="1">'Ext. Electrification-Sch-3'!$155:$157</definedName>
    <definedName name="Z_76EF76C6_407E_4B5E_855E_3AC1614CD1AB_.wvu.Rows" localSheetId="2" hidden="1">Instructions!$16:$18,Instructions!$28:$30</definedName>
    <definedName name="Z_76EF76C6_407E_4B5E_855E_3AC1614CD1AB_.wvu.Rows" localSheetId="6" hidden="1">'Int. Electrification-Sch-4'!$78:$80</definedName>
    <definedName name="Z_76EF76C6_407E_4B5E_855E_3AC1614CD1AB_.wvu.Rows" localSheetId="3" hidden="1">'Names of Bidder'!$6:$8,'Names of Bidder'!$14:$23</definedName>
    <definedName name="Z_76EF76C6_407E_4B5E_855E_3AC1614CD1AB_.wvu.Rows" localSheetId="9" hidden="1">'Sched-6 Discount'!$14:$14,'Sched-6 Discount'!$16:$33</definedName>
    <definedName name="Z_7C2FE42D_100D_42C1_B89A_7B6FB08C8EE8_.wvu.PrintArea" localSheetId="7" hidden="1">'Schedule 3'!$A$1:$D$21</definedName>
    <definedName name="Z_7C2FE42D_100D_42C1_B89A_7B6FB08C8EE8_.wvu.PrintTitles" localSheetId="7" hidden="1">'Schedule 3'!$3:$13</definedName>
    <definedName name="Z_7C2FE42D_100D_42C1_B89A_7B6FB08C8EE8_.wvu.Rows" localSheetId="7" hidden="1">'Schedule 3'!#REF!,'Schedule 3'!#REF!</definedName>
    <definedName name="Z_8566786D_2D4B_4FC4_8E45_FBC51902B342_.wvu.PrintArea" localSheetId="7" hidden="1">'Schedule 3'!$A$1:$D$21</definedName>
    <definedName name="Z_8566786D_2D4B_4FC4_8E45_FBC51902B342_.wvu.PrintTitles" localSheetId="7" hidden="1">'Schedule 3'!$3:$13</definedName>
    <definedName name="Z_90C54587_629C_4404_A1A0_30EDF0AF3C61_.wvu.Cols" localSheetId="11" hidden="1">'Bid Form 2nd Envelope'!$H:$H</definedName>
    <definedName name="Z_90C54587_629C_4404_A1A0_30EDF0AF3C61_.wvu.Cols" localSheetId="4" hidden="1">'CIVIL_ELECTRICAL-Sch-2'!#REF!,'CIVIL_ELECTRICAL-Sch-2'!$L:$AQ</definedName>
    <definedName name="Z_90C54587_629C_4404_A1A0_30EDF0AF3C61_.wvu.Cols" localSheetId="5" hidden="1">'Ext. Electrification-Sch-3'!$L:$AB</definedName>
    <definedName name="Z_90C54587_629C_4404_A1A0_30EDF0AF3C61_.wvu.Cols" localSheetId="6" hidden="1">'Int. Electrification-Sch-4'!$L:$AE</definedName>
    <definedName name="Z_90C54587_629C_4404_A1A0_30EDF0AF3C61_.wvu.Cols" localSheetId="9" hidden="1">'Sched-6 Discount'!$H:$K</definedName>
    <definedName name="Z_90C54587_629C_4404_A1A0_30EDF0AF3C61_.wvu.Cols" localSheetId="8" hidden="1">'SCHEDULE-4'!$F:$F</definedName>
    <definedName name="Z_90C54587_629C_4404_A1A0_30EDF0AF3C61_.wvu.Cols" localSheetId="10" hidden="1">'SCHEDULE-5 After Discount'!$H:$H</definedName>
    <definedName name="Z_90C54587_629C_4404_A1A0_30EDF0AF3C61_.wvu.FilterData" localSheetId="4" hidden="1">'CIVIL_ELECTRICAL-Sch-2'!$A$16:$AS$122</definedName>
    <definedName name="Z_90C54587_629C_4404_A1A0_30EDF0AF3C61_.wvu.FilterData" localSheetId="5" hidden="1">'Ext. Electrification-Sch-3'!$A$17:$AT$157</definedName>
    <definedName name="Z_90C54587_629C_4404_A1A0_30EDF0AF3C61_.wvu.FilterData" localSheetId="6" hidden="1">'Int. Electrification-Sch-4'!$A$1:$AT$163</definedName>
    <definedName name="Z_90C54587_629C_4404_A1A0_30EDF0AF3C61_.wvu.PrintArea" localSheetId="11" hidden="1">'Bid Form 2nd Envelope'!$A$1:$F$60</definedName>
    <definedName name="Z_90C54587_629C_4404_A1A0_30EDF0AF3C61_.wvu.PrintArea" localSheetId="4" hidden="1">'CIVIL_ELECTRICAL-Sch-2'!$A$1:$K$127</definedName>
    <definedName name="Z_90C54587_629C_4404_A1A0_30EDF0AF3C61_.wvu.PrintArea" localSheetId="5" hidden="1">'Ext. Electrification-Sch-3'!$A$1:$K$162</definedName>
    <definedName name="Z_90C54587_629C_4404_A1A0_30EDF0AF3C61_.wvu.PrintArea" localSheetId="2" hidden="1">Instructions!$A$1:$C$40</definedName>
    <definedName name="Z_90C54587_629C_4404_A1A0_30EDF0AF3C61_.wvu.PrintArea" localSheetId="6" hidden="1">'Int. Electrification-Sch-4'!$A$1:$K$85</definedName>
    <definedName name="Z_90C54587_629C_4404_A1A0_30EDF0AF3C61_.wvu.PrintArea" localSheetId="3" hidden="1">'Names of Bidder'!$B$1:$G$29</definedName>
    <definedName name="Z_90C54587_629C_4404_A1A0_30EDF0AF3C61_.wvu.PrintArea" localSheetId="9" hidden="1">'Sched-6 Discount'!$A$2:$G$39</definedName>
    <definedName name="Z_90C54587_629C_4404_A1A0_30EDF0AF3C61_.wvu.PrintArea" localSheetId="7" hidden="1">'Schedule 3'!$A$1:$D$21</definedName>
    <definedName name="Z_90C54587_629C_4404_A1A0_30EDF0AF3C61_.wvu.PrintArea" localSheetId="8" hidden="1">'SCHEDULE-4'!$A$1:$D$32</definedName>
    <definedName name="Z_90C54587_629C_4404_A1A0_30EDF0AF3C61_.wvu.PrintArea" localSheetId="10" hidden="1">'SCHEDULE-5 After Discount'!$A$1:$D$32</definedName>
    <definedName name="Z_90C54587_629C_4404_A1A0_30EDF0AF3C61_.wvu.PrintTitles" localSheetId="4" hidden="1">'CIVIL_ELECTRICAL-Sch-2'!$1:$17</definedName>
    <definedName name="Z_90C54587_629C_4404_A1A0_30EDF0AF3C61_.wvu.PrintTitles" localSheetId="5" hidden="1">'Ext. Electrification-Sch-3'!$1:$17</definedName>
    <definedName name="Z_90C54587_629C_4404_A1A0_30EDF0AF3C61_.wvu.PrintTitles" localSheetId="6" hidden="1">'Int. Electrification-Sch-4'!$1:$17</definedName>
    <definedName name="Z_90C54587_629C_4404_A1A0_30EDF0AF3C61_.wvu.PrintTitles" localSheetId="7" hidden="1">'Schedule 3'!$3:$13</definedName>
    <definedName name="Z_90C54587_629C_4404_A1A0_30EDF0AF3C61_.wvu.PrintTitles" localSheetId="8" hidden="1">'SCHEDULE-4'!$3:$13</definedName>
    <definedName name="Z_90C54587_629C_4404_A1A0_30EDF0AF3C61_.wvu.PrintTitles" localSheetId="10" hidden="1">'SCHEDULE-5 After Discount'!$3:$13</definedName>
    <definedName name="Z_90C54587_629C_4404_A1A0_30EDF0AF3C61_.wvu.Rows" localSheetId="11" hidden="1">'Bid Form 2nd Envelope'!$25:$25</definedName>
    <definedName name="Z_90C54587_629C_4404_A1A0_30EDF0AF3C61_.wvu.Rows" localSheetId="4" hidden="1">'CIVIL_ELECTRICAL-Sch-2'!$121:$122</definedName>
    <definedName name="Z_90C54587_629C_4404_A1A0_30EDF0AF3C61_.wvu.Rows" localSheetId="1" hidden="1">Cover!$7:$7</definedName>
    <definedName name="Z_90C54587_629C_4404_A1A0_30EDF0AF3C61_.wvu.Rows" localSheetId="5" hidden="1">'Ext. Electrification-Sch-3'!$156:$157</definedName>
    <definedName name="Z_90C54587_629C_4404_A1A0_30EDF0AF3C61_.wvu.Rows" localSheetId="2" hidden="1">Instructions!$16:$18,Instructions!$28:$30</definedName>
    <definedName name="Z_90C54587_629C_4404_A1A0_30EDF0AF3C61_.wvu.Rows" localSheetId="6" hidden="1">'Int. Electrification-Sch-4'!$79:$80</definedName>
    <definedName name="Z_90C54587_629C_4404_A1A0_30EDF0AF3C61_.wvu.Rows" localSheetId="3" hidden="1">'Names of Bidder'!$6:$8,'Names of Bidder'!$14:$23</definedName>
    <definedName name="Z_90C54587_629C_4404_A1A0_30EDF0AF3C61_.wvu.Rows" localSheetId="9" hidden="1">'Sched-6 Discount'!$14:$14,'Sched-6 Discount'!$16:$33</definedName>
    <definedName name="Z_BEB8DEA2_B246_4C83_A353_004ADAF8549F_.wvu.Cols" localSheetId="11" hidden="1">'Bid Form 2nd Envelope'!$H:$H</definedName>
    <definedName name="Z_BEB8DEA2_B246_4C83_A353_004ADAF8549F_.wvu.Cols" localSheetId="4" hidden="1">'CIVIL_ELECTRICAL-Sch-2'!#REF!,'CIVIL_ELECTRICAL-Sch-2'!$L:$AQ</definedName>
    <definedName name="Z_BEB8DEA2_B246_4C83_A353_004ADAF8549F_.wvu.Cols" localSheetId="5" hidden="1">'Ext. Electrification-Sch-3'!$L:$AB</definedName>
    <definedName name="Z_BEB8DEA2_B246_4C83_A353_004ADAF8549F_.wvu.Cols" localSheetId="6" hidden="1">'Int. Electrification-Sch-4'!$L:$AE</definedName>
    <definedName name="Z_BEB8DEA2_B246_4C83_A353_004ADAF8549F_.wvu.Cols" localSheetId="9" hidden="1">'Sched-6 Discount'!$H:$K</definedName>
    <definedName name="Z_BEB8DEA2_B246_4C83_A353_004ADAF8549F_.wvu.Cols" localSheetId="8" hidden="1">'SCHEDULE-4'!$F:$F</definedName>
    <definedName name="Z_BEB8DEA2_B246_4C83_A353_004ADAF8549F_.wvu.Cols" localSheetId="10" hidden="1">'SCHEDULE-5 After Discount'!$H:$H</definedName>
    <definedName name="Z_BEB8DEA2_B246_4C83_A353_004ADAF8549F_.wvu.FilterData" localSheetId="4" hidden="1">'CIVIL_ELECTRICAL-Sch-2'!$A$16:$AS$122</definedName>
    <definedName name="Z_BEB8DEA2_B246_4C83_A353_004ADAF8549F_.wvu.FilterData" localSheetId="5" hidden="1">'Ext. Electrification-Sch-3'!$A$17:$AT$157</definedName>
    <definedName name="Z_BEB8DEA2_B246_4C83_A353_004ADAF8549F_.wvu.FilterData" localSheetId="6" hidden="1">'Int. Electrification-Sch-4'!$A$1:$AT$163</definedName>
    <definedName name="Z_BEB8DEA2_B246_4C83_A353_004ADAF8549F_.wvu.PrintArea" localSheetId="11" hidden="1">'Bid Form 2nd Envelope'!$A$1:$F$60</definedName>
    <definedName name="Z_BEB8DEA2_B246_4C83_A353_004ADAF8549F_.wvu.PrintArea" localSheetId="4" hidden="1">'CIVIL_ELECTRICAL-Sch-2'!$A$1:$K$127</definedName>
    <definedName name="Z_BEB8DEA2_B246_4C83_A353_004ADAF8549F_.wvu.PrintArea" localSheetId="5" hidden="1">'Ext. Electrification-Sch-3'!$A$1:$K$162</definedName>
    <definedName name="Z_BEB8DEA2_B246_4C83_A353_004ADAF8549F_.wvu.PrintArea" localSheetId="2" hidden="1">Instructions!$A$1:$C$40</definedName>
    <definedName name="Z_BEB8DEA2_B246_4C83_A353_004ADAF8549F_.wvu.PrintArea" localSheetId="6" hidden="1">'Int. Electrification-Sch-4'!$A$1:$K$85</definedName>
    <definedName name="Z_BEB8DEA2_B246_4C83_A353_004ADAF8549F_.wvu.PrintArea" localSheetId="3" hidden="1">'Names of Bidder'!$B$1:$G$29</definedName>
    <definedName name="Z_BEB8DEA2_B246_4C83_A353_004ADAF8549F_.wvu.PrintArea" localSheetId="9" hidden="1">'Sched-6 Discount'!$A$2:$G$39</definedName>
    <definedName name="Z_BEB8DEA2_B246_4C83_A353_004ADAF8549F_.wvu.PrintArea" localSheetId="7" hidden="1">'Schedule 3'!$A$1:$D$21</definedName>
    <definedName name="Z_BEB8DEA2_B246_4C83_A353_004ADAF8549F_.wvu.PrintArea" localSheetId="8" hidden="1">'SCHEDULE-4'!$A$1:$D$32</definedName>
    <definedName name="Z_BEB8DEA2_B246_4C83_A353_004ADAF8549F_.wvu.PrintArea" localSheetId="10" hidden="1">'SCHEDULE-5 After Discount'!$A$1:$D$32</definedName>
    <definedName name="Z_BEB8DEA2_B246_4C83_A353_004ADAF8549F_.wvu.PrintTitles" localSheetId="4" hidden="1">'CIVIL_ELECTRICAL-Sch-2'!$1:$17</definedName>
    <definedName name="Z_BEB8DEA2_B246_4C83_A353_004ADAF8549F_.wvu.PrintTitles" localSheetId="5" hidden="1">'Ext. Electrification-Sch-3'!$1:$17</definedName>
    <definedName name="Z_BEB8DEA2_B246_4C83_A353_004ADAF8549F_.wvu.PrintTitles" localSheetId="6" hidden="1">'Int. Electrification-Sch-4'!$1:$17</definedName>
    <definedName name="Z_BEB8DEA2_B246_4C83_A353_004ADAF8549F_.wvu.PrintTitles" localSheetId="7" hidden="1">'Schedule 3'!$3:$13</definedName>
    <definedName name="Z_BEB8DEA2_B246_4C83_A353_004ADAF8549F_.wvu.PrintTitles" localSheetId="8" hidden="1">'SCHEDULE-4'!$3:$13</definedName>
    <definedName name="Z_BEB8DEA2_B246_4C83_A353_004ADAF8549F_.wvu.PrintTitles" localSheetId="10" hidden="1">'SCHEDULE-5 After Discount'!$3:$13</definedName>
    <definedName name="Z_BEB8DEA2_B246_4C83_A353_004ADAF8549F_.wvu.Rows" localSheetId="11" hidden="1">'Bid Form 2nd Envelope'!$25:$25</definedName>
    <definedName name="Z_BEB8DEA2_B246_4C83_A353_004ADAF8549F_.wvu.Rows" localSheetId="4" hidden="1">'CIVIL_ELECTRICAL-Sch-2'!$121:$122</definedName>
    <definedName name="Z_BEB8DEA2_B246_4C83_A353_004ADAF8549F_.wvu.Rows" localSheetId="1" hidden="1">Cover!$7:$7</definedName>
    <definedName name="Z_BEB8DEA2_B246_4C83_A353_004ADAF8549F_.wvu.Rows" localSheetId="5" hidden="1">'Ext. Electrification-Sch-3'!$156:$157</definedName>
    <definedName name="Z_BEB8DEA2_B246_4C83_A353_004ADAF8549F_.wvu.Rows" localSheetId="2" hidden="1">Instructions!$16:$18,Instructions!$28:$30</definedName>
    <definedName name="Z_BEB8DEA2_B246_4C83_A353_004ADAF8549F_.wvu.Rows" localSheetId="6" hidden="1">'Int. Electrification-Sch-4'!$79:$80</definedName>
    <definedName name="Z_BEB8DEA2_B246_4C83_A353_004ADAF8549F_.wvu.Rows" localSheetId="3" hidden="1">'Names of Bidder'!$6:$8,'Names of Bidder'!$14:$23</definedName>
    <definedName name="Z_BEB8DEA2_B246_4C83_A353_004ADAF8549F_.wvu.Rows" localSheetId="9" hidden="1">'Sched-6 Discount'!$14:$14,'Sched-6 Discount'!$16:$33</definedName>
    <definedName name="Z_C933274C_A7B7_4AED_95BA_97A5593E65A9_.wvu.Cols" localSheetId="11" hidden="1">'Bid Form 2nd Envelope'!$H:$H</definedName>
    <definedName name="Z_C933274C_A7B7_4AED_95BA_97A5593E65A9_.wvu.Cols" localSheetId="4" hidden="1">'CIVIL_ELECTRICAL-Sch-2'!#REF!,'CIVIL_ELECTRICAL-Sch-2'!$L:$AQ</definedName>
    <definedName name="Z_C933274C_A7B7_4AED_95BA_97A5593E65A9_.wvu.Cols" localSheetId="5" hidden="1">'Ext. Electrification-Sch-3'!$L:$AB</definedName>
    <definedName name="Z_C933274C_A7B7_4AED_95BA_97A5593E65A9_.wvu.Cols" localSheetId="6" hidden="1">'Int. Electrification-Sch-4'!$L:$AE</definedName>
    <definedName name="Z_C933274C_A7B7_4AED_95BA_97A5593E65A9_.wvu.Cols" localSheetId="9" hidden="1">'Sched-6 Discount'!$H:$K</definedName>
    <definedName name="Z_C933274C_A7B7_4AED_95BA_97A5593E65A9_.wvu.Cols" localSheetId="8" hidden="1">'SCHEDULE-4'!$F:$F</definedName>
    <definedName name="Z_C933274C_A7B7_4AED_95BA_97A5593E65A9_.wvu.Cols" localSheetId="10" hidden="1">'SCHEDULE-5 After Discount'!$H:$H</definedName>
    <definedName name="Z_C933274C_A7B7_4AED_95BA_97A5593E65A9_.wvu.FilterData" localSheetId="4" hidden="1">'CIVIL_ELECTRICAL-Sch-2'!$A$16:$AS$122</definedName>
    <definedName name="Z_C933274C_A7B7_4AED_95BA_97A5593E65A9_.wvu.FilterData" localSheetId="5" hidden="1">'Ext. Electrification-Sch-3'!$A$17:$AT$157</definedName>
    <definedName name="Z_C933274C_A7B7_4AED_95BA_97A5593E65A9_.wvu.FilterData" localSheetId="6" hidden="1">'Int. Electrification-Sch-4'!$A$1:$AT$163</definedName>
    <definedName name="Z_C933274C_A7B7_4AED_95BA_97A5593E65A9_.wvu.PrintArea" localSheetId="11" hidden="1">'Bid Form 2nd Envelope'!$A$1:$F$60</definedName>
    <definedName name="Z_C933274C_A7B7_4AED_95BA_97A5593E65A9_.wvu.PrintArea" localSheetId="4" hidden="1">'CIVIL_ELECTRICAL-Sch-2'!$A$1:$K$127</definedName>
    <definedName name="Z_C933274C_A7B7_4AED_95BA_97A5593E65A9_.wvu.PrintArea" localSheetId="5" hidden="1">'Ext. Electrification-Sch-3'!$A$1:$K$162</definedName>
    <definedName name="Z_C933274C_A7B7_4AED_95BA_97A5593E65A9_.wvu.PrintArea" localSheetId="2" hidden="1">Instructions!$A$1:$C$40</definedName>
    <definedName name="Z_C933274C_A7B7_4AED_95BA_97A5593E65A9_.wvu.PrintArea" localSheetId="6" hidden="1">'Int. Electrification-Sch-4'!$A$1:$K$85</definedName>
    <definedName name="Z_C933274C_A7B7_4AED_95BA_97A5593E65A9_.wvu.PrintArea" localSheetId="3" hidden="1">'Names of Bidder'!$B$1:$G$29</definedName>
    <definedName name="Z_C933274C_A7B7_4AED_95BA_97A5593E65A9_.wvu.PrintArea" localSheetId="9" hidden="1">'Sched-6 Discount'!$A$2:$G$39</definedName>
    <definedName name="Z_C933274C_A7B7_4AED_95BA_97A5593E65A9_.wvu.PrintArea" localSheetId="7" hidden="1">'Schedule 3'!$A$1:$D$21</definedName>
    <definedName name="Z_C933274C_A7B7_4AED_95BA_97A5593E65A9_.wvu.PrintArea" localSheetId="8" hidden="1">'SCHEDULE-4'!$A$1:$D$32</definedName>
    <definedName name="Z_C933274C_A7B7_4AED_95BA_97A5593E65A9_.wvu.PrintArea" localSheetId="10" hidden="1">'SCHEDULE-5 After Discount'!$A$1:$D$32</definedName>
    <definedName name="Z_C933274C_A7B7_4AED_95BA_97A5593E65A9_.wvu.PrintTitles" localSheetId="4" hidden="1">'CIVIL_ELECTRICAL-Sch-2'!$1:$17</definedName>
    <definedName name="Z_C933274C_A7B7_4AED_95BA_97A5593E65A9_.wvu.PrintTitles" localSheetId="5" hidden="1">'Ext. Electrification-Sch-3'!$1:$17</definedName>
    <definedName name="Z_C933274C_A7B7_4AED_95BA_97A5593E65A9_.wvu.PrintTitles" localSheetId="6" hidden="1">'Int. Electrification-Sch-4'!$1:$17</definedName>
    <definedName name="Z_C933274C_A7B7_4AED_95BA_97A5593E65A9_.wvu.PrintTitles" localSheetId="7" hidden="1">'Schedule 3'!$3:$13</definedName>
    <definedName name="Z_C933274C_A7B7_4AED_95BA_97A5593E65A9_.wvu.PrintTitles" localSheetId="8" hidden="1">'SCHEDULE-4'!$3:$13</definedName>
    <definedName name="Z_C933274C_A7B7_4AED_95BA_97A5593E65A9_.wvu.PrintTitles" localSheetId="10" hidden="1">'SCHEDULE-5 After Discount'!$3:$13</definedName>
    <definedName name="Z_C933274C_A7B7_4AED_95BA_97A5593E65A9_.wvu.Rows" localSheetId="11" hidden="1">'Bid Form 2nd Envelope'!$25:$25</definedName>
    <definedName name="Z_C933274C_A7B7_4AED_95BA_97A5593E65A9_.wvu.Rows" localSheetId="4" hidden="1">'CIVIL_ELECTRICAL-Sch-2'!$121:$122</definedName>
    <definedName name="Z_C933274C_A7B7_4AED_95BA_97A5593E65A9_.wvu.Rows" localSheetId="1" hidden="1">Cover!$7:$7</definedName>
    <definedName name="Z_C933274C_A7B7_4AED_95BA_97A5593E65A9_.wvu.Rows" localSheetId="5" hidden="1">'Ext. Electrification-Sch-3'!$156:$157</definedName>
    <definedName name="Z_C933274C_A7B7_4AED_95BA_97A5593E65A9_.wvu.Rows" localSheetId="2" hidden="1">Instructions!$16:$18,Instructions!$28:$30</definedName>
    <definedName name="Z_C933274C_A7B7_4AED_95BA_97A5593E65A9_.wvu.Rows" localSheetId="6" hidden="1">'Int. Electrification-Sch-4'!$79:$80</definedName>
    <definedName name="Z_C933274C_A7B7_4AED_95BA_97A5593E65A9_.wvu.Rows" localSheetId="3" hidden="1">'Names of Bidder'!$6:$8,'Names of Bidder'!$14:$23</definedName>
    <definedName name="Z_C933274C_A7B7_4AED_95BA_97A5593E65A9_.wvu.Rows" localSheetId="9" hidden="1">'Sched-6 Discount'!$14:$14,'Sched-6 Discount'!$16:$33</definedName>
    <definedName name="Z_E5B10C1E_C091_4DA3_80AA_4DA7F5269B03_.wvu.Cols" localSheetId="11" hidden="1">'Bid Form 2nd Envelope'!$H:$H</definedName>
    <definedName name="Z_E5B10C1E_C091_4DA3_80AA_4DA7F5269B03_.wvu.Cols" localSheetId="4" hidden="1">'CIVIL_ELECTRICAL-Sch-2'!$L:$AC</definedName>
    <definedName name="Z_E5B10C1E_C091_4DA3_80AA_4DA7F5269B03_.wvu.Cols" localSheetId="5" hidden="1">'Ext. Electrification-Sch-3'!$L:$Z</definedName>
    <definedName name="Z_E5B10C1E_C091_4DA3_80AA_4DA7F5269B03_.wvu.Cols" localSheetId="6" hidden="1">'Int. Electrification-Sch-4'!$L:$AN</definedName>
    <definedName name="Z_E5B10C1E_C091_4DA3_80AA_4DA7F5269B03_.wvu.Cols" localSheetId="9" hidden="1">'Sched-6 Discount'!$H:$K</definedName>
    <definedName name="Z_E5B10C1E_C091_4DA3_80AA_4DA7F5269B03_.wvu.Cols" localSheetId="8" hidden="1">'SCHEDULE-4'!$E:$H</definedName>
    <definedName name="Z_E5B10C1E_C091_4DA3_80AA_4DA7F5269B03_.wvu.Cols" localSheetId="10" hidden="1">'SCHEDULE-5 After Discount'!$H:$H</definedName>
    <definedName name="Z_E5B10C1E_C091_4DA3_80AA_4DA7F5269B03_.wvu.FilterData" localSheetId="4" hidden="1">'CIVIL_ELECTRICAL-Sch-2'!$A$16:$AS$122</definedName>
    <definedName name="Z_E5B10C1E_C091_4DA3_80AA_4DA7F5269B03_.wvu.FilterData" localSheetId="5" hidden="1">'Ext. Electrification-Sch-3'!$A$17:$AT$157</definedName>
    <definedName name="Z_E5B10C1E_C091_4DA3_80AA_4DA7F5269B03_.wvu.FilterData" localSheetId="6" hidden="1">'Int. Electrification-Sch-4'!$A$1:$AT$163</definedName>
    <definedName name="Z_E5B10C1E_C091_4DA3_80AA_4DA7F5269B03_.wvu.PrintArea" localSheetId="11" hidden="1">'Bid Form 2nd Envelope'!$A$1:$F$60</definedName>
    <definedName name="Z_E5B10C1E_C091_4DA3_80AA_4DA7F5269B03_.wvu.PrintArea" localSheetId="4" hidden="1">'CIVIL_ELECTRICAL-Sch-2'!$A$1:$K$127</definedName>
    <definedName name="Z_E5B10C1E_C091_4DA3_80AA_4DA7F5269B03_.wvu.PrintArea" localSheetId="5" hidden="1">'Ext. Electrification-Sch-3'!$A$1:$K$162</definedName>
    <definedName name="Z_E5B10C1E_C091_4DA3_80AA_4DA7F5269B03_.wvu.PrintArea" localSheetId="2" hidden="1">Instructions!$A$1:$C$40</definedName>
    <definedName name="Z_E5B10C1E_C091_4DA3_80AA_4DA7F5269B03_.wvu.PrintArea" localSheetId="6" hidden="1">'Int. Electrification-Sch-4'!$A$1:$K$85</definedName>
    <definedName name="Z_E5B10C1E_C091_4DA3_80AA_4DA7F5269B03_.wvu.PrintArea" localSheetId="3" hidden="1">'Names of Bidder'!$B$1:$G$29</definedName>
    <definedName name="Z_E5B10C1E_C091_4DA3_80AA_4DA7F5269B03_.wvu.PrintArea" localSheetId="9" hidden="1">'Sched-6 Discount'!$A$2:$G$39</definedName>
    <definedName name="Z_E5B10C1E_C091_4DA3_80AA_4DA7F5269B03_.wvu.PrintArea" localSheetId="7" hidden="1">'Schedule 3'!$A$1:$D$21</definedName>
    <definedName name="Z_E5B10C1E_C091_4DA3_80AA_4DA7F5269B03_.wvu.PrintArea" localSheetId="8" hidden="1">'SCHEDULE-4'!$A$1:$D$32</definedName>
    <definedName name="Z_E5B10C1E_C091_4DA3_80AA_4DA7F5269B03_.wvu.PrintArea" localSheetId="10" hidden="1">'SCHEDULE-5 After Discount'!$A$1:$D$32</definedName>
    <definedName name="Z_E5B10C1E_C091_4DA3_80AA_4DA7F5269B03_.wvu.PrintTitles" localSheetId="4" hidden="1">'CIVIL_ELECTRICAL-Sch-2'!$1:$17</definedName>
    <definedName name="Z_E5B10C1E_C091_4DA3_80AA_4DA7F5269B03_.wvu.PrintTitles" localSheetId="5" hidden="1">'Ext. Electrification-Sch-3'!$1:$17</definedName>
    <definedName name="Z_E5B10C1E_C091_4DA3_80AA_4DA7F5269B03_.wvu.PrintTitles" localSheetId="6" hidden="1">'Int. Electrification-Sch-4'!$1:$17</definedName>
    <definedName name="Z_E5B10C1E_C091_4DA3_80AA_4DA7F5269B03_.wvu.PrintTitles" localSheetId="7" hidden="1">'Schedule 3'!$3:$13</definedName>
    <definedName name="Z_E5B10C1E_C091_4DA3_80AA_4DA7F5269B03_.wvu.PrintTitles" localSheetId="8" hidden="1">'SCHEDULE-4'!$3:$13</definedName>
    <definedName name="Z_E5B10C1E_C091_4DA3_80AA_4DA7F5269B03_.wvu.PrintTitles" localSheetId="10" hidden="1">'SCHEDULE-5 After Discount'!$3:$13</definedName>
    <definedName name="Z_E5B10C1E_C091_4DA3_80AA_4DA7F5269B03_.wvu.Rows" localSheetId="11" hidden="1">'Bid Form 2nd Envelope'!$25:$25</definedName>
    <definedName name="Z_E5B10C1E_C091_4DA3_80AA_4DA7F5269B03_.wvu.Rows" localSheetId="1" hidden="1">Cover!$7:$7</definedName>
    <definedName name="Z_E5B10C1E_C091_4DA3_80AA_4DA7F5269B03_.wvu.Rows" localSheetId="5" hidden="1">'Ext. Electrification-Sch-3'!$155:$157</definedName>
    <definedName name="Z_E5B10C1E_C091_4DA3_80AA_4DA7F5269B03_.wvu.Rows" localSheetId="2" hidden="1">Instructions!$16:$18,Instructions!$28:$30</definedName>
    <definedName name="Z_E5B10C1E_C091_4DA3_80AA_4DA7F5269B03_.wvu.Rows" localSheetId="6" hidden="1">'Int. Electrification-Sch-4'!$78:$80</definedName>
    <definedName name="Z_E5B10C1E_C091_4DA3_80AA_4DA7F5269B03_.wvu.Rows" localSheetId="3" hidden="1">'Names of Bidder'!$6:$8,'Names of Bidder'!$14:$23</definedName>
    <definedName name="Z_E5B10C1E_C091_4DA3_80AA_4DA7F5269B03_.wvu.Rows" localSheetId="9" hidden="1">'Sched-6 Discount'!$14:$14,'Sched-6 Discount'!$16:$33</definedName>
    <definedName name="Z_E5B10C1E_C091_4DA3_80AA_4DA7F5269B03_.wvu.Rows" localSheetId="8" hidden="1">'SCHEDULE-4'!$16:$23</definedName>
    <definedName name="Z_E5B10C1E_C091_4DA3_80AA_4DA7F5269B03_.wvu.Rows" localSheetId="10" hidden="1">'SCHEDULE-5 After Discount'!$16:$23</definedName>
    <definedName name="Z_EE7031B4_7731_4AC9_8E26_723541638DB9_.wvu.Cols" localSheetId="11" hidden="1">'Bid Form 2nd Envelope'!$H:$H</definedName>
    <definedName name="Z_EE7031B4_7731_4AC9_8E26_723541638DB9_.wvu.Cols" localSheetId="4" hidden="1">'CIVIL_ELECTRICAL-Sch-2'!#REF!,'CIVIL_ELECTRICAL-Sch-2'!$L:$AQ</definedName>
    <definedName name="Z_EE7031B4_7731_4AC9_8E26_723541638DB9_.wvu.Cols" localSheetId="5" hidden="1">'Ext. Electrification-Sch-3'!$L:$AB</definedName>
    <definedName name="Z_EE7031B4_7731_4AC9_8E26_723541638DB9_.wvu.Cols" localSheetId="6" hidden="1">'Int. Electrification-Sch-4'!$L:$AE</definedName>
    <definedName name="Z_EE7031B4_7731_4AC9_8E26_723541638DB9_.wvu.Cols" localSheetId="9" hidden="1">'Sched-6 Discount'!$H:$K</definedName>
    <definedName name="Z_EE7031B4_7731_4AC9_8E26_723541638DB9_.wvu.Cols" localSheetId="8" hidden="1">'SCHEDULE-4'!$F:$F</definedName>
    <definedName name="Z_EE7031B4_7731_4AC9_8E26_723541638DB9_.wvu.Cols" localSheetId="10" hidden="1">'SCHEDULE-5 After Discount'!$H:$H</definedName>
    <definedName name="Z_EE7031B4_7731_4AC9_8E26_723541638DB9_.wvu.FilterData" localSheetId="4" hidden="1">'CIVIL_ELECTRICAL-Sch-2'!$A$16:$AS$122</definedName>
    <definedName name="Z_EE7031B4_7731_4AC9_8E26_723541638DB9_.wvu.FilterData" localSheetId="5" hidden="1">'Ext. Electrification-Sch-3'!$A$17:$AT$157</definedName>
    <definedName name="Z_EE7031B4_7731_4AC9_8E26_723541638DB9_.wvu.FilterData" localSheetId="6" hidden="1">'Int. Electrification-Sch-4'!$A$1:$AT$163</definedName>
    <definedName name="Z_EE7031B4_7731_4AC9_8E26_723541638DB9_.wvu.PrintArea" localSheetId="11" hidden="1">'Bid Form 2nd Envelope'!$A$1:$F$60</definedName>
    <definedName name="Z_EE7031B4_7731_4AC9_8E26_723541638DB9_.wvu.PrintArea" localSheetId="4" hidden="1">'CIVIL_ELECTRICAL-Sch-2'!$A$1:$K$127</definedName>
    <definedName name="Z_EE7031B4_7731_4AC9_8E26_723541638DB9_.wvu.PrintArea" localSheetId="5" hidden="1">'Ext. Electrification-Sch-3'!$A$1:$K$162</definedName>
    <definedName name="Z_EE7031B4_7731_4AC9_8E26_723541638DB9_.wvu.PrintArea" localSheetId="2" hidden="1">Instructions!$A$1:$C$40</definedName>
    <definedName name="Z_EE7031B4_7731_4AC9_8E26_723541638DB9_.wvu.PrintArea" localSheetId="6" hidden="1">'Int. Electrification-Sch-4'!$A$1:$K$85</definedName>
    <definedName name="Z_EE7031B4_7731_4AC9_8E26_723541638DB9_.wvu.PrintArea" localSheetId="3" hidden="1">'Names of Bidder'!$B$1:$G$29</definedName>
    <definedName name="Z_EE7031B4_7731_4AC9_8E26_723541638DB9_.wvu.PrintArea" localSheetId="9" hidden="1">'Sched-6 Discount'!$A$2:$G$39</definedName>
    <definedName name="Z_EE7031B4_7731_4AC9_8E26_723541638DB9_.wvu.PrintArea" localSheetId="7" hidden="1">'Schedule 3'!$A$1:$D$21</definedName>
    <definedName name="Z_EE7031B4_7731_4AC9_8E26_723541638DB9_.wvu.PrintArea" localSheetId="8" hidden="1">'SCHEDULE-4'!$A$1:$D$32</definedName>
    <definedName name="Z_EE7031B4_7731_4AC9_8E26_723541638DB9_.wvu.PrintArea" localSheetId="10" hidden="1">'SCHEDULE-5 After Discount'!$A$1:$D$32</definedName>
    <definedName name="Z_EE7031B4_7731_4AC9_8E26_723541638DB9_.wvu.PrintTitles" localSheetId="4" hidden="1">'CIVIL_ELECTRICAL-Sch-2'!$1:$17</definedName>
    <definedName name="Z_EE7031B4_7731_4AC9_8E26_723541638DB9_.wvu.PrintTitles" localSheetId="5" hidden="1">'Ext. Electrification-Sch-3'!$1:$17</definedName>
    <definedName name="Z_EE7031B4_7731_4AC9_8E26_723541638DB9_.wvu.PrintTitles" localSheetId="6" hidden="1">'Int. Electrification-Sch-4'!$1:$17</definedName>
    <definedName name="Z_EE7031B4_7731_4AC9_8E26_723541638DB9_.wvu.PrintTitles" localSheetId="7" hidden="1">'Schedule 3'!$3:$13</definedName>
    <definedName name="Z_EE7031B4_7731_4AC9_8E26_723541638DB9_.wvu.PrintTitles" localSheetId="8" hidden="1">'SCHEDULE-4'!$3:$13</definedName>
    <definedName name="Z_EE7031B4_7731_4AC9_8E26_723541638DB9_.wvu.PrintTitles" localSheetId="10" hidden="1">'SCHEDULE-5 After Discount'!$3:$13</definedName>
    <definedName name="Z_EE7031B4_7731_4AC9_8E26_723541638DB9_.wvu.Rows" localSheetId="11" hidden="1">'Bid Form 2nd Envelope'!$25:$25</definedName>
    <definedName name="Z_EE7031B4_7731_4AC9_8E26_723541638DB9_.wvu.Rows" localSheetId="4" hidden="1">'CIVIL_ELECTRICAL-Sch-2'!$121:$122</definedName>
    <definedName name="Z_EE7031B4_7731_4AC9_8E26_723541638DB9_.wvu.Rows" localSheetId="1" hidden="1">Cover!$7:$7</definedName>
    <definedName name="Z_EE7031B4_7731_4AC9_8E26_723541638DB9_.wvu.Rows" localSheetId="5" hidden="1">'Ext. Electrification-Sch-3'!$156:$157</definedName>
    <definedName name="Z_EE7031B4_7731_4AC9_8E26_723541638DB9_.wvu.Rows" localSheetId="2" hidden="1">Instructions!$16:$18,Instructions!$28:$30</definedName>
    <definedName name="Z_EE7031B4_7731_4AC9_8E26_723541638DB9_.wvu.Rows" localSheetId="6" hidden="1">'Int. Electrification-Sch-4'!$79:$80</definedName>
    <definedName name="Z_EE7031B4_7731_4AC9_8E26_723541638DB9_.wvu.Rows" localSheetId="3" hidden="1">'Names of Bidder'!$6:$8,'Names of Bidder'!$14:$23</definedName>
    <definedName name="Z_EE7031B4_7731_4AC9_8E26_723541638DB9_.wvu.Rows" localSheetId="9" hidden="1">'Sched-6 Discount'!$14:$14,'Sched-6 Discount'!$16:$33</definedName>
    <definedName name="Z_F42F111F_1008_4984_B8EF_A2028972CD6B_.wvu.Cols" localSheetId="4" hidden="1">'CIVIL_ELECTRICAL-Sch-2'!$M:$M,'CIVIL_ELECTRICAL-Sch-2'!$O:$U</definedName>
    <definedName name="Z_F42F111F_1008_4984_B8EF_A2028972CD6B_.wvu.Cols" localSheetId="5" hidden="1">'Ext. Electrification-Sch-3'!$N:$N,'Ext. Electrification-Sch-3'!$P:$V</definedName>
    <definedName name="Z_F42F111F_1008_4984_B8EF_A2028972CD6B_.wvu.Cols" localSheetId="6" hidden="1">'Int. Electrification-Sch-4'!$N:$N,'Int. Electrification-Sch-4'!$P:$V</definedName>
    <definedName name="Z_F42F111F_1008_4984_B8EF_A2028972CD6B_.wvu.Cols" localSheetId="9" hidden="1">'Sched-6 Discount'!$H:$L</definedName>
    <definedName name="Z_F42F111F_1008_4984_B8EF_A2028972CD6B_.wvu.Cols" localSheetId="10" hidden="1">'SCHEDULE-5 After Discount'!$H:$H</definedName>
    <definedName name="Z_F42F111F_1008_4984_B8EF_A2028972CD6B_.wvu.FilterData" localSheetId="4" hidden="1">'CIVIL_ELECTRICAL-Sch-2'!$C$120:$K$120</definedName>
    <definedName name="Z_F42F111F_1008_4984_B8EF_A2028972CD6B_.wvu.FilterData" localSheetId="5" hidden="1">'Ext. Electrification-Sch-3'!$C$154:$K$154</definedName>
    <definedName name="Z_F42F111F_1008_4984_B8EF_A2028972CD6B_.wvu.FilterData" localSheetId="6" hidden="1">'Int. Electrification-Sch-4'!$C$77:$K$77</definedName>
    <definedName name="Z_F42F111F_1008_4984_B8EF_A2028972CD6B_.wvu.PrintArea" localSheetId="11" hidden="1">'Bid Form 2nd Envelope'!$A$1:$F$60</definedName>
    <definedName name="Z_F42F111F_1008_4984_B8EF_A2028972CD6B_.wvu.PrintArea" localSheetId="4" hidden="1">'CIVIL_ELECTRICAL-Sch-2'!$A$1:$K$126</definedName>
    <definedName name="Z_F42F111F_1008_4984_B8EF_A2028972CD6B_.wvu.PrintArea" localSheetId="5" hidden="1">'Ext. Electrification-Sch-3'!$A$1:$K$161</definedName>
    <definedName name="Z_F42F111F_1008_4984_B8EF_A2028972CD6B_.wvu.PrintArea" localSheetId="2" hidden="1">Instructions!$A$1:$C$40</definedName>
    <definedName name="Z_F42F111F_1008_4984_B8EF_A2028972CD6B_.wvu.PrintArea" localSheetId="6" hidden="1">'Int. Electrification-Sch-4'!$A$1:$K$84</definedName>
    <definedName name="Z_F42F111F_1008_4984_B8EF_A2028972CD6B_.wvu.PrintArea" localSheetId="3" hidden="1">'Names of Bidder'!$B$1:$E$26</definedName>
    <definedName name="Z_F42F111F_1008_4984_B8EF_A2028972CD6B_.wvu.PrintArea" localSheetId="9" hidden="1">'Sched-6 Discount'!$A$2:$G$39</definedName>
    <definedName name="Z_F42F111F_1008_4984_B8EF_A2028972CD6B_.wvu.PrintArea" localSheetId="7" hidden="1">'Schedule 3'!$A$1:$D$21</definedName>
    <definedName name="Z_F42F111F_1008_4984_B8EF_A2028972CD6B_.wvu.PrintArea" localSheetId="8" hidden="1">'SCHEDULE-4'!$A$1:$D$32</definedName>
    <definedName name="Z_F42F111F_1008_4984_B8EF_A2028972CD6B_.wvu.PrintArea" localSheetId="10" hidden="1">'SCHEDULE-5 After Discount'!$A$1:$D$32</definedName>
    <definedName name="Z_F42F111F_1008_4984_B8EF_A2028972CD6B_.wvu.PrintTitles" localSheetId="4" hidden="1">'CIVIL_ELECTRICAL-Sch-2'!$15:$17</definedName>
    <definedName name="Z_F42F111F_1008_4984_B8EF_A2028972CD6B_.wvu.PrintTitles" localSheetId="5" hidden="1">'Ext. Electrification-Sch-3'!$15:$17</definedName>
    <definedName name="Z_F42F111F_1008_4984_B8EF_A2028972CD6B_.wvu.PrintTitles" localSheetId="6" hidden="1">'Int. Electrification-Sch-4'!$15:$17</definedName>
    <definedName name="Z_F42F111F_1008_4984_B8EF_A2028972CD6B_.wvu.PrintTitles" localSheetId="7" hidden="1">'Schedule 3'!$3:$13</definedName>
    <definedName name="Z_F42F111F_1008_4984_B8EF_A2028972CD6B_.wvu.PrintTitles" localSheetId="8" hidden="1">'SCHEDULE-4'!$3:$13</definedName>
    <definedName name="Z_F42F111F_1008_4984_B8EF_A2028972CD6B_.wvu.PrintTitles" localSheetId="10" hidden="1">'SCHEDULE-5 After Discount'!$3:$13</definedName>
    <definedName name="Z_F42F111F_1008_4984_B8EF_A2028972CD6B_.wvu.Rows" localSheetId="11" hidden="1">'Bid Form 2nd Envelope'!#REF!,'Bid Form 2nd Envelope'!#REF!,'Bid Form 2nd Envelope'!$25:$25</definedName>
    <definedName name="Z_F42F111F_1008_4984_B8EF_A2028972CD6B_.wvu.Rows" localSheetId="4" hidden="1">'CIVIL_ELECTRICAL-Sch-2'!$121:$121</definedName>
    <definedName name="Z_F42F111F_1008_4984_B8EF_A2028972CD6B_.wvu.Rows" localSheetId="1" hidden="1">Cover!$7:$7</definedName>
    <definedName name="Z_F42F111F_1008_4984_B8EF_A2028972CD6B_.wvu.Rows" localSheetId="5" hidden="1">'Ext. Electrification-Sch-3'!$156:$156</definedName>
    <definedName name="Z_F42F111F_1008_4984_B8EF_A2028972CD6B_.wvu.Rows" localSheetId="2" hidden="1">Instructions!$16:$18,Instructions!#REF!,Instructions!$22:$24,Instructions!$28:$30</definedName>
    <definedName name="Z_F42F111F_1008_4984_B8EF_A2028972CD6B_.wvu.Rows" localSheetId="6" hidden="1">'Int. Electrification-Sch-4'!$79:$79</definedName>
    <definedName name="Z_F42F111F_1008_4984_B8EF_A2028972CD6B_.wvu.Rows" localSheetId="3" hidden="1">'Names of Bidder'!$6:$8,'Names of Bidder'!$14:$23</definedName>
    <definedName name="Z_F42F111F_1008_4984_B8EF_A2028972CD6B_.wvu.Rows" localSheetId="9" hidden="1">'Sched-6 Discount'!$20:$21,'Sched-6 Discount'!$26:$29,'Sched-6 Discount'!$31:$33</definedName>
    <definedName name="Z_F42F111F_1008_4984_B8EF_A2028972CD6B_.wvu.Rows" localSheetId="7" hidden="1">'Schedule 3'!#REF!,'Schedule 3'!#REF!</definedName>
    <definedName name="Z_F42F111F_1008_4984_B8EF_A2028972CD6B_.wvu.Rows" localSheetId="8" hidden="1">'SCHEDULE-4'!$18:$25,'SCHEDULE-4'!#REF!</definedName>
    <definedName name="Z_F42F111F_1008_4984_B8EF_A2028972CD6B_.wvu.Rows" localSheetId="10" hidden="1">'SCHEDULE-5 After Discount'!$18:$25,'SCHEDULE-5 After Discount'!#REF!</definedName>
    <definedName name="Z_F51A1875_E3DE_4601_ADCE_E0FEEC04A5F8_.wvu.PrintArea" localSheetId="2" hidden="1">Instructions!$A$1:$C$40</definedName>
    <definedName name="Z_F9C63928_D54C_449A_864F_E2728613909C_.wvu.Cols" localSheetId="11" hidden="1">'Bid Form 2nd Envelope'!$H:$H</definedName>
    <definedName name="Z_F9C63928_D54C_449A_864F_E2728613909C_.wvu.Cols" localSheetId="4" hidden="1">'CIVIL_ELECTRICAL-Sch-2'!$L:$T</definedName>
    <definedName name="Z_F9C63928_D54C_449A_864F_E2728613909C_.wvu.Cols" localSheetId="5" hidden="1">'Ext. Electrification-Sch-3'!$L:$U</definedName>
    <definedName name="Z_F9C63928_D54C_449A_864F_E2728613909C_.wvu.Cols" localSheetId="6" hidden="1">'Int. Electrification-Sch-4'!$L:$U</definedName>
    <definedName name="Z_F9C63928_D54C_449A_864F_E2728613909C_.wvu.Cols" localSheetId="9" hidden="1">'Sched-6 Discount'!$H:$L</definedName>
    <definedName name="Z_F9C63928_D54C_449A_864F_E2728613909C_.wvu.Cols" localSheetId="8" hidden="1">'SCHEDULE-4'!$F:$F</definedName>
    <definedName name="Z_F9C63928_D54C_449A_864F_E2728613909C_.wvu.Cols" localSheetId="10" hidden="1">'SCHEDULE-5 After Discount'!$H:$H</definedName>
    <definedName name="Z_F9C63928_D54C_449A_864F_E2728613909C_.wvu.FilterData" localSheetId="4" hidden="1">'CIVIL_ELECTRICAL-Sch-2'!$C$120:$K$120</definedName>
    <definedName name="Z_F9C63928_D54C_449A_864F_E2728613909C_.wvu.FilterData" localSheetId="5" hidden="1">'Ext. Electrification-Sch-3'!$C$154:$K$154</definedName>
    <definedName name="Z_F9C63928_D54C_449A_864F_E2728613909C_.wvu.FilterData" localSheetId="6" hidden="1">'Int. Electrification-Sch-4'!$C$77:$K$77</definedName>
    <definedName name="Z_F9C63928_D54C_449A_864F_E2728613909C_.wvu.PrintArea" localSheetId="11" hidden="1">'Bid Form 2nd Envelope'!$A$1:$F$60</definedName>
    <definedName name="Z_F9C63928_D54C_449A_864F_E2728613909C_.wvu.PrintArea" localSheetId="4" hidden="1">'CIVIL_ELECTRICAL-Sch-2'!$A$1:$K$122</definedName>
    <definedName name="Z_F9C63928_D54C_449A_864F_E2728613909C_.wvu.PrintArea" localSheetId="5" hidden="1">'Ext. Electrification-Sch-3'!$A$1:$K$157</definedName>
    <definedName name="Z_F9C63928_D54C_449A_864F_E2728613909C_.wvu.PrintArea" localSheetId="2" hidden="1">Instructions!$A$1:$C$40</definedName>
    <definedName name="Z_F9C63928_D54C_449A_864F_E2728613909C_.wvu.PrintArea" localSheetId="6" hidden="1">'Int. Electrification-Sch-4'!$A$1:$K$80</definedName>
    <definedName name="Z_F9C63928_D54C_449A_864F_E2728613909C_.wvu.PrintArea" localSheetId="3" hidden="1">'Names of Bidder'!$B$1:$G$29</definedName>
    <definedName name="Z_F9C63928_D54C_449A_864F_E2728613909C_.wvu.PrintArea" localSheetId="9" hidden="1">'Sched-6 Discount'!$A$2:$G$39</definedName>
    <definedName name="Z_F9C63928_D54C_449A_864F_E2728613909C_.wvu.PrintArea" localSheetId="7" hidden="1">'Schedule 3'!$A$1:$D$21</definedName>
    <definedName name="Z_F9C63928_D54C_449A_864F_E2728613909C_.wvu.PrintArea" localSheetId="8" hidden="1">'SCHEDULE-4'!$A$1:$D$32</definedName>
    <definedName name="Z_F9C63928_D54C_449A_864F_E2728613909C_.wvu.PrintArea" localSheetId="10" hidden="1">'SCHEDULE-5 After Discount'!$A$1:$D$32</definedName>
    <definedName name="Z_F9C63928_D54C_449A_864F_E2728613909C_.wvu.PrintTitles" localSheetId="4" hidden="1">'CIVIL_ELECTRICAL-Sch-2'!$1:$17</definedName>
    <definedName name="Z_F9C63928_D54C_449A_864F_E2728613909C_.wvu.PrintTitles" localSheetId="5" hidden="1">'Ext. Electrification-Sch-3'!$1:$17</definedName>
    <definedName name="Z_F9C63928_D54C_449A_864F_E2728613909C_.wvu.PrintTitles" localSheetId="6" hidden="1">'Int. Electrification-Sch-4'!$1:$17</definedName>
    <definedName name="Z_F9C63928_D54C_449A_864F_E2728613909C_.wvu.PrintTitles" localSheetId="7" hidden="1">'Schedule 3'!$3:$13</definedName>
    <definedName name="Z_F9C63928_D54C_449A_864F_E2728613909C_.wvu.PrintTitles" localSheetId="8" hidden="1">'SCHEDULE-4'!$3:$13</definedName>
    <definedName name="Z_F9C63928_D54C_449A_864F_E2728613909C_.wvu.PrintTitles" localSheetId="10" hidden="1">'SCHEDULE-5 After Discount'!$3:$13</definedName>
    <definedName name="Z_F9C63928_D54C_449A_864F_E2728613909C_.wvu.Rows" localSheetId="11" hidden="1">'Bid Form 2nd Envelope'!#REF!,'Bid Form 2nd Envelope'!$25:$25,'Bid Form 2nd Envelope'!$32:$35</definedName>
    <definedName name="Z_F9C63928_D54C_449A_864F_E2728613909C_.wvu.Rows" localSheetId="4" hidden="1">'CIVIL_ELECTRICAL-Sch-2'!$121:$122</definedName>
    <definedName name="Z_F9C63928_D54C_449A_864F_E2728613909C_.wvu.Rows" localSheetId="1" hidden="1">Cover!$7:$7</definedName>
    <definedName name="Z_F9C63928_D54C_449A_864F_E2728613909C_.wvu.Rows" localSheetId="5" hidden="1">'Ext. Electrification-Sch-3'!$155:$157</definedName>
    <definedName name="Z_F9C63928_D54C_449A_864F_E2728613909C_.wvu.Rows" localSheetId="2" hidden="1">Instructions!$16:$18,Instructions!$28:$30</definedName>
    <definedName name="Z_F9C63928_D54C_449A_864F_E2728613909C_.wvu.Rows" localSheetId="6" hidden="1">'Int. Electrification-Sch-4'!$78:$80</definedName>
    <definedName name="Z_F9C63928_D54C_449A_864F_E2728613909C_.wvu.Rows" localSheetId="3" hidden="1">'Names of Bidder'!$6:$8,'Names of Bidder'!$14:$23</definedName>
    <definedName name="Z_F9C63928_D54C_449A_864F_E2728613909C_.wvu.Rows" localSheetId="9" hidden="1">'Sched-6 Discount'!$18:$18,'Sched-6 Discount'!$21:$21,'Sched-6 Discount'!$24:$24,'Sched-6 Discount'!$27:$29,'Sched-6 Discount'!$31:$33</definedName>
    <definedName name="Z_FABAE787_F37D_42D1_9450_0C61A36C2F64_.wvu.Cols" localSheetId="11" hidden="1">'Bid Form 2nd Envelope'!$H:$H</definedName>
    <definedName name="Z_FABAE787_F37D_42D1_9450_0C61A36C2F64_.wvu.Cols" localSheetId="4" hidden="1">'CIVIL_ELECTRICAL-Sch-2'!#REF!,'CIVIL_ELECTRICAL-Sch-2'!$L:$AQ</definedName>
    <definedName name="Z_FABAE787_F37D_42D1_9450_0C61A36C2F64_.wvu.Cols" localSheetId="5" hidden="1">'Ext. Electrification-Sch-3'!$L:$AB</definedName>
    <definedName name="Z_FABAE787_F37D_42D1_9450_0C61A36C2F64_.wvu.Cols" localSheetId="6" hidden="1">'Int. Electrification-Sch-4'!$L:$AE</definedName>
    <definedName name="Z_FABAE787_F37D_42D1_9450_0C61A36C2F64_.wvu.Cols" localSheetId="9" hidden="1">'Sched-6 Discount'!$H:$K</definedName>
    <definedName name="Z_FABAE787_F37D_42D1_9450_0C61A36C2F64_.wvu.Cols" localSheetId="8" hidden="1">'SCHEDULE-4'!$F:$F</definedName>
    <definedName name="Z_FABAE787_F37D_42D1_9450_0C61A36C2F64_.wvu.Cols" localSheetId="10" hidden="1">'SCHEDULE-5 After Discount'!$H:$H</definedName>
    <definedName name="Z_FABAE787_F37D_42D1_9450_0C61A36C2F64_.wvu.FilterData" localSheetId="4" hidden="1">'CIVIL_ELECTRICAL-Sch-2'!$A$16:$AS$122</definedName>
    <definedName name="Z_FABAE787_F37D_42D1_9450_0C61A36C2F64_.wvu.FilterData" localSheetId="5" hidden="1">'Ext. Electrification-Sch-3'!$A$17:$AT$157</definedName>
    <definedName name="Z_FABAE787_F37D_42D1_9450_0C61A36C2F64_.wvu.FilterData" localSheetId="6" hidden="1">'Int. Electrification-Sch-4'!$A$1:$AT$163</definedName>
    <definedName name="Z_FABAE787_F37D_42D1_9450_0C61A36C2F64_.wvu.PrintArea" localSheetId="11" hidden="1">'Bid Form 2nd Envelope'!$A$1:$F$60</definedName>
    <definedName name="Z_FABAE787_F37D_42D1_9450_0C61A36C2F64_.wvu.PrintArea" localSheetId="4" hidden="1">'CIVIL_ELECTRICAL-Sch-2'!$A$1:$K$127</definedName>
    <definedName name="Z_FABAE787_F37D_42D1_9450_0C61A36C2F64_.wvu.PrintArea" localSheetId="5" hidden="1">'Ext. Electrification-Sch-3'!$A$1:$K$162</definedName>
    <definedName name="Z_FABAE787_F37D_42D1_9450_0C61A36C2F64_.wvu.PrintArea" localSheetId="2" hidden="1">Instructions!$A$1:$C$40</definedName>
    <definedName name="Z_FABAE787_F37D_42D1_9450_0C61A36C2F64_.wvu.PrintArea" localSheetId="6" hidden="1">'Int. Electrification-Sch-4'!$A$1:$K$85</definedName>
    <definedName name="Z_FABAE787_F37D_42D1_9450_0C61A36C2F64_.wvu.PrintArea" localSheetId="3" hidden="1">'Names of Bidder'!$B$1:$G$29</definedName>
    <definedName name="Z_FABAE787_F37D_42D1_9450_0C61A36C2F64_.wvu.PrintArea" localSheetId="9" hidden="1">'Sched-6 Discount'!$A$2:$G$39</definedName>
    <definedName name="Z_FABAE787_F37D_42D1_9450_0C61A36C2F64_.wvu.PrintArea" localSheetId="7" hidden="1">'Schedule 3'!$A$1:$D$21</definedName>
    <definedName name="Z_FABAE787_F37D_42D1_9450_0C61A36C2F64_.wvu.PrintArea" localSheetId="8" hidden="1">'SCHEDULE-4'!$A$1:$D$32</definedName>
    <definedName name="Z_FABAE787_F37D_42D1_9450_0C61A36C2F64_.wvu.PrintArea" localSheetId="10" hidden="1">'SCHEDULE-5 After Discount'!$A$1:$D$32</definedName>
    <definedName name="Z_FABAE787_F37D_42D1_9450_0C61A36C2F64_.wvu.PrintTitles" localSheetId="4" hidden="1">'CIVIL_ELECTRICAL-Sch-2'!$1:$17</definedName>
    <definedName name="Z_FABAE787_F37D_42D1_9450_0C61A36C2F64_.wvu.PrintTitles" localSheetId="5" hidden="1">'Ext. Electrification-Sch-3'!$1:$17</definedName>
    <definedName name="Z_FABAE787_F37D_42D1_9450_0C61A36C2F64_.wvu.PrintTitles" localSheetId="6" hidden="1">'Int. Electrification-Sch-4'!$1:$17</definedName>
    <definedName name="Z_FABAE787_F37D_42D1_9450_0C61A36C2F64_.wvu.PrintTitles" localSheetId="7" hidden="1">'Schedule 3'!$3:$13</definedName>
    <definedName name="Z_FABAE787_F37D_42D1_9450_0C61A36C2F64_.wvu.PrintTitles" localSheetId="8" hidden="1">'SCHEDULE-4'!$3:$13</definedName>
    <definedName name="Z_FABAE787_F37D_42D1_9450_0C61A36C2F64_.wvu.PrintTitles" localSheetId="10" hidden="1">'SCHEDULE-5 After Discount'!$3:$13</definedName>
    <definedName name="Z_FABAE787_F37D_42D1_9450_0C61A36C2F64_.wvu.Rows" localSheetId="11" hidden="1">'Bid Form 2nd Envelope'!$25:$25</definedName>
    <definedName name="Z_FABAE787_F37D_42D1_9450_0C61A36C2F64_.wvu.Rows" localSheetId="4" hidden="1">'CIVIL_ELECTRICAL-Sch-2'!$121:$122</definedName>
    <definedName name="Z_FABAE787_F37D_42D1_9450_0C61A36C2F64_.wvu.Rows" localSheetId="1" hidden="1">Cover!$7:$7</definedName>
    <definedName name="Z_FABAE787_F37D_42D1_9450_0C61A36C2F64_.wvu.Rows" localSheetId="5" hidden="1">'Ext. Electrification-Sch-3'!$156:$157</definedName>
    <definedName name="Z_FABAE787_F37D_42D1_9450_0C61A36C2F64_.wvu.Rows" localSheetId="2" hidden="1">Instructions!$16:$18,Instructions!$28:$30</definedName>
    <definedName name="Z_FABAE787_F37D_42D1_9450_0C61A36C2F64_.wvu.Rows" localSheetId="6" hidden="1">'Int. Electrification-Sch-4'!$79:$80</definedName>
    <definedName name="Z_FABAE787_F37D_42D1_9450_0C61A36C2F64_.wvu.Rows" localSheetId="3" hidden="1">'Names of Bidder'!$6:$8,'Names of Bidder'!$14:$23</definedName>
    <definedName name="Z_FABAE787_F37D_42D1_9450_0C61A36C2F64_.wvu.Rows" localSheetId="9" hidden="1">'Sched-6 Discount'!$14:$14,'Sched-6 Discount'!$16:$33</definedName>
  </definedNames>
  <calcPr calcId="191029"/>
  <customWorkbookViews>
    <customWorkbookView name="Vijay Prakash Jarwal {विजय प्रकाश जारवाल} - Personal View" guid="{E5B10C1E-C091-4DA3-80AA-4DA7F5269B03}" mergeInterval="0" personalView="1" maximized="1" xWindow="-8" yWindow="-8" windowWidth="1936" windowHeight="1056" tabRatio="921" activeSheetId="9"/>
    <customWorkbookView name="dines - Personal View" guid="{90C54587-629C-4404-A1A0-30EDF0AF3C61}" mergeInterval="0" personalView="1" maximized="1" xWindow="-11" yWindow="-11" windowWidth="1942" windowHeight="1042" tabRatio="921" activeSheetId="9"/>
    <customWorkbookView name="Trilok - Personal View" guid="{EE7031B4-7731-4AC9-8E26-723541638DB9}" mergeInterval="0" personalView="1" maximized="1" xWindow="1" yWindow="1" windowWidth="1600" windowHeight="670" tabRatio="921" activeSheetId="5"/>
    <customWorkbookView name="Vandita Sharma {वंदिता शर्मा} - Personal View" guid="{BEB8DEA2-B246-4C83-A353-004ADAF8549F}" mergeInterval="0" personalView="1" maximized="1" xWindow="1" yWindow="1" windowWidth="1366" windowHeight="496" tabRatio="921" activeSheetId="12"/>
    <customWorkbookView name="60002044 - Personal View" guid="{76EF76C6-407E-4B5E-855E-3AC1614CD1AB}" mergeInterval="0" personalView="1" maximized="1" xWindow="1" yWindow="1" windowWidth="1366" windowHeight="538" tabRatio="921" activeSheetId="4"/>
    <customWorkbookView name="00398 - Personal View" guid="{14D7F02E-BCCA-4517-ABC7-537FF4AEB67A}" mergeInterval="0" personalView="1" maximized="1" xWindow="1" yWindow="1" windowWidth="1020" windowHeight="501" tabRatio="632" activeSheetId="2"/>
    <customWorkbookView name="asd - Personal View" guid="{01ACF2E1-8E61-4459-ABC1-B6C183DEED61}" mergeInterval="0" personalView="1" maximized="1" windowWidth="1276" windowHeight="597" activeSheetId="1"/>
    <customWorkbookView name="20074 - Personal View" guid="{4F65FF32-EC61-4022-A399-2986D7B6B8B3}" mergeInterval="0" personalView="1" maximized="1" windowWidth="1020" windowHeight="539" tabRatio="632" activeSheetId="5"/>
    <customWorkbookView name="01209 - Personal View" guid="{27A45B7A-04F2-4516-B80B-5ED0825D4ED3}" mergeInterval="0" personalView="1" maximized="1" xWindow="1" yWindow="1" windowWidth="1366" windowHeight="538" tabRatio="632" activeSheetId="2"/>
    <customWorkbookView name="Pankaj Jangid - Personal View" guid="{F42F111F-1008-4984-B8EF-A2028972CD6B}" mergeInterval="0" personalView="1" maximized="1" windowWidth="1362" windowHeight="543" tabRatio="632" activeSheetId="11"/>
    <customWorkbookView name="01622 - Personal View" guid="{0DD8F97D-8C07-4CD0-8FF9-3A2505F13748}" mergeInterval="0" personalView="1" maximized="1" xWindow="1" yWindow="1" windowWidth="1362" windowHeight="548" tabRatio="632" activeSheetId="11" showComments="commIndAndComment"/>
    <customWorkbookView name="60001622 - Personal View" guid="{6269FB24-FD69-4B06-B4F9-A51A4D37F8E4}" mergeInterval="0" personalView="1" maximized="1" xWindow="1" yWindow="1" windowWidth="1362" windowHeight="527" tabRatio="632" activeSheetId="11"/>
    <customWorkbookView name="Pankaj Kumar Jangid {पंकज कुमार जांगिड} - Personal View" guid="{20CBBF41-A202-4892-A83D-52713C1F8A9E}" mergeInterval="0" personalView="1" maximized="1" xWindow="-8" yWindow="-8" windowWidth="1936" windowHeight="1056" tabRatio="632" activeSheetId="5"/>
    <customWorkbookView name="60002037 - Personal View" guid="{F9C63928-D54C-449A-864F-E2728613909C}" mergeInterval="0" personalView="1" maximized="1" xWindow="1" yWindow="1" windowWidth="1366" windowHeight="538" tabRatio="632" activeSheetId="11"/>
    <customWorkbookView name="Shambhavi Pandey {शाम्भवी पांडे} - Personal View" guid="{C933274C-A7B7-4AED-95BA-97A5593E65A9}" mergeInterval="0" personalView="1" maximized="1" xWindow="-8" yWindow="-8" windowWidth="1382" windowHeight="744" tabRatio="921" activeSheetId="11"/>
    <customWorkbookView name="Prem Prakash - Personal View" guid="{FABAE787-F37D-42D1-9450-0C61A36C2F64}" mergeInterval="0" personalView="1" maximized="1" xWindow="1" yWindow="1" windowWidth="1280" windowHeight="570" tabRatio="92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5" l="1"/>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2" i="5"/>
  <c r="L83" i="5"/>
  <c r="L84" i="5"/>
  <c r="L86" i="5"/>
  <c r="L87" i="5"/>
  <c r="L89" i="5"/>
  <c r="L90" i="5"/>
  <c r="L91" i="5"/>
  <c r="L92" i="5"/>
  <c r="L94" i="5"/>
  <c r="L95" i="5"/>
  <c r="L96" i="5"/>
  <c r="L98" i="5"/>
  <c r="L99" i="5"/>
  <c r="L100" i="5"/>
  <c r="L102" i="5"/>
  <c r="L103" i="5"/>
  <c r="L104" i="5"/>
  <c r="L105" i="5"/>
  <c r="L106" i="5"/>
  <c r="L107" i="5"/>
  <c r="L108" i="5"/>
  <c r="L109" i="5"/>
  <c r="L110" i="5"/>
  <c r="L111" i="5"/>
  <c r="L112" i="5"/>
  <c r="L114" i="5"/>
  <c r="L115" i="5"/>
  <c r="L116" i="5"/>
  <c r="L117" i="5"/>
  <c r="L118" i="5"/>
  <c r="L119" i="5"/>
  <c r="K63"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4" i="5"/>
  <c r="K65" i="5"/>
  <c r="K66" i="5"/>
  <c r="K67" i="5"/>
  <c r="K68" i="5"/>
  <c r="K69" i="5"/>
  <c r="K70" i="5"/>
  <c r="K71" i="5"/>
  <c r="K72" i="5"/>
  <c r="K73" i="5"/>
  <c r="K74" i="5"/>
  <c r="K75" i="5"/>
  <c r="K76" i="5"/>
  <c r="K77" i="5"/>
  <c r="K78" i="5"/>
  <c r="K79" i="5"/>
  <c r="K80" i="5"/>
  <c r="K82" i="5"/>
  <c r="K83" i="5"/>
  <c r="K84" i="5"/>
  <c r="K86" i="5"/>
  <c r="K87" i="5"/>
  <c r="K89" i="5"/>
  <c r="K90" i="5"/>
  <c r="K91" i="5"/>
  <c r="K92" i="5"/>
  <c r="K94" i="5"/>
  <c r="K95" i="5"/>
  <c r="K96" i="5"/>
  <c r="K98" i="5"/>
  <c r="K99" i="5"/>
  <c r="K100" i="5"/>
  <c r="K102" i="5"/>
  <c r="K103" i="5"/>
  <c r="K104" i="5"/>
  <c r="K105" i="5"/>
  <c r="K106" i="5"/>
  <c r="K107" i="5"/>
  <c r="K108" i="5"/>
  <c r="K109" i="5"/>
  <c r="K110" i="5"/>
  <c r="K111" i="5"/>
  <c r="K112" i="5"/>
  <c r="K114" i="5"/>
  <c r="K115" i="5"/>
  <c r="K116" i="5"/>
  <c r="K117" i="5"/>
  <c r="K118" i="5"/>
  <c r="K119" i="5"/>
  <c r="K120" i="5" l="1"/>
  <c r="A11" i="12"/>
  <c r="A12" i="12"/>
  <c r="A13" i="12"/>
  <c r="A14" i="12"/>
  <c r="A10" i="12"/>
  <c r="D8" i="11"/>
  <c r="D9" i="11"/>
  <c r="D10" i="11"/>
  <c r="D11" i="11"/>
  <c r="D7" i="11"/>
  <c r="D8" i="9"/>
  <c r="D9" i="9"/>
  <c r="D10" i="9"/>
  <c r="D11" i="9"/>
  <c r="D7" i="9"/>
  <c r="D8" i="8"/>
  <c r="D9" i="8"/>
  <c r="D10" i="8"/>
  <c r="D11" i="8"/>
  <c r="D7" i="8"/>
  <c r="L111" i="6" l="1"/>
  <c r="N17"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K63" i="7"/>
  <c r="N17" i="6" l="1"/>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9" i="6"/>
  <c r="K118" i="6"/>
  <c r="K111" i="6"/>
  <c r="K153" i="6"/>
  <c r="K151" i="6"/>
  <c r="K149" i="6"/>
  <c r="K147" i="6"/>
  <c r="K145" i="6"/>
  <c r="K143" i="6"/>
  <c r="K141" i="6"/>
  <c r="K139" i="6"/>
  <c r="K137" i="6"/>
  <c r="K136" i="6"/>
  <c r="K135" i="6"/>
  <c r="K134" i="6"/>
  <c r="K133" i="6"/>
  <c r="K132" i="6"/>
  <c r="K131" i="6"/>
  <c r="K128" i="6"/>
  <c r="K20" i="6"/>
  <c r="K23" i="6"/>
  <c r="K24" i="6"/>
  <c r="K25" i="6"/>
  <c r="K26" i="6"/>
  <c r="K27" i="6"/>
  <c r="K30" i="6"/>
  <c r="K31" i="6"/>
  <c r="K32" i="6"/>
  <c r="K33" i="6"/>
  <c r="K34" i="6"/>
  <c r="K35" i="6"/>
  <c r="K37" i="6"/>
  <c r="K39" i="6"/>
  <c r="K41" i="6"/>
  <c r="K44" i="6"/>
  <c r="K47" i="6"/>
  <c r="K49" i="6"/>
  <c r="K51" i="6"/>
  <c r="K54" i="6"/>
  <c r="K56" i="6"/>
  <c r="K58" i="6"/>
  <c r="K61" i="6"/>
  <c r="K64" i="6"/>
  <c r="K67" i="6"/>
  <c r="K69" i="6"/>
  <c r="K71" i="6"/>
  <c r="K73" i="6"/>
  <c r="K75" i="6"/>
  <c r="K77" i="6"/>
  <c r="K79" i="6"/>
  <c r="K81" i="6"/>
  <c r="K83" i="6"/>
  <c r="K84" i="6"/>
  <c r="K85" i="6"/>
  <c r="K86" i="6"/>
  <c r="K87" i="6"/>
  <c r="K88" i="6"/>
  <c r="K89" i="6"/>
  <c r="K90" i="6"/>
  <c r="K91" i="6"/>
  <c r="K93" i="6"/>
  <c r="K126" i="6"/>
  <c r="K19" i="6"/>
  <c r="K154" i="6" l="1"/>
  <c r="L19" i="5" l="1"/>
  <c r="K121" i="5" s="1"/>
  <c r="K122" i="5" s="1"/>
  <c r="M17" i="5"/>
  <c r="J13" i="7" l="1"/>
  <c r="J12" i="7"/>
  <c r="J11" i="7"/>
  <c r="J13" i="6"/>
  <c r="J12" i="6"/>
  <c r="J11" i="6"/>
  <c r="C159" i="6" l="1"/>
  <c r="C160" i="6"/>
  <c r="A156" i="6"/>
  <c r="A157" i="6" s="1"/>
  <c r="L19" i="7" l="1"/>
  <c r="K76" i="7" l="1"/>
  <c r="K75" i="7"/>
  <c r="K74" i="7"/>
  <c r="K73" i="7"/>
  <c r="K72" i="7"/>
  <c r="K71" i="7"/>
  <c r="K70" i="7"/>
  <c r="K69" i="7"/>
  <c r="K68" i="7"/>
  <c r="K67" i="7"/>
  <c r="K66" i="7"/>
  <c r="K65" i="7"/>
  <c r="K64"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0" i="7"/>
  <c r="K19" i="7"/>
  <c r="Z1" i="12" l="1"/>
  <c r="E47" i="12" s="1"/>
  <c r="B6" i="12"/>
  <c r="AG6" i="12" s="1"/>
  <c r="B41" i="12"/>
  <c r="F41" i="12"/>
  <c r="B42" i="12"/>
  <c r="F42" i="12"/>
  <c r="A59" i="12"/>
  <c r="B8" i="11"/>
  <c r="B9" i="11"/>
  <c r="B10" i="11"/>
  <c r="B11" i="11"/>
  <c r="B30" i="11"/>
  <c r="D30" i="11"/>
  <c r="B31" i="11"/>
  <c r="D31" i="11"/>
  <c r="J15" i="10"/>
  <c r="I18" i="10"/>
  <c r="J18" i="10" s="1"/>
  <c r="I19" i="10"/>
  <c r="J19" i="10" s="1"/>
  <c r="I21" i="10"/>
  <c r="L21" i="10"/>
  <c r="J23" i="10"/>
  <c r="I24" i="10"/>
  <c r="J24" i="10"/>
  <c r="I25" i="10"/>
  <c r="J25" i="10"/>
  <c r="J26" i="10"/>
  <c r="I27" i="10"/>
  <c r="G37" i="10"/>
  <c r="C38" i="10"/>
  <c r="F38" i="10"/>
  <c r="C39" i="10"/>
  <c r="F39" i="10"/>
  <c r="B8" i="9"/>
  <c r="B9" i="9"/>
  <c r="B10" i="9"/>
  <c r="B11" i="9"/>
  <c r="B30" i="9"/>
  <c r="D30" i="9"/>
  <c r="B31" i="9"/>
  <c r="D31" i="9"/>
  <c r="A6" i="8"/>
  <c r="A7" i="8"/>
  <c r="B8" i="8"/>
  <c r="B9" i="8"/>
  <c r="B10" i="8"/>
  <c r="B11" i="8"/>
  <c r="B19" i="8"/>
  <c r="D19" i="8"/>
  <c r="B20" i="8"/>
  <c r="D20" i="8"/>
  <c r="I20" i="10"/>
  <c r="J20" i="10" s="1"/>
  <c r="R5" i="7"/>
  <c r="R6" i="7"/>
  <c r="R7" i="7"/>
  <c r="C9" i="7"/>
  <c r="C10" i="7"/>
  <c r="C11" i="7"/>
  <c r="R11" i="7"/>
  <c r="C12" i="7"/>
  <c r="K21" i="7"/>
  <c r="K77" i="7" s="1"/>
  <c r="A78" i="7"/>
  <c r="A79" i="7" s="1"/>
  <c r="A80" i="7" s="1"/>
  <c r="C82" i="7"/>
  <c r="C83" i="7"/>
  <c r="J83" i="7"/>
  <c r="J84" i="7"/>
  <c r="R5" i="6"/>
  <c r="R6" i="6"/>
  <c r="R7" i="6"/>
  <c r="C9" i="6"/>
  <c r="C10" i="6"/>
  <c r="C11" i="6"/>
  <c r="R11" i="6"/>
  <c r="C12" i="6"/>
  <c r="L18" i="6"/>
  <c r="K155" i="6" s="1"/>
  <c r="J160" i="6"/>
  <c r="J161" i="6"/>
  <c r="Q5" i="5"/>
  <c r="Q6" i="5"/>
  <c r="Q7" i="5"/>
  <c r="C9" i="5"/>
  <c r="C10" i="5"/>
  <c r="C11" i="5"/>
  <c r="Q11" i="5"/>
  <c r="C12" i="5"/>
  <c r="C124" i="5"/>
  <c r="C125" i="5"/>
  <c r="J125" i="5"/>
  <c r="J126" i="5"/>
  <c r="AA6" i="4"/>
  <c r="Z2" i="12" s="1"/>
  <c r="B7" i="4"/>
  <c r="B14" i="4"/>
  <c r="B15" i="4"/>
  <c r="H27" i="4"/>
  <c r="A1" i="3"/>
  <c r="B2" i="2"/>
  <c r="C16" i="12" s="1"/>
  <c r="B3" i="2"/>
  <c r="A1" i="12" l="1"/>
  <c r="A1" i="8"/>
  <c r="N159" i="6"/>
  <c r="M154" i="6"/>
  <c r="K78" i="7"/>
  <c r="N78" i="7" s="1"/>
  <c r="D20" i="9"/>
  <c r="E46" i="12"/>
  <c r="AG10" i="12"/>
  <c r="D18" i="9"/>
  <c r="C44" i="12"/>
  <c r="B46" i="12"/>
  <c r="B47" i="12"/>
  <c r="B48" i="12"/>
  <c r="F44" i="12"/>
  <c r="D22" i="9"/>
  <c r="I26" i="10"/>
  <c r="AG7" i="12"/>
  <c r="AG8" i="12" s="1"/>
  <c r="A3" i="5"/>
  <c r="A3" i="6"/>
  <c r="A1" i="7"/>
  <c r="A1" i="9"/>
  <c r="A2" i="10"/>
  <c r="A1" i="11"/>
  <c r="B2" i="4"/>
  <c r="B1" i="4"/>
  <c r="A1" i="5"/>
  <c r="A1" i="6"/>
  <c r="A3" i="7"/>
  <c r="A3" i="8" s="1"/>
  <c r="A3" i="9"/>
  <c r="C11" i="10"/>
  <c r="A3" i="11"/>
  <c r="D14" i="9" l="1"/>
  <c r="E14" i="9" s="1"/>
  <c r="G15" i="8"/>
  <c r="K80" i="7"/>
  <c r="N82" i="7"/>
  <c r="I23" i="10"/>
  <c r="I29" i="10"/>
  <c r="I14" i="10"/>
  <c r="J14" i="10" s="1"/>
  <c r="L20" i="10" s="1"/>
  <c r="I28" i="10"/>
  <c r="I17" i="10"/>
  <c r="J17" i="10" s="1"/>
  <c r="D16" i="9"/>
  <c r="D14" i="8"/>
  <c r="F20" i="9"/>
  <c r="D18" i="11"/>
  <c r="F18" i="9"/>
  <c r="B38" i="12"/>
  <c r="I15" i="10"/>
  <c r="F22" i="9"/>
  <c r="L19" i="10" l="1"/>
  <c r="Q3" i="5"/>
  <c r="Q8" i="5" s="1"/>
  <c r="E16" i="9"/>
  <c r="D14" i="11"/>
  <c r="F14" i="9"/>
  <c r="L17" i="10"/>
  <c r="L18" i="10"/>
  <c r="F16" i="9"/>
  <c r="D16" i="11"/>
  <c r="R3" i="6"/>
  <c r="R8" i="6" s="1"/>
  <c r="R3" i="7"/>
  <c r="R8" i="7" s="1"/>
  <c r="K157" i="6"/>
  <c r="D16" i="8"/>
  <c r="H14" i="11" l="1"/>
  <c r="G16" i="9"/>
  <c r="D24" i="11"/>
  <c r="D26" i="11" s="1"/>
  <c r="AB18" i="12" s="1"/>
  <c r="A1" i="13" s="1"/>
  <c r="A6" i="13" s="1"/>
  <c r="B6" i="13" s="1"/>
  <c r="G16" i="8"/>
  <c r="D24" i="9"/>
  <c r="D26" i="9" s="1"/>
  <c r="E26" i="9" l="1"/>
  <c r="A10" i="13"/>
  <c r="B10" i="13" s="1"/>
  <c r="D10" i="13" s="1"/>
  <c r="A7" i="13"/>
  <c r="B7" i="13" s="1"/>
  <c r="D7" i="13" s="1"/>
  <c r="A8" i="13"/>
  <c r="B8" i="13" s="1"/>
  <c r="D8" i="13" s="1"/>
  <c r="A11" i="13"/>
  <c r="B11" i="13" s="1"/>
  <c r="D11" i="13" s="1"/>
  <c r="A9" i="13"/>
  <c r="B9" i="13" s="1"/>
  <c r="D9" i="13" s="1"/>
  <c r="A4" i="13" l="1"/>
  <c r="AC18" i="12" s="1"/>
  <c r="B18" i="12" s="1"/>
</calcChain>
</file>

<file path=xl/sharedStrings.xml><?xml version="1.0" encoding="utf-8"?>
<sst xmlns="http://schemas.openxmlformats.org/spreadsheetml/2006/main" count="1207" uniqueCount="755">
  <si>
    <t xml:space="preserve">This letter of discount is optional. Bidder may / may not offer any discount. </t>
  </si>
  <si>
    <t>Letter of Discount</t>
  </si>
  <si>
    <t>LETTER OF DISCOUNT</t>
  </si>
  <si>
    <t>Subject  :</t>
  </si>
  <si>
    <t>Dear Sir</t>
  </si>
  <si>
    <t>With reference to the subject tender, we hereby offer unconditional discount on the prices quoted by us as per details given here below :</t>
  </si>
  <si>
    <t>Final Discount Factor</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</si>
  <si>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</si>
  <si>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</si>
  <si>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Schedule-1 : Ex works prices (Bought Out Only)</t>
  </si>
  <si>
    <t>Schedule-1 : (Bought Out Only)</t>
  </si>
  <si>
    <t>Schedule-2 : Freight &amp; Insurance</t>
  </si>
  <si>
    <t>Schedule-6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</si>
  <si>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</si>
  <si>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</si>
  <si>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Please consider this letter of discount as the integral part of our price bid.</t>
  </si>
  <si>
    <t>Schedule-7 : Type Test Charges</t>
  </si>
  <si>
    <t>Date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</si>
  <si>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</si>
  <si>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</si>
  <si>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</si>
  <si>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</si>
  <si>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Thanking you, we remain,</t>
  </si>
  <si>
    <t>Yours faithfully,</t>
  </si>
  <si>
    <t>Printed Name :</t>
  </si>
  <si>
    <t>Designation :</t>
  </si>
  <si>
    <t>Bid Proposal Ref. No.</t>
  </si>
  <si>
    <t>Name of Contract  :</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</si>
  <si>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</si>
  <si>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</si>
  <si>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</si>
  <si>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</si>
  <si>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</si>
  <si>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st</t>
  </si>
  <si>
    <t>nd</t>
  </si>
  <si>
    <t>rd</t>
  </si>
  <si>
    <t>th</t>
  </si>
  <si>
    <t>January</t>
  </si>
  <si>
    <t>February</t>
  </si>
  <si>
    <t>March</t>
  </si>
  <si>
    <t>April</t>
  </si>
  <si>
    <t>May</t>
  </si>
  <si>
    <t>June</t>
  </si>
  <si>
    <t>July</t>
  </si>
  <si>
    <t>August</t>
  </si>
  <si>
    <t>September</t>
  </si>
  <si>
    <t>October</t>
  </si>
  <si>
    <t>November</t>
  </si>
  <si>
    <t>December</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</si>
  <si>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</si>
  <si>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</si>
  <si>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</si>
  <si>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</si>
  <si>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</si>
  <si>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</si>
  <si>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</si>
  <si>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</si>
  <si>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</si>
  <si>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</si>
  <si>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</si>
  <si>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</si>
  <si>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</si>
  <si>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</si>
  <si>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</si>
  <si>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</si>
  <si>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</si>
  <si>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</si>
  <si>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</si>
  <si>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</si>
  <si>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Two</t>
  </si>
  <si>
    <t>Twenty One</t>
  </si>
  <si>
    <t>Twenty Three</t>
  </si>
  <si>
    <t>Select only the options provided in pull down menus.</t>
  </si>
  <si>
    <t>Fill up ref. no. as bidder's ref no. of this letter.</t>
  </si>
  <si>
    <t>* * *</t>
  </si>
  <si>
    <t>Twenty Four</t>
  </si>
  <si>
    <t>Twenty Six</t>
  </si>
  <si>
    <t>Twenty Five</t>
  </si>
  <si>
    <t>Twenty Seven</t>
  </si>
  <si>
    <t>Twenty Eight</t>
  </si>
  <si>
    <t>Twenty Nine</t>
  </si>
  <si>
    <t>Thirty</t>
  </si>
  <si>
    <t>Thirty One</t>
  </si>
  <si>
    <t>Thirty Two</t>
  </si>
  <si>
    <t>Thirty Three</t>
  </si>
  <si>
    <t>Thirty Four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</si>
  <si>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</si>
  <si>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</si>
  <si>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</si>
  <si>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</si>
  <si>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</si>
  <si>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</si>
  <si>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</si>
  <si>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</si>
  <si>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</si>
  <si>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</si>
  <si>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</si>
  <si>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</si>
  <si>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</si>
  <si>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</si>
  <si>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</si>
  <si>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</si>
  <si>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</si>
  <si>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</si>
  <si>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</si>
  <si>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</si>
  <si>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</si>
  <si>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</si>
  <si>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</si>
  <si>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</si>
  <si>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</si>
  <si>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</si>
  <si>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</si>
  <si>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</si>
  <si>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</si>
  <si>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</si>
  <si>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</si>
  <si>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</si>
  <si>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</si>
  <si>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</si>
  <si>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</si>
  <si>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</si>
  <si>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</si>
  <si>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</si>
  <si>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</si>
  <si>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</si>
  <si>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</si>
  <si>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</si>
  <si>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</si>
  <si>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</si>
  <si>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</si>
  <si>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</si>
  <si>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</si>
  <si>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</si>
  <si>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</si>
  <si>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</si>
  <si>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</si>
  <si>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</si>
  <si>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</si>
  <si>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</si>
  <si>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</si>
  <si>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</si>
  <si>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</si>
  <si>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</si>
  <si>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</si>
  <si>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</si>
  <si>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</si>
  <si>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</si>
  <si>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</si>
  <si>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</si>
  <si>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</si>
  <si>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BID FORM (Second Envelope)</t>
  </si>
  <si>
    <t>Please provide additional information of the Bidder</t>
  </si>
  <si>
    <t>Date :</t>
  </si>
  <si>
    <t>Place :</t>
  </si>
  <si>
    <t>Sole Bidder</t>
  </si>
  <si>
    <t>JV (Joint Venture)</t>
  </si>
  <si>
    <t>Enter following details of the bidder</t>
  </si>
  <si>
    <t>Specify type of Bidder         [Select from drop down menu]</t>
  </si>
  <si>
    <t xml:space="preserve">Printed Name </t>
  </si>
  <si>
    <t>Designation</t>
  </si>
  <si>
    <t xml:space="preserve">Date     </t>
  </si>
  <si>
    <t xml:space="preserve">Place     </t>
  </si>
  <si>
    <t>Instructions / error messages, if any, will be displayed automatically  after selecting the cell.</t>
  </si>
  <si>
    <t>State/Province to be indicated :</t>
  </si>
  <si>
    <t>Business Address                       :</t>
  </si>
  <si>
    <t>Country of Incorporation         :</t>
  </si>
  <si>
    <t>Name of Principal Officer         :</t>
  </si>
  <si>
    <t>Address of  Principal Officer    :</t>
  </si>
  <si>
    <t>All Prices are in Indian Rupees.</t>
  </si>
  <si>
    <t>Multipackage Discount</t>
  </si>
  <si>
    <t>Amount after Discount (Rs.)</t>
  </si>
  <si>
    <t>Amount after MPD (Rs.)</t>
  </si>
  <si>
    <t>Dis Alert</t>
  </si>
  <si>
    <t>Name of Package</t>
  </si>
  <si>
    <t>Price Schedules</t>
  </si>
  <si>
    <t>While filling up the worksheets following may please be observed :</t>
  </si>
  <si>
    <t>This Workbook consists of following worksheets :</t>
  </si>
  <si>
    <t xml:space="preserve">Cover : </t>
  </si>
  <si>
    <t>Opening page of the workbook.</t>
  </si>
  <si>
    <t>Names of Bidder :</t>
  </si>
  <si>
    <t>Click for Sch-1 given at the right top of the worksheet to go to Sch-1.</t>
  </si>
  <si>
    <t>Fill up unit rates for all the items in numeric values greater than 0 (zero). If unit rate is left blank, the corresponding item shall be deemed to be included in the total price.</t>
  </si>
  <si>
    <t>Total amount shall get calculated automatically.</t>
  </si>
  <si>
    <t>Fill up only green shaded cells.</t>
  </si>
  <si>
    <t>●</t>
  </si>
  <si>
    <t>Fill up the rates &amp; location where type tests are proposed.</t>
  </si>
  <si>
    <r>
      <t>Bid from 2</t>
    </r>
    <r>
      <rPr>
        <b/>
        <vertAlign val="superscript"/>
        <sz val="12"/>
        <color indexed="12"/>
        <rFont val="Book Antiqua"/>
        <family val="1"/>
      </rPr>
      <t>nd</t>
    </r>
    <r>
      <rPr>
        <b/>
        <sz val="12"/>
        <color indexed="12"/>
        <rFont val="Book Antiqua"/>
        <family val="1"/>
      </rPr>
      <t xml:space="preserve"> Envelope :</t>
    </r>
  </si>
  <si>
    <t xml:space="preserve">Summary of all the Schedules without considering discount (mentioned in the work sheet discount) shall be displayed automatically. </t>
  </si>
  <si>
    <t>No cell is required to be filled in by the bidder in this worksheet.</t>
  </si>
  <si>
    <t>Sch-7 (Type Test Charges) :</t>
  </si>
  <si>
    <t>Total of this Sch-7 shall automatically appear in Sch-1.</t>
  </si>
  <si>
    <t>Fill up additional information as required.</t>
  </si>
  <si>
    <t>Happy Bidding !</t>
  </si>
  <si>
    <t>I</t>
  </si>
  <si>
    <t>II</t>
  </si>
  <si>
    <t>As per Lum-sum</t>
  </si>
  <si>
    <t>AS per Percent</t>
  </si>
  <si>
    <t>As per lum-sum on Sch-2</t>
  </si>
  <si>
    <t>Total Discount</t>
  </si>
  <si>
    <t>As per Percent on Sch-2</t>
  </si>
  <si>
    <t>Unit</t>
  </si>
  <si>
    <t>Quantity</t>
  </si>
  <si>
    <t>SI. No.</t>
  </si>
  <si>
    <t>Common Seal :</t>
  </si>
  <si>
    <t>Signature :</t>
  </si>
  <si>
    <t>Description</t>
  </si>
  <si>
    <t xml:space="preserve">Unit Freight &amp; Insurance Charges </t>
  </si>
  <si>
    <t>(i)</t>
  </si>
  <si>
    <t>(ii)</t>
  </si>
  <si>
    <t>Sl. No.</t>
  </si>
  <si>
    <t>Total Price (INR)</t>
  </si>
  <si>
    <t>1</t>
  </si>
  <si>
    <t>2</t>
  </si>
  <si>
    <t>4</t>
  </si>
  <si>
    <t>(GRAND SUMMARY)</t>
  </si>
  <si>
    <t>पावर ग्रिड कारपोरेशन ऑफ इण्डिया लिमिटेड</t>
  </si>
  <si>
    <t>(भारत सरकार का उद्यम)</t>
  </si>
  <si>
    <t>Power Grid Corporation of India Limited</t>
  </si>
  <si>
    <t>(A Government of India Enterprises)</t>
  </si>
  <si>
    <t>To:</t>
  </si>
  <si>
    <t>Name        :</t>
  </si>
  <si>
    <t>Address    :</t>
  </si>
  <si>
    <t>Power Grid Corporation of India Ltd.,</t>
  </si>
  <si>
    <t>Total Freight &amp; Insurance Charges</t>
  </si>
  <si>
    <t>6 = 4 x 5</t>
  </si>
  <si>
    <t xml:space="preserve">Date          : </t>
  </si>
  <si>
    <t>Place         :</t>
  </si>
  <si>
    <t>Printed Name   :</t>
  </si>
  <si>
    <t>Designation   :</t>
  </si>
  <si>
    <t>Name     :</t>
  </si>
  <si>
    <t>Address :</t>
  </si>
  <si>
    <t>TOTAL SCHEDULE NO. 2</t>
  </si>
  <si>
    <t>Schedule - 2</t>
  </si>
  <si>
    <t>(iii)</t>
  </si>
  <si>
    <t>(iv)</t>
  </si>
  <si>
    <t>Thirty Five</t>
  </si>
  <si>
    <t>Fill up date in dd-mmm-yyyy format from drop down menu.</t>
  </si>
  <si>
    <t>Certain data type entries have been restricted, such as Numeric values or limits of numeric values.</t>
  </si>
  <si>
    <t>Do not link any cell of this work book with any other work book.</t>
  </si>
  <si>
    <t>(v)</t>
  </si>
  <si>
    <t>Do not use copy &amp; paste or cut &amp; paste options for filling up the data.</t>
  </si>
  <si>
    <t>(vi)</t>
  </si>
  <si>
    <t>Do not reformat any of the cell of the work book.</t>
  </si>
  <si>
    <t>2 or More</t>
  </si>
  <si>
    <t>Name of other Partner - 2 (more, if any)</t>
  </si>
  <si>
    <t>Address of other Partner - 2 (more, if any)</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</si>
  <si>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</si>
  <si>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</si>
  <si>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After filling up all the schedues, save the file, take print out of all the schedules and Bid form and sign &amp; stamp and submit them as hard copy of the 2nd envelope (Price part) of the bid. Also ensure to submit the soft copy of the the same file on CD/ DVD.</t>
  </si>
  <si>
    <t xml:space="preserve">…….. …….. …….. …….. …….. …….. </t>
  </si>
  <si>
    <t>(SCHEDULE OF RATES AND PRICES )</t>
  </si>
  <si>
    <t>(GRAND SUMMARY : AFTER DISCOUNT)</t>
  </si>
  <si>
    <t>We hereby offer Multi-package discount as given below:</t>
  </si>
  <si>
    <t>Contracts &amp; Material</t>
  </si>
  <si>
    <t>B-9, Qutab Institutional Area,</t>
  </si>
  <si>
    <t xml:space="preserve">Katwaria Sarai, </t>
  </si>
  <si>
    <t>New Delhi-110016</t>
  </si>
  <si>
    <t xml:space="preserve"> Sole Bidder. </t>
  </si>
  <si>
    <t>Fill up names and address of the Sole Bidder. Do not leave this cell blank.</t>
  </si>
  <si>
    <t xml:space="preserve">Fill up names &amp; Designation of the representatives of  bidder. </t>
  </si>
  <si>
    <t>(vii)</t>
  </si>
  <si>
    <t>Do not drag any cell value to fill down cells to it.</t>
  </si>
  <si>
    <t xml:space="preserve">This letter shall consider the net price as per Sch-2B After Discount. </t>
  </si>
  <si>
    <t>Name of Bidder</t>
  </si>
  <si>
    <t>Address of Bidder</t>
  </si>
  <si>
    <r>
      <t xml:space="preserve">Multipackage discount on Total Price on LS Basis quoted without T&amp;D </t>
    </r>
    <r>
      <rPr>
        <sz val="11"/>
        <rFont val="Book Antiqua"/>
        <family val="1"/>
      </rPr>
      <t>(Applicable on this package only if other package covered under the same bidding Document is also awarded to us, Discount)</t>
    </r>
  </si>
  <si>
    <r>
      <t xml:space="preserve">Multipackage discount on Total Price on percent Basis quoted without T&amp;D </t>
    </r>
    <r>
      <rPr>
        <sz val="11"/>
        <rFont val="Book Antiqua"/>
        <family val="1"/>
      </rPr>
      <t>(Applicable on this package only if other package covered under the same bidding Document is also awarded to us, Discount)</t>
    </r>
  </si>
  <si>
    <t>Multi-Package Discount(s) offered at sl. No. 3 &amp; 4 will not get automatically accounted for in the respective items of the Schedules. The same shall be worked out saparately for evaluation.</t>
  </si>
  <si>
    <t xml:space="preserve">In continuation of First Envelope of our Bid, we hereby submit the Second Envelope of the Bid, both of which shall be read together and in conjunction with each other, and shall be construed as an integral part of our Bid. Accordingly, we the undersigned, submitting offer as per provision of Technical Specification under the above-named package in full conformity with the said Bidding Documents for the sum of Rs. </t>
  </si>
  <si>
    <t xml:space="preserve"> Plus applicable Other Taxes &amp; Duties or such other sums as may be determined in accordance with the terms and conditions of the Bidding Documents.</t>
  </si>
  <si>
    <t xml:space="preserve">Total charges </t>
  </si>
  <si>
    <t>Total Amount including all taxes &amp; duties</t>
  </si>
  <si>
    <t>Rate of GST applicable ( in %)</t>
  </si>
  <si>
    <t>WhetherHSN in column ‘5’ is confirmed. If not  indicate applicable theHSNC #</t>
  </si>
  <si>
    <t>(SUMMARY OF TAXES &amp; DUTIES)</t>
  </si>
  <si>
    <t xml:space="preserve">TOTAL </t>
  </si>
  <si>
    <t xml:space="preserve">Bidder’s Name and Address </t>
  </si>
  <si>
    <t>Schedule-3 : AMC Charges</t>
  </si>
  <si>
    <t xml:space="preserve">Schedule-1 : Ex works prices </t>
  </si>
  <si>
    <t>Discount(s) offered at sl. No. 1 to 4 will automatically get displayed and accounted for in the respective items of the Schedules.</t>
  </si>
  <si>
    <r>
      <t>Discount on lum-sum basis on total price quoted by us .</t>
    </r>
    <r>
      <rPr>
        <sz val="11"/>
        <rFont val="Book Antiqua"/>
        <family val="1"/>
      </rPr>
      <t xml:space="preserve"> [The discount shall be proportionately applicable on all the items of all the Schdules i.e. Sch-1,2,3] </t>
    </r>
    <r>
      <rPr>
        <b/>
        <sz val="11"/>
        <rFont val="Book Antiqua"/>
        <family val="1"/>
      </rPr>
      <t>In Rs.</t>
    </r>
  </si>
  <si>
    <t>3</t>
  </si>
  <si>
    <t>Schedule 2</t>
  </si>
  <si>
    <t>Schedule 3</t>
  </si>
  <si>
    <t>Schedule - 3</t>
  </si>
  <si>
    <t>Schedule - 4</t>
  </si>
  <si>
    <t>Schedule - 5A After Discount</t>
  </si>
  <si>
    <t>Tender Enquiry Ref No.:</t>
  </si>
  <si>
    <t>SET</t>
  </si>
  <si>
    <r>
      <t xml:space="preserve">Whether  rate of GST in column ‘7’ is confirmed. If not  indicate applicable rate of GST # </t>
    </r>
    <r>
      <rPr>
        <sz val="11"/>
        <rFont val="Arial"/>
        <family val="2"/>
      </rPr>
      <t>(Select suitable GST rate from Dropdown)</t>
    </r>
  </si>
  <si>
    <t>Schedule-3 : Installation Charges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</si>
  <si>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</si>
  <si>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</si>
  <si>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We confirm that we have also registered/we shall also get registered in the GST Network with a GSTIN, in all the states where the project is located and the states from which we shall make our supply of goods.</t>
  </si>
  <si>
    <t>We further understand that notwithstanding 3.0 above, in case of award on us, you shall also bear and pay/reimburse to us, GST applicable on supplies by us to you, imposed on the Plant &amp; Equipment including Mandatory Spare Parts to be incorporated into the Facilities of the Price Schedule in this Second Envelope; by the Indian Laws.</t>
  </si>
  <si>
    <t>cum</t>
  </si>
  <si>
    <t>each</t>
  </si>
  <si>
    <t>Metre</t>
  </si>
  <si>
    <t>Each</t>
  </si>
  <si>
    <t>SAC Code</t>
  </si>
  <si>
    <t>Unit  Charges (Excluding GST)</t>
  </si>
  <si>
    <t>Total Charges (excluding GST)</t>
  </si>
  <si>
    <t>Set</t>
  </si>
  <si>
    <t>Mtr</t>
  </si>
  <si>
    <t>set</t>
  </si>
  <si>
    <t>Supplying and fixing call bell/ buzzer suitable for D.C./A.C. single phase, 230 volts, complete as required.</t>
  </si>
  <si>
    <t>Suplying and fixing stepped type electronic fan regulator on the existing modular plate switch box including connections but excluding modular plate etc. as required.</t>
  </si>
  <si>
    <t>Total charges (Excluding Tax)</t>
  </si>
  <si>
    <t>Total Charges (Excluding Tax)</t>
  </si>
  <si>
    <t>External Electrification Price</t>
  </si>
  <si>
    <t>Internal Electrification Price</t>
  </si>
  <si>
    <t>5</t>
  </si>
  <si>
    <t>TOTAL SCHEDULE NO. 6</t>
  </si>
  <si>
    <r>
      <t xml:space="preserve">Discount on percent basis on total price quoted by us </t>
    </r>
    <r>
      <rPr>
        <sz val="11"/>
        <rFont val="Book Antiqua"/>
        <family val="1"/>
      </rPr>
      <t xml:space="preserve">[The discount shall be proportionately applicable on all the items of all the Schdules ] </t>
    </r>
    <r>
      <rPr>
        <b/>
        <sz val="11"/>
        <rFont val="Book Antiqua"/>
        <family val="1"/>
      </rPr>
      <t>In Percent (%)</t>
    </r>
  </si>
  <si>
    <t>Schedule 4</t>
  </si>
  <si>
    <t>Schedule 5</t>
  </si>
  <si>
    <t>Civil and Sanitary Works</t>
  </si>
  <si>
    <r>
      <t xml:space="preserve">Whether  rate of GST in column ‘7’ is confirmed. If not  indicate applicable rate of GST # </t>
    </r>
    <r>
      <rPr>
        <sz val="12"/>
        <rFont val="Arial"/>
        <family val="2"/>
      </rPr>
      <t>(Select suitable GST rate from Dropdown)</t>
    </r>
  </si>
  <si>
    <t>Sch-1 to Sch-6 :</t>
  </si>
  <si>
    <t>Sch -7,7A :</t>
  </si>
  <si>
    <t>DSR Ref</t>
  </si>
  <si>
    <t>7.1.2</t>
  </si>
  <si>
    <t>7.2.1</t>
  </si>
  <si>
    <t>7.5.1</t>
  </si>
  <si>
    <t>7.5.4</t>
  </si>
  <si>
    <t>9.1.20</t>
  </si>
  <si>
    <t>9.1.23</t>
  </si>
  <si>
    <t>MR</t>
  </si>
  <si>
    <t>7.1.4</t>
  </si>
  <si>
    <t>7.5.2</t>
  </si>
  <si>
    <t>9.1.33</t>
  </si>
  <si>
    <t>1.10.2</t>
  </si>
  <si>
    <t>1.24.4</t>
  </si>
  <si>
    <t>1.24.6</t>
  </si>
  <si>
    <t>1.24.7</t>
  </si>
  <si>
    <t>1.14.1</t>
  </si>
  <si>
    <t>1.14.4</t>
  </si>
  <si>
    <t>1.14.6</t>
  </si>
  <si>
    <t>1.14.11</t>
  </si>
  <si>
    <t>1.18.2</t>
  </si>
  <si>
    <t>2.10.1</t>
  </si>
  <si>
    <t>2.14.2</t>
  </si>
  <si>
    <t>11=10X5</t>
  </si>
  <si>
    <t>Fill up only green shaded cells in Sch-2,3,4,5,6 and  Bid Form 2nd Envelope.</t>
  </si>
  <si>
    <t>All the cells in Sch-7, Sch-1 and Sch-1 After Discount are auto filled, therefore no cell is required to be filled up there.</t>
  </si>
  <si>
    <t>Supply, installation, testing and commissioning of Electric Geyser (Inner tank material as Stainless Steel)  complete in all respects as required: Storage capacity 25 L</t>
  </si>
  <si>
    <t>Supply, installation, testing and commissioning of Electric Geyser(Inner tank material as Stainless Steel)  complete in all respects as required: Storage capacity 10 L</t>
  </si>
  <si>
    <t>Point</t>
  </si>
  <si>
    <t>Wiring for light / power plug with 2X4 Sq. mm FRLS PVC insulated copper conductor single core cable in surface/ recessed medium class PVC conduit alongwith  1 No 4 sq. mm FRLS PVC insulated copper conductor single core cable for loop earthing as required.</t>
  </si>
  <si>
    <t>1.14.5</t>
  </si>
  <si>
    <t>Supplying and drawing co-axial TV Cable RG-6 grade 0.7mm solid copper conductor PE insulated, shielded with fine tinned copper braid and protected with PVC sheath in the existing surface/recessed steel/PVC conduit as required.</t>
  </si>
  <si>
    <t>1.22.2</t>
  </si>
  <si>
    <t>1.24.1</t>
  </si>
  <si>
    <t>1.24.8</t>
  </si>
  <si>
    <t>1.27.2</t>
  </si>
  <si>
    <t xml:space="preserve">Supplying and fixing suitable size GI box with modular plate and cover in front on surface or in recess, including providing and fixing 3 pin 5/6 amps modular socket outlet and 5/6 amps modular switch, connection, painting etc. as required. </t>
  </si>
  <si>
    <t>Supplying and fixing suitable size GI box with modular plate and cover in front on surface or in recess, including providing and fixing 6 pin 15/16 &amp; 5/6 amps modular socket outlet and 15/16 amps modular switch, connection, painting etc. as required.</t>
  </si>
  <si>
    <t>Extra for fixing the louvers/ shutters complete with frame for a exhaust fan of all sizes.</t>
  </si>
  <si>
    <t>2.3.2</t>
  </si>
  <si>
    <t>2.3.4</t>
  </si>
  <si>
    <t>2.14.3</t>
  </si>
  <si>
    <t>Supplying and fixing 20 A, 240 V, SPN Industrial type socket outlet, with 2 pole and earth, metal enclosed plug top alongwith 20 A, “C” curve, SP, MCB, in sheet steel enclosure, on surface or in recess, with chained metal cover for the socket out let and complete with connections, testing and commissioning etc. as required.</t>
  </si>
  <si>
    <t>Providing and fixing M.V. danger notice plate of 200 mm X 150 mm, made of mild steel, at least 2 mm thick, and vitreous enameled white on both sides, and with inscription in single red colour on front side as required.</t>
  </si>
  <si>
    <t>Earthing with G.I. earth plate 600 mm X 600 mm X 6 mm thick including accessories, and providing masonary enclosure with cover plate having locking arrangement and watering pipe of 2.7 metre long etc.  with charcoal or coke and salt as required.</t>
  </si>
  <si>
    <t>Providing and fixing 25 mm X 5 mm G.I. strip in 40 mm dia G.I. pipe from earth electrode including connection with GI nut, bolt, spring, washer excavation and re-filling etc. as required.</t>
  </si>
  <si>
    <t xml:space="preserve">Providing and fixing circular/ Hexagonal cast iron or M.S. sheet box for ceiling fan clamp of internal dia 140mm, 73mm height, top lid of 1.5mm thick M.S. sheet with its top surface hacked for proper bonding, top lid shall be screwed into the cast iron/M.S. sheet box by means of 3.3mm dia, round headed screws, one lock at the corners. Clamp shall be made of 12mm dia M.S. bar bent to shape as per standard drawing. </t>
  </si>
  <si>
    <t>NSE-1</t>
  </si>
  <si>
    <t>NSE-2</t>
  </si>
  <si>
    <t>NSE-3</t>
  </si>
  <si>
    <t>NSE-4</t>
  </si>
  <si>
    <t>NSE-5</t>
  </si>
  <si>
    <t>NSE-6</t>
  </si>
  <si>
    <t>NSE-7</t>
  </si>
  <si>
    <t>NSE-8</t>
  </si>
  <si>
    <t>NSE-9</t>
  </si>
  <si>
    <t>NSE-10</t>
  </si>
  <si>
    <t>NSE-11</t>
  </si>
  <si>
    <t>NSE-12</t>
  </si>
  <si>
    <t>NSE-13</t>
  </si>
  <si>
    <t>14.16.1</t>
  </si>
  <si>
    <t>14.16.2</t>
  </si>
  <si>
    <t>14.16.5</t>
  </si>
  <si>
    <t>10.1.2</t>
  </si>
  <si>
    <t>9.1.25</t>
  </si>
  <si>
    <t>9.1.32</t>
  </si>
  <si>
    <t>9.1.21</t>
  </si>
  <si>
    <t>7.1.1</t>
  </si>
  <si>
    <t>7.6.1</t>
  </si>
  <si>
    <t>7.6.2</t>
  </si>
  <si>
    <t>7.6.4</t>
  </si>
  <si>
    <t>7.7.1</t>
  </si>
  <si>
    <t>8.1.1</t>
  </si>
  <si>
    <t>8.3.1</t>
  </si>
  <si>
    <t>Earthing with G.I. pipe 4.5 metre long 40 mm dia including accessories and providing masonry enclosure with cover plate having locking arrangement and watering pipe etc. with charcoal/ coke and salt as required.</t>
  </si>
  <si>
    <t>Earthing with G.I. earth plate 600 mm X 600 mm X 6 mm thick including accessories, and providing masonry enclosure with cover plate having locking arrangement and watering pipe of 2.7 metre long etc. with charcoal/ coke and salt as required.</t>
  </si>
  <si>
    <t>Earthing with copper earth plate 600 mm X 600 mm X 3 mm
thick including accessories, and providing masonry enclosure with cover plate having locking arrangement and watering pipe of 2.7 meter long etc. with charcoal/ coke and salt as required.</t>
  </si>
  <si>
    <t>Providing and fixing 25 mm X 5 mm copper strip in 40 mm dia G.I. pipe from earth electrode including connection with brass nut, bolt, spring, washer excavation and re-filling etc. as required.</t>
  </si>
  <si>
    <t>Providing and fixing 25 mm X 5 mm G.I. strip in 40 mm dia G.I.pipe from earth electrode including connection with G.I. nut,bolt, spring, washer excavation and re-filling etc. as required.</t>
  </si>
  <si>
    <t>Providing and laying earth connection from earth electrode with 6 SWG dia G.I wire in 15 mm dia G.I pipe FRLSom earth electrode including conneciton with G.I thimble excavation and re-filling as required.</t>
  </si>
  <si>
    <t>Providing and fixing 6 SWG dia G.I wire on surface or in recess for loop earthing along with existing surface/recessed conduit/submain wiring/cable as required.</t>
  </si>
  <si>
    <t xml:space="preserve">Supply and erection of 152.x152 mm 9 mtr. long H beam steel  pole (37.1 kg/meter) in cement concrete foundation 1:3:6 ( 1 cement: 3 coarse sand: graded stone aggregate 40mm nominal size) including excavation aligning, keeping the pole in vertical position, painting with one coat of red oxide (primer), secured with holding clamps nuts and bolts, confirming to relevant ISS etc. as required. </t>
  </si>
  <si>
    <t>Painting of one no. 2 pole structure complete with members including clamps, brackets,nuts,bolts and washers with additional one coat of red oxide (primer) and two coats of aluminium paint of approved make etc. as required.</t>
  </si>
  <si>
    <t>Supply and fixing anti climbing device made of G.I. Barbed wire confirming to ISS 278-1960 having 4 points barbs 12.5 kg/100m size wrapped helically with a pitch of 75mm on the existing poles for height 1.5m commencing from 3.5m from ground with suitable clamps at the end as required.</t>
  </si>
  <si>
    <t>Supplying and erection (one set of three numbers) of 200 Amps.11 KV A.C. supply system H.T. gang operated air break isolating switch assembly (tilting type)  with phosphor bronze/tinned copper contacts complete with operating handle of suitable length with square bar handle including pad locking arrangement and other G.I. hardware fittings confirming to relevant I.S. specifications and fixing the same on the existing pole structure on channels and clamps including making connections, testing and commisssioning etc. as required.</t>
  </si>
  <si>
    <t>Supplying and erection (one set of three Nos.) of 11 KV dropout fuse unit assembly vertical mounting complete with fuse barrel, fuses and other G.I. Hardware fittings confirming to relevant ISS &amp; fixing the same on the existing pole structure including making of connections, testing and commissioning etc. as required.</t>
  </si>
  <si>
    <t>Supply, installation, testing and commissioning of outdoor type transformer of 400 KVA capacity ONAN type with copper winding having a continuous rating of 11 KV/433 V 3 phase 50 Hz. Vector group Dy N 11 having 3x120 sq. mm 11 KV u.g cable on H.V.side and 1 No. 3.5 core 300 sq.mm underground cable on 433 volts side, with all fittings and accesories off load tap changer for - 7.5% to + 7.5% of 2.5 each complete with filtered oil etc.and outdoor foundation plate form complete confirming to section 3 of CPWD General specifications for electrical works (part IV sub-station)  2013.</t>
  </si>
  <si>
    <t xml:space="preserve">Supplying and drawing of ACSR Raccoon conductor of approved make including stringing and making complete with binding at existing insulator jointing jumpering teeing of connections etc. as required. </t>
  </si>
  <si>
    <t>Feeder Pillar for compound lights</t>
  </si>
  <si>
    <t>Feeder Pillar for Quarters</t>
  </si>
  <si>
    <t>AUTOMATIC  POWER  FACTOR  CORRECTION  PANEL</t>
  </si>
  <si>
    <t>Design, manufacture, supply, storing, inspection, handling, assembling, installation in correct alignment, position, affecting proper connections, testing and commissioning  of 14 SWG CRCA sheet steel fabricated cubical type 125 KVAR A P F C Panel APP/Mdxl type consisting of, one no.  50 KVAR 2 nos. 25 KVAR and 2 nos. 12.5 KVAR complete with 1 no 8 step APFC relay etc., in tier formation, housed in an integrated cubicle type automatic switching ON and OFF control panel, floor mounting, dust &amp; virmin proof, front operated  construction, enclosure class - IP 52, Painting by one coat of red oxide primer with two coats of approved synthetic enamel paint complete  with top/bottom  removable gland plates, as required, double compression type cable  glands,  earth bus, hinged and lockable doors  to achieve dust and vermin proof  complete with all inter connections  small wiring by min. 2,5 sq. mm. copper wires, ckt labels etc. The Aluminium Bus Bar shall be of suitable length, 440 Volts, 3 phase 50 Hz, suitable capacitor duty contineous to be used for switching etc., as required.</t>
  </si>
  <si>
    <t>Suppy of 3 core 120 sq.mm standard aluminium conductor 11 KV grade XLPE (E) insulated PVC sheathed galvanised flat steel sheet armoured cable conforming to IS 7098 (Pt-II with latest amendment)</t>
  </si>
  <si>
    <t>Sets</t>
  </si>
  <si>
    <t>kg</t>
  </si>
  <si>
    <t>job</t>
  </si>
  <si>
    <t>mtr</t>
  </si>
  <si>
    <t>nos</t>
  </si>
  <si>
    <t>External Water Supply, Sewerage and pumps &amp; Equipments  Price</t>
  </si>
  <si>
    <t>Road Work for Residential complex price</t>
  </si>
  <si>
    <t>TOTAL SCHEDULE NO. 3</t>
  </si>
  <si>
    <t>TOTAL SCHEDULE NO.4</t>
  </si>
  <si>
    <t>TOTAL SCHEDULE NO. 5</t>
  </si>
  <si>
    <t>TOTAL SCHEDULE NO.6</t>
  </si>
  <si>
    <t>Total GST on Price</t>
  </si>
  <si>
    <t>1.10.1</t>
  </si>
  <si>
    <t>Wiring for light point / fan point / exhaust fan point/call bell point with 1.5 sqmm FRLS PVC insulated copper conductor single core cable in surface/ recessed medium class PVC conduit, with modular switch, modular plate, suitable GI box and earthing the point with 1.5 Sq.mm. FRLS PVC insulated copper conductor single core cable etc as required.:Group A</t>
  </si>
  <si>
    <t>Wiring for light point / fan point / exhaust fan point/call bell point with 1.5 sqmm FRLS PVC insulated copper conductor single core cable in surface/ recessed medium class PVC conduit, with modular switch, modular plate, suitable GI box and earthing the point with 1.5 Sq.mm. FRLS PVC insulated copper conductor single core cable etc as required.:Group B</t>
  </si>
  <si>
    <t>Wiring for light/power plug with 4X4 Sq. mm FRLS PVC insulated copper conductor single core cable in surface/ recessed medium class PVC conduit alongwith 2 Nos 4 Sq. mm FRLS PVC insulated copper conductor single core cable for loop earthing as required.</t>
  </si>
  <si>
    <t>Wiring for circuit/submain wiring alongwith earth wire with the following sizes of PVC insulated copper conductor, single core cable in surface/recessed PVC conduit as required.: 2 X 1.5 sq. mm + 1 X 1.5 sq. mm earth wire</t>
  </si>
  <si>
    <t>Wiring for circuit/submain wiring alongwith earth wire with the following sizes of PVC insulated copper conductor, single core cable in surface/recessed PVC conduit as required.: 2 X 6 sq. mm + 1 X 6 sq. mm earth wire (For MCB Socket)</t>
  </si>
  <si>
    <t>Wiring for circuit/submain wiring alongwith earth wire with the following sizes of PVC insulated copper conductor, single core cable in surface/recessed PVC conduit as required.:  2x10 sqmm +1x10 sq. mm earth wire (For submain)</t>
  </si>
  <si>
    <t>Wiring for circuit/submain wiring alongwith earth wire with the following sizes of PVC insulated copper conductor, single core cable in surface/recessed PVC conduit as required.:  2 X 16 sq. mm + 1 X 6 sq. mm earth wire</t>
  </si>
  <si>
    <t>Wiring for circuit/submain wiring alongwith earth wire with the following sizes of PVC insulated copper conductor, single core cable in surface/recessed PVC conduit as required.:  4 X 16 sq. mm + 2 X 6 sq. mm earth wire</t>
  </si>
  <si>
    <t>Supplying and drawing following pair, 0.5 Sq. mm FR PVC insulated copper conductor, unarmoured telephone cable in the existing surface/ recessed steel/ PVC conduit as required.: 2 Pair</t>
  </si>
  <si>
    <t>1.21.2</t>
  </si>
  <si>
    <t>Supplying and fixing of following sizes of PVC conduit along with accessories in surface/recess including cutting the wall and making good the same incase of recessed conduit as required for telephone and TV Points: 25 mm</t>
  </si>
  <si>
    <t>Supplying and fixing metal box of following sizes (nominal size) on surface or in recess with suitable size of phenolic laminated seet cover in front including painting etc as required.: 100 mm X 100 mm X 60 mm deep</t>
  </si>
  <si>
    <t>Supplying and fixing following modular switch/ socket on the existing modular plate &amp; switch box including connections but excluding modular plate etc. as required. : 5/6 amps switch</t>
  </si>
  <si>
    <t>Supplying and fixing following modular switch/ socket on the existing modular plate &amp; switch box including connections but excluding modular plate etc. as required.: 3 pin5/6 amp socket outlet</t>
  </si>
  <si>
    <t>Supplying and fixing following modular switch/ socket on the existing modular plate &amp; switch box including connections but excluding modular plate etc. as required.: Telephone socket outlet</t>
  </si>
  <si>
    <t>Supplying and fixing following modular switch/ socket on the existing modular plate &amp; switch box including connections but excluding modular plate etc. as required.: T.V. antenna socket outlet</t>
  </si>
  <si>
    <t>Supplying and fixing following modular switch/ socket on the existing modular plate &amp; switch box including connections but excluding modular plate etc. as required.: Bell Push</t>
  </si>
  <si>
    <t xml:space="preserve">   1.27.1</t>
  </si>
  <si>
    <t>Supplying and fixing following size/ modules, GI box along with modular base &amp; cover plate for modular plate as required (for telephone and T.V. socket) : 1 or 2 Module (75 mm X 75 mm)</t>
  </si>
  <si>
    <t>Supplying and fixing following size/ modules, GI box along with modular base &amp; cover plate for modular plate as required (for telephone and T.V. socket) : 3 Module (100 mmX75 mm)</t>
  </si>
  <si>
    <t>Installation, testing and commissioning of pre-wired, fluorescent fitting/LED/ compact fluorescent fitting of all types, comlete with all accessories and tube etc. directly on celing/ wall, including connection with 1.5 Sq. mm FRLS PVC insulated, copper conductor, sigle core cable and earthing etc; as required.</t>
  </si>
  <si>
    <t>Erection of wall bracket/ceiling fittings of all sizes and shapes containing LED  lamps per fitting, complete with all accessories including connection etc. as required.</t>
  </si>
  <si>
    <t>Installation, testing and commissioning of ceiling fan, including wiring the down rods of standard length (upto 30 cm) with 1.5 Sq. mm FR PVC insulated, copper conductor, single core cable, including providing and fixing phenolic laminated sheet cover on the fan box etc. as required.</t>
  </si>
  <si>
    <t>1.50.1</t>
  </si>
  <si>
    <t>Installation of exhaust fan in the existng opening, including making good the damage, connection, testing , commissioning etc. as required. : Up to 450 mm sweep</t>
  </si>
  <si>
    <t>Supplying &amp; fixing suitable size GI box wih modular plate and cover in front on surface or in recess including providing and fixing 25 A modular socket outlet and 25 A modular SP MCB, “C” curve including connections, painting etc. as required.</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</si>
  <si>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 8 way , Double door</t>
  </si>
  <si>
    <t>Supplying and fixing following way, single pole and neutral, sheet steel, MCB distribution board, 240 V, on surface/ recess, complete with tinned copper bus bar, neutral bus bar, earth bar, din bar, interconnections, powder painted including earthing etc. as required. (But without MCB/RCCB/Isolator) : 16 way, Double door</t>
  </si>
  <si>
    <t>2.4.3</t>
  </si>
  <si>
    <t>Supplying and fixing following way, horizontal type three pole and neutral, sheet steel, MCB distribution board, 415V, on surface/ recess, complete with tinned copper bus bar, neutral bus bar, earth bar, din bar, interconnections, powder painted including earthing etc. as required. (But without MCB/RCCB/Isolator) :8 way (4+24), Double door</t>
  </si>
  <si>
    <t>Supplying and fixing 5 amps to 32 amps rating, 240 volts, 'C' series, miniature circuit brealer suitable for inductive load of following poles in the existing MCB DB complete with connections, testing and commissioning etc. as required. :Single pole</t>
  </si>
  <si>
    <t>Supplying and fixing following rating, double pole, (single phase and neutral ), 240 volts, residual current circuit breaker (RCCB), having a sensitivity current upto 300 miliamperes in the sxisting MCB DB complete with connections, testing and commissioning etc. as required. : 40A</t>
  </si>
  <si>
    <t>Supplying and fixing following rating, double pole, (single phase and neutral ), 240 volts, residual current circuit breaker (RCCB), having a sensitivity current upto 300 miliamperes in the sxisting MCB DB complete with connections, testing and commissioning etc. as required. : 63A</t>
  </si>
  <si>
    <t>Supplying and fixing DP sheet steel enclosure on surface/ recess along with 25/32amps 240 volts''C'' curve DP MCB complete with connections , testing and commissioning etc. as required. ( For Common Lights &amp; Stairs)</t>
  </si>
  <si>
    <t>Supplying and laying of following size DWC HDPE pipe ISI marked along with all accessories like socket, bend, couplers etc. conforming to IS 14930, Part II complete with fitting and cutting, jointing etc..direct in ground (75 cm below ground level) including excavation and refilling the trench but excluding sand cushioning and protective covering etc., complete as required. : 200 mm dia (OD-200 mm &amp; ID-175 mm nominal)</t>
  </si>
  <si>
    <t xml:space="preserve">  DSR 10.18</t>
  </si>
  <si>
    <t>Supply installation, testing and commissioning of Krone type tag block of 10 pair complete with back mount frame, modules, etc in a lockable metal box including connection etc, as required</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</si>
  <si>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18W LED tube essential on batten</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</si>
  <si>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10W LED surface down lighter round </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</si>
  <si>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Bracket Light fitting complete with 7W LED Lamp Complete</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</si>
  <si>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Bulk Head 9W </t>
  </si>
  <si>
    <t xml:space="preserve">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Surface mounted 1x11W CFL mirror Lights </t>
  </si>
  <si>
    <t>Supplying prewired fluorescent fitting/LED fluorescent fitting surface/recess type stove enameled. Control gear duly wired complete and end plates/retainers in ready to use complete as required. (Fitting shall be supplied as per given ref. cat no or other equivalent POWERGRID  approved make) 
Chandeliar Suspended (Antique design with 5 lamps)</t>
  </si>
  <si>
    <t>Supplying of white colour blades ceiling fans of following sizes capacitor type complete with down rod canopies, hanging  shackles, blades, without requlator suitable for use on 220/240 volts 50 Hz. Single Phase A.C. supply conforming to 15-374/1979 class I as desired                   
1200 mm sweep</t>
  </si>
  <si>
    <t>Supplying of white colour blades ceiling fans of following sizes capacitor type complete with down rod canopies, hanging  shackles, blades, without requlator suitable for use on 220/240 volts 50 Hz. Single Phase A.C. supply conforming to 15-374/1979 class I as desired 
1400 mm sweep</t>
  </si>
  <si>
    <t>Supply of metal type exhaust fans suitable for 220/240 Volts 50 Hz. Ac supply of 900 RPM single Phase AC supply complete with ,shutter etc; as required.
300 mm ventilating Fan</t>
  </si>
  <si>
    <t>Supply and installation of wall bracket fan of 300mm , sweep complete with fan motor, blades etc. with all accessories etc. of approved make as required.(Make : Bajaj / Crompton / Havells)</t>
  </si>
  <si>
    <t>Supply installation testing and commissioning of cubical type compartmentalized meter board for 4 meters, made of 1.6mm thick sheet steel, duly powder coated, integral loose wire box complete with 1 no 63 Amp 4 Pole 25 KA MCCB, insulated copper bus bars, 200 amps capacity. Each meter having one No. 40 Amp DP MCB, with single phase 10/40 amp energy meter, prewired from bus bar upto connector block (for each quarter) in loose wire box/cable alloy, locking/ceiling arrangement for each compartment ) bus bar chamber etc., as required.</t>
  </si>
  <si>
    <t>NSE-14</t>
  </si>
  <si>
    <t>NSE-15</t>
  </si>
  <si>
    <t>Supply, installation, testing and commissioning water meter (made of primary material-Brass) consisting of accessories complete in all respects as required:50 mm nominal bore</t>
  </si>
  <si>
    <t>S.H.-III Cable &amp; Pipes</t>
  </si>
  <si>
    <t>63 mm dia (OD-63 mm &amp; ID-51 mm nominal)</t>
  </si>
  <si>
    <t>90 mm dia (OD-90 mm &amp; ID-76 mm nominal)</t>
  </si>
  <si>
    <t>200 mm dia (OD-200 mm &amp; ID-175 mm nominal)</t>
  </si>
  <si>
    <t>CIVIL DSR            19.7.1.1</t>
  </si>
  <si>
    <t>Constructing brick masonry  manhole in cement mortar 1:4 ( 1 cement :4 coarse sand) RCC top slab with 1:2:4 mix ( 1 cement :2 coarse sand:4 graded stone aggregate 20 mm nominal size), foundation concrete 1:4:8 mix ( 1 cement :4 coarse sand:8 graded stone aggregate 40 mm nominal size) inside plastering 12 mm thick with cement mortar 1:3 (1 cement :3 coarse sand) finished with floating coat of neat cement and making channels in cement concrete 1:2:4 (1 cement : coarse sand :4 graaded stone aggregate 20 mm nominal size) finished with a floating coat of neat cement complete as per stnadard design:
Inside size 30x30 cm and and 45 cm deep including C.I. cover with frame (light  duty) 500 mm internal diameter , total weight of cover and frame to be not less than 116 kg (weight of cover 58 kg and weight of frame 58 kg)
With common burnt clay FPS ( non modular) bricks of class designation 7.5</t>
  </si>
  <si>
    <t>Supplying and making indoor cable end jointing with cast resin compound, including lugs and other jointing materials, for following size of 3 core, XLPE aluminium conductor cable of 11 kV grade as required.</t>
  </si>
  <si>
    <t>120 sq. mm</t>
  </si>
  <si>
    <t>Supplying and making end termination with brass compression gland and aluminium lugs for following size of PVC insulated and PVC sheathed / XLPE aluminium conductor cable of 1.1 KV grade as required.</t>
  </si>
  <si>
    <t>2x6 sq. mm</t>
  </si>
  <si>
    <t>4x10 sq. mm</t>
  </si>
  <si>
    <t>3.5x25 sq.mm (28 mm)</t>
  </si>
  <si>
    <t>3½ X 35 sq. mm (32 mm)</t>
  </si>
  <si>
    <t>3.5 x 70 sq. mm</t>
  </si>
  <si>
    <t>4x16 sq. mm</t>
  </si>
  <si>
    <t>Laying of one number PVC insulated and PVC sheathed / XLPE power cable of 1.1 KV grade of following size direct in ground including excavation, sand cushioning, protective covering and refilling the trench etc as required.</t>
  </si>
  <si>
    <t>Upto 35 sq. mm</t>
  </si>
  <si>
    <t>Above 35 sq. mm and up to 95 sq. mm</t>
  </si>
  <si>
    <t>Above 185 sq. mm and up to 400 sq. mm</t>
  </si>
  <si>
    <t>Laying of one number additional PVC insulated and PVC sheathed/XLPE power cable of 1.1 KV grade of following size direct in ground in the same trench in one tier horizontal formation inclucing excavation, sand cushioning, protective covering and refilling the trench etc. as required.</t>
  </si>
  <si>
    <t>Up to 35 sq. mm</t>
  </si>
  <si>
    <t>Laying of one number PVC insulated and PVC sheathed /XLPE power cable of 1.1 KV grade of following size in the existing RCC/HUME/METAL pipe as required.</t>
  </si>
  <si>
    <t>Laying of one number PVC insulated and PVC sheathed /XLPE power cable of 1.1KV  grade of following size in the existing masonry open duct as required.</t>
  </si>
  <si>
    <t>Laying and fixing of one number PVC insulated and PVC sheathed /XLPE power cable of 1.1 kV grade of following size on wall surface as requred.</t>
  </si>
  <si>
    <t>Upto 35 Sq. mm (clamped with 1 mm thick saddle)</t>
  </si>
  <si>
    <t>Laying of one number PVC insulated and PVC sheathed / XLPE power cable of 11 kV grade of following size direct in ground including excavation, sand cushioning, protective covering and refilling the trench etc. as required.</t>
  </si>
  <si>
    <t>Upto 120 sq. mm</t>
  </si>
  <si>
    <t>Laying of one number PVC insulated and PVC sheathed / XLPE power cable of 11 kV grade of following size in the existing RCC/ HUME/ METAL pipe as required.</t>
  </si>
  <si>
    <t>S.H.- V Earthing</t>
  </si>
  <si>
    <t>Sub Head I - 11 KV H.T. Out door items :-</t>
  </si>
  <si>
    <t>Supply and fixing of following sizes of Angle/channel/flat iron in the pole structure for mounting of lighting arrestors, A.B. switches, D.O. fuse assembles, Disc insulators, pin and post insulators.P.T. &amp; cable end box etc. complete with G.I. Nuts, bolts, washers making of holes and other required materials painting with one coat of red oxide etc. as required.
1. M.S. channel (100 x 50mm)
2.M.S. angle iron ( 50x50x6mm)
3.M.S. flat iron (80x6mm) for clamps
4.M.S. plate 7mm thick (for mounting of lightning arrestors).
Note: Cost of lightning arrestors AB switches etc. not to be included in this item. They are covered under item No. 1.6 and 1.7</t>
  </si>
  <si>
    <t>Supplying, spreading and dressing of 40mm (nominal) graded stone broken from boulders of hard quartz and sand stone upto a depth of 150mm (nominal) in the existing H.T. yard etc. as required.</t>
  </si>
  <si>
    <t>Sub Head-II  L.T Panel &amp; Feeder Pillar</t>
  </si>
  <si>
    <t xml:space="preserve">Supplying, installation, testing and commissioning of cubicle type LT panel suitable for 415 V, 3 Phase, 4 wire 50 HZ AC supply system fabricated in comparmentalized ( preferable) design from CRCA sheet steel of 2 mm thick for frame work and covers, 3 mm thick fro gland, plates i/c cleaning and finishing complete with 7 tank process for powder coating in approved shade, having 3000Amp capacity extensible type TPN aluminium alloy bus bars of high conductivity, DMC/SMC bus bars of high conductivity, DMC/SMC bus bar supports, with short circuit withstand capacity of 31 MVA for 1 sec, bottom base channel of MS section not less than 100 mm x 50 mm x5 mm at the rear with 2 nos. earth stud, solid connectons from main bus bar to switch gears with required size of Al. bus bars and control wiring with 2.5 sq. mm. PVC insulated copper conductor S/C cable, cable alleys, cable gland plated in two hald, i/c providing following switch gears:-
Incoming:2 Nos. four pole MCCB of fault breaking capacity 50 KA (Ics=Icu up to 433V) , fitted with interlocked door,complete with following accessories for each MCCB.
(a) 800A 4P MCCB- 1 no. for normal supply
(b) 630A 4P MCCB - 1 no. for DG supply
</t>
  </si>
  <si>
    <t>(a)</t>
  </si>
  <si>
    <t>800A 4P MCCB- 1 no. for normal supply</t>
  </si>
  <si>
    <t>(b)</t>
  </si>
  <si>
    <t>630A 4P MCCB - 1 no. for DG supply</t>
  </si>
  <si>
    <t>©</t>
  </si>
  <si>
    <t>Analog 96 mm square /Digital* type volmeter (0-500V), with selector switch and back up / MCBs- 1 set.</t>
  </si>
  <si>
    <t>(d)</t>
  </si>
  <si>
    <t>Analog 96 mm. square /Digital* type Ammeter (0- 800Amp), with selector switch and one set of 3 nos. CT's of ratio 800 /5A Class I accuracy and 15 VA burden- 1 set .</t>
  </si>
  <si>
    <t>(e)</t>
  </si>
  <si>
    <t>3 Nos. Phase indication LED lamps with 2 Amp back up HRC fuse, breaker 'ON' indicated light with 2 A HRC fuse, test terminal block set, fuses, circuits as per standard practice, auxiliary contacts for positive interlocking of the breakers as required.</t>
  </si>
  <si>
    <t>(II)  Bus Couplers:</t>
  </si>
  <si>
    <t>1 No. 800 Amps 4 Pole MCCB of fault breaking capacity 50 KA (Ics-Icu up to 433 V)  complete.</t>
  </si>
  <si>
    <t>(III) Bus Bars:</t>
  </si>
  <si>
    <t>TPN aluminium bus bars of minimum of 1000 Amps capacity with heat shrinkabel coloured sleeves and i/c DMC/SMC bus bar cross section, size supports &amp; their spacing etc. for withstanding fault level of 31 MVA for 1 sec.</t>
  </si>
  <si>
    <t xml:space="preserve"> (IV)  Interlocking:</t>
  </si>
  <si>
    <t>Electrical throuth advance contacts in MCCBs (incomers &amp; bus coupler) and mechanical ( castel key) interloking should be provided to ensure that only one supply is available at a time on each section of bus and to eliminated any possibility of accidentally approaching two supplies at one bus section.</t>
  </si>
  <si>
    <t>(V) Outgoing:</t>
  </si>
  <si>
    <t>200A 4 P MCCB 35 KA - 5 nos.</t>
  </si>
  <si>
    <t>100 A 4 P MCCB - 25 KA - 5 nos.</t>
  </si>
  <si>
    <t>63A 4P MCCB 25 KA 1 no.</t>
  </si>
  <si>
    <t>Supply, installation, testing and commissioning of cubicle type feeder pillar (out -door type) suitable for 415 V. 3 ph. 4 wire 50 Hz AC Supply system fabricated in compartmentalizer (preferably) design from CRCA sheet steel 2 mm thick for frame work and covers 3 mm thick for gland plates i/c cleaning &amp; finishing complete with 7 tank process for powder coating in approved shade having 200amps capacity extensible type TPN aluminium alloy bus bars, bottom base channel of MS section not less than 100 mm x 50mmx5 mm thick complete with 2 nos. earth stud the control wiring shall be with 2.5 sq. mm PVCinsulated copper conductor s/c cable complete with cable alloys, cable gland plates in two half i/c providing following switch gears.</t>
  </si>
  <si>
    <t>Incomer</t>
  </si>
  <si>
    <t>(i) 63 Amp 4P MCCB 25 KA- 1 no</t>
  </si>
  <si>
    <t>(ii) 40 Amps astronomical time switch for automatic switching On &amp; OFF of compound Lights (Auto ON, Auto OFF, Auto modes) with manual over ride facility with 12/24 hrs. display format with suitable battery and indications for relay status i/c programming at site complete as required.</t>
  </si>
  <si>
    <t>Outgoing</t>
  </si>
  <si>
    <t>6-15 Amp DP MCB 10 KA - 15 nos.</t>
  </si>
  <si>
    <t>Supply, installation, testing and commissioning of cubicle type feeder pillar (out -door type) suitable for 415 V. 3 ph. 4 wire 50 Hz AC Supply system fabricated in compartmentalizer (preferably) design from CRCA sheet steel 2 mm thick for frame work and covers 3 mm thick for gland plates i/c cleaning &amp; finishing complete with 7 tank process for powder coating in approved shade having 400amps capacity extensible type TPN aluminium alloy bus bars, bottom base channel of MS section not less than 100 mm x 50mmx5 mm thick complete with 2 nos. earth stud the control wiring shall be with 2.5 sq. mm PVC insulated copper conductor s/c cable complete with cable alloys, cable gland plates in two half i/c providing following switch gears.</t>
  </si>
  <si>
    <t>A</t>
  </si>
  <si>
    <t>200A 4P MCCB 35KA-1 no</t>
  </si>
  <si>
    <t>B</t>
  </si>
  <si>
    <t>100A 4P MCCB 25 KA- 2 nos.</t>
  </si>
  <si>
    <t>63A 4P MCCB 25KA - 6 nos</t>
  </si>
  <si>
    <t>Supply of ISI marked aluminium conductor XLPE insulated cable as per IS 7098 armored secured Sheathed 1100 volts grade as required.</t>
  </si>
  <si>
    <t>3.5x300 sq. mm</t>
  </si>
  <si>
    <t>3.5x70 sq. mm</t>
  </si>
  <si>
    <t>3.5x35 sq. mm</t>
  </si>
  <si>
    <t>3.5x25 sq. mm</t>
  </si>
  <si>
    <t>(viii)</t>
  </si>
  <si>
    <t>Supplying and making end termination with brass compression gland and aluminium lugs for following size of PVC insulated and PVC sheathed / XLPE aluminium conductor cable of 1.1 KV grade as required.
3.5 x 300 sq. mm</t>
  </si>
  <si>
    <t>S.H.-IV (Compound Light Fittings)</t>
  </si>
  <si>
    <t>Supply, installation, testing and commissioning of 40 watt LED street light fitting IP 66 suitable for installation on 6 mtr high existing pole complete with IP 66 control gear in separate compartment , extruded aluminium painted housing, a toughened glass protector etc., as required (POWERGRID approved make)</t>
  </si>
  <si>
    <t>Supply, installation, testing and commissioning of 150 W LED street light fitting IP 66 suitable for installation street light fitting IP 66 suitable for installation on 6 mtr high existing pole complete with IP 66 control gear in separate compartment , extruded aluminium painted housing, a toughened glass protector etc., as required  (POWERGRID approved make)</t>
  </si>
  <si>
    <t>Supply, installation, testing and commissioning of 40W LED Post top luminaire sealed to IP 66 and impact resistance complete with aluminium housing a canopy and high impact polycarbonate protector etc., complete as required (POWERGRID approved make)</t>
  </si>
  <si>
    <t>Supply, installation, testing and commissioning of 14 Watt LED prewired Bollard Lights complete with protector etc., as required to cat No. Bollard LED 14w-NW-Monichromatic. (POWERGRID approved make)</t>
  </si>
  <si>
    <t>Supply, installation, testing and commissioning of base mounted above ground 6 meter long tubular G.I. pole along with single side 500 mm bracket suitable for installing 40/150 watt LED street light fitting. Bottom of the pole shall be 127 mm dia till 1 meter and 76 mm dia for 5 meter along with 16 mm thick base plate of size 300 mm x 300 mm. The column shall also be provided with flush door at the bottom with junction /looping box along with heavy duty connector etc., complete as required (POWERGRID approved make)</t>
  </si>
  <si>
    <t xml:space="preserve">Supply, installation, testing and commissioning of base mounted above ground 4 meter long tubular G.I. Pole of 114mm dia throughout &amp; baseplate of size 300 mm x300 mm complete with flush door at the bottom with junction /laying box with H.D. connector etc., complete as required </t>
  </si>
  <si>
    <t>40 W HP LED fixture solar street lighting system complete with electrical &amp; electronic accessories and 6.0 mtr light G.I. painted pole complete with 200W solar panel 150 Ah Battery, charging and converter kit and battery box etc/, having back up for more than 10 hrs. as day once fully charged (POWERGRID approved make)</t>
  </si>
  <si>
    <t>Supplying and laying of following size DWC HDPE pipe ISI marked along with all accessories like socket, bend, couplers etc. conforming to IS 14930, Part II complete with fitting and cutting, jointing etc..direct in ground (75 cm below ground level) including excavation and refilling the trench but excluding sand cushioning and protective covering etc., complete as required.</t>
  </si>
  <si>
    <t>GST</t>
  </si>
  <si>
    <t>Supplying and erection of 11 kV pin insulator complete with large steel head G.I. pin, nuts, washers etc. as required.</t>
  </si>
  <si>
    <t>Supplying and erection of three piece nonlinear resistor type lightning arrestor suitable for 3 wire, 11 kV overhead lines with rated voltage 9 kV (rms) with a nominal discharge current rating of 5 kA and complete with galvanised clamping arrangement, G.I. bolts, nuts, washers etc. as required.</t>
  </si>
  <si>
    <t>Price included above</t>
  </si>
  <si>
    <t xml:space="preserve">( c) </t>
  </si>
  <si>
    <t>Prices included above</t>
  </si>
  <si>
    <t>Total GST for Supply of Goods/ Services between the Contractor and the Employer (identified in Schedule 2) which are not included in the Unit price as per the provision of the Bidding Documents, as applicable.</t>
  </si>
  <si>
    <t xml:space="preserve">Total GST for Schedule-2  </t>
  </si>
  <si>
    <t>GRAND TOTAL [1+2]</t>
  </si>
  <si>
    <t xml:space="preserve">Total GST for Schedule-2 </t>
  </si>
  <si>
    <t>Total GST</t>
  </si>
  <si>
    <t>Sched-6 Discount</t>
  </si>
  <si>
    <t>Discount</t>
  </si>
  <si>
    <t>Total (schedule 2 and 3)  without discount</t>
  </si>
  <si>
    <t>Total (schedule 2 and 3) with Discount</t>
  </si>
  <si>
    <t xml:space="preserve">Civil &amp; Electrical Works price </t>
  </si>
  <si>
    <t>Rate of GST applicable (in %)</t>
  </si>
  <si>
    <t>SAC / HSN Code</t>
  </si>
  <si>
    <r>
      <t>Bid Form 2</t>
    </r>
    <r>
      <rPr>
        <b/>
        <vertAlign val="superscript"/>
        <sz val="12"/>
        <rFont val="Book Antiqua"/>
        <family val="1"/>
      </rPr>
      <t>nd</t>
    </r>
    <r>
      <rPr>
        <b/>
        <sz val="12"/>
        <rFont val="Book Antiqua"/>
        <family val="1"/>
      </rPr>
      <t xml:space="preserve"> Envelope (Price Bid)</t>
    </r>
  </si>
  <si>
    <r>
      <t xml:space="preserve">100% of applicable Taxes and Duties i.e </t>
    </r>
    <r>
      <rPr>
        <b/>
        <sz val="12"/>
        <rFont val="Book Antiqua"/>
        <family val="1"/>
      </rPr>
      <t>GST</t>
    </r>
    <r>
      <rPr>
        <sz val="12"/>
        <color indexed="8"/>
        <rFont val="Book Antiqua"/>
        <family val="1"/>
      </rPr>
      <t>, which are payable by the Employer under the Contract, shall be reimbursed by the Employer on production of satisfactory documentary evidence by the Contractor in accordance with the provisions of the Bidding Documents.</t>
    </r>
  </si>
  <si>
    <t xml:space="preserve">Civil Works price </t>
  </si>
  <si>
    <t>Cum</t>
  </si>
  <si>
    <t>Nos</t>
  </si>
  <si>
    <t>Construction of Indoor &amp; Outdoor stores, Watchtowers, Spare Equipment Foundations etc. at 765/400 kV Sikar II New Substation.</t>
  </si>
  <si>
    <t>DSR 2023 Civil &amp; DSR 2022 Electrical</t>
  </si>
  <si>
    <t>Civil Items</t>
  </si>
  <si>
    <t>1.1.2</t>
  </si>
  <si>
    <t>Carriage of materials by mechanical transport including loading, unloading and stacking with a lead of 1 km: Earth</t>
  </si>
  <si>
    <t>2.6.1</t>
  </si>
  <si>
    <t xml:space="preserve">Earth work in excavation by mechanical means (Hydraulic excavator)/manual means over areas (exceeding 30 cm in depth, 1.5 m in width as well as 10 sqm on plan) including getting out and disposal of excavated earth lead upto 50 m and lift upto 1.5 m, as directed by Engineer-in_x0002_charge. All kinds of soil </t>
  </si>
  <si>
    <t xml:space="preserve">Filling available excavated earth (excluding rock) in trenches, plinth, sides of foundations etc. in layers not exceeding 20cm in depth, consolidating each deposited layer by ramming and watering, lead up to 50 m and lift up to 1.5 m. </t>
  </si>
  <si>
    <t>Supplying and filling in plinth with sand under floors, including watering, ramming, consolidating and dressing complete.</t>
  </si>
  <si>
    <t>2.26.1</t>
  </si>
  <si>
    <t>Extra for every additional lift of 1.5 m or part thereof in excavation / banking excavated or stacked materials.  All kinds of soil</t>
  </si>
  <si>
    <t>4.1.3</t>
  </si>
  <si>
    <t xml:space="preserve">Providing and laying in position cement concrete of specified grade excluding the cost of centering and shuttering - All work up to plinth level : 1:2:4 (1 cement : 2 coarse sand (zone-III) derived from natural
sources : 4 graded stone aggregate 20 mm nominal size
derived from natural sources) </t>
  </si>
  <si>
    <t>4.1.8</t>
  </si>
  <si>
    <t xml:space="preserve">Providing and laying in position cement concrete of specified grade excluding the cost of centering and shuttering - All work up to plinth level : 1:4:8 (1 Cement : 4 coarse sand : 8 graded stone aggregate 40 mm nominal size). </t>
  </si>
  <si>
    <t>4.3.1</t>
  </si>
  <si>
    <t>Centering and shuttering including strutting, propping etc. and removal of form work for :  Foundations, footings, bases for columns</t>
  </si>
  <si>
    <t>Sqm</t>
  </si>
  <si>
    <t>Providing and laying damp-proof course 40mm thick with cement
concrete 1:2:4 (1 cement : 2 coarse sand (zone-III) derived from natural
sources : 4 graded stone aggregate 12.5mm nominal size derived from
natural sources)</t>
  </si>
  <si>
    <t>Providing &amp; applying a coat of residual petroleum bitumen of grade of VG-10 of approved quality using 1.7kg per square metre on damp proof course after cleaning the surface with brushes and finally with apiece of cloth lightly soaked in kerosene oil.</t>
  </si>
  <si>
    <t>5.1.2</t>
  </si>
  <si>
    <t>Providing and laying in position specified grade of reinforced cement concrete, excluding the cost of centering, shuttering, finishing and reinforcement - All work up to plinth level : 1:1.5:3 (1 cement : 1.5 coarse sand (zone-III): 3 graded stone aggregate 20 mm nominal size)</t>
  </si>
  <si>
    <t>5.2.2</t>
  </si>
  <si>
    <t>Reinforced cement concrete work in walls (any thickness), including
attached pilasters, buttresses, plinth and string courses, fillets, columns,
pillars, piers, abutments, posts and struts etc. above plinth level up to
floor five level, excluding cost of centering, shuttering, finishing and
reinforcement :
1:1.5:3 (1 cement : 1.5 coarse sand(zone-III) derived from natural
sources : 3 graded stone aggregate 20 mm nominal size
derived from natural sources)</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</si>
  <si>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 3 graded stone aggregate 20 mm nominal size).</t>
  </si>
  <si>
    <t>5.9.1</t>
  </si>
  <si>
    <t>Centering and shuttering including strutting, propping etc. and removal of form for : Foundations, footings, bases of columns etc. for mass concrete</t>
  </si>
  <si>
    <t>5.9.3</t>
  </si>
  <si>
    <t>Centering and shuttering including strutting, propping etc. and removal
of form for
Suspended floors, roofs, landings, balconies and access
platform</t>
  </si>
  <si>
    <t>5.9.5</t>
  </si>
  <si>
    <t>Centering and shuttering including strutting, propping etc. and removal of form for : Lintels, beams, plinth beams, girders, bressumers and cantilevers</t>
  </si>
  <si>
    <t>5.9.6</t>
  </si>
  <si>
    <t>Centering and shuttering including strutting, propping etc. and removal of form for : Columns, Pillars, Piers, Abutments, Posts and Struts</t>
  </si>
  <si>
    <t>5.22.6</t>
  </si>
  <si>
    <t>Steel reinforcement for R.C.C. work including straightening, cutting, bending, placing in position and binding all complete:
Thermo-Mechanically Treated bars of grade Fe-500D or more</t>
  </si>
  <si>
    <t>5.22A.6</t>
  </si>
  <si>
    <t>Steel reinforcement for R.C.C. work including straightening, cutting,
bending, placing in position and binding all complete above plinth level. Thermo-Mechanically Treated bars of grade Fe-500D or more.</t>
  </si>
  <si>
    <t>Smooth finishing of the exposed surface of R.C.C. work with 6 mm
thick cement mortar 1:3 (1 Cement : 3 fine sand).</t>
  </si>
  <si>
    <t>6.1.2</t>
  </si>
  <si>
    <t>Brick work with common burnt clay F.P.S. (non modular) bricks of class designation 7.5 in foundation and plinth in: Cement mortar 1:6 (1 cement : 6 coarse sand)</t>
  </si>
  <si>
    <t>6.4.2</t>
  </si>
  <si>
    <t>Brick work with common burnt clay F.P.S. (non modular) bricks of class designation 7.5 in superstructure above plinth level up to floor V level in all shapes and sizes in : Cement mortar 1:6 (1 cement : 6 coarse sand)</t>
  </si>
  <si>
    <t>6.13.1</t>
  </si>
  <si>
    <t>Half brick masonry with common burnt clay F.P.S. (non modular) bricks of class designation 7.5 in superstructure above plinth level up to floor V level. Cement mortar 1:3 (1 cement :3 coarse sand)</t>
  </si>
  <si>
    <t>Extra for providing and placing in position 2 Nos 6mm dia. M.S. bars
at every third course of half brick masonry.</t>
  </si>
  <si>
    <t>Structural steel work in single section, fixed with or without connecting plate, including cutting, hoisting, fixing in position and applying a priming coat of approved steel primer all complete.</t>
  </si>
  <si>
    <t>10.16.2</t>
  </si>
  <si>
    <t>Steel work in built up tubular (round, square or rectangular hollow tubes etc.) trusses etc., including cutting, hoisting, fixing in position and applying a priming coat of approved steel primer, including welding and bolted with special shaped washers etc. complete.
Hot finished seamless type tubes</t>
  </si>
  <si>
    <t>10.25.2</t>
  </si>
  <si>
    <t>Steel work welded in built up sections/ framed work, including cutting, hoisting, fixing in position and applying a priming coat of approved steel primer using structural steel etc. as required. In gratings, frames, guard bar, ladder, railings, brackets, gates and similar works</t>
  </si>
  <si>
    <t>10.26.1</t>
  </si>
  <si>
    <t>Providing and fixing hand rail of approved size by welding etc. to steel ladder railing, balcony railing, staircase railing and similar works, including applying priming coat of approved steel primer.
M.S. tube</t>
  </si>
  <si>
    <t>11.6.1</t>
  </si>
  <si>
    <t>Cement plaster skirting up to 30 cm height, with cement mortar 1:3
(1 cement : 3 coarse sand), finished with a floating coat of neat cement.
18 mm thick</t>
  </si>
  <si>
    <t>sqm</t>
  </si>
  <si>
    <t>11.13.1</t>
  </si>
  <si>
    <t>Providing and fixing glass strips in joints of terrazo/ cement concrete
floors. 40 mm wide and 4 mm thick</t>
  </si>
  <si>
    <t>12.1.2</t>
  </si>
  <si>
    <t>Providing corrugated G.S. sheet roofing including vertical / curved
surface fixed with polymer coated J or L hooks, bolts and nuts 8
mm diameter with bitumen and G.I. limpet washers or with G.I. limpet
washers filled with white lead, including a coat of approved steel
primer and two coats of approved paint on overlapping of sheets
complete (up to any pitch in horizontal/ vertical or curved surfaces),
excluding the cost of purlins, rafters and trusses and including cutting
to size and shape wherever required.
0.80 mm thick with zinc coating not less than 275 gm/m²</t>
  </si>
  <si>
    <t>12.21.1</t>
  </si>
  <si>
    <t>Providing gola 75x75 mm in cement concrete 1:2:4 (1 cement : 2
coarse sand : 4 stone aggregate 10 mm and down gauge), including
finishing with cement mortar 1:3 (1 cement : 3 fine sand) as per
standard design :
In 75x75 mm deep chase</t>
  </si>
  <si>
    <t>12.2.2</t>
  </si>
  <si>
    <t>Extra for straight cutting in C.G.S. sheet roofing for making opening
of area exceeding 40 sq. decimeter for chimney stacks, sky light
etc.:
0.80 mm thick</t>
  </si>
  <si>
    <t>12.41.2</t>
  </si>
  <si>
    <t>Providing and fixing on wall face unplasticised Rigid PVC rain water
pipes conforming to IS : 13592 Type A, including jointing with seal
ring conforming to IS : 5382, leaving 10 mm gap for thermal expansion,
(i) Single socketed pipes.
110 mm diameter</t>
  </si>
  <si>
    <t>12.42.1.2</t>
  </si>
  <si>
    <t>Providing and fixing on wall face unplasticised - PVC moulded fittings/
accessories for unplasticised Rigid PVC rain water pipes conforming
to IS : 13592 Type A, including jointing with seal ring conforming to
IS : 5382, leaving 10 mm gap for thermal expansion.
Coupler
110 mm</t>
  </si>
  <si>
    <t>12.42.6.2</t>
  </si>
  <si>
    <t>Providing and fixing on wall face unplasticised - PVC moulded fittings/
accessories for unplasticised Rigid PVC rain water pipes conforming
to IS : 13592 Type A, including jointing with seal ring conforming to
IS : 5382, leaving 10 mm gap for thermal expansion.
Shoe (Plain)
110 mm Shoe</t>
  </si>
  <si>
    <t>12.43.2</t>
  </si>
  <si>
    <t>Providing and fixing unplasticised -PVC pipe clips of approved design
to unplasticised - PVC rain water pipes by means of 50x50x50 mm
hard wood plugs, screwed with M.S. screws of required length,
including cutting brick work and fixing in cement mortar 1:4 (1 cement
: 4 coarse sand) and making good the wall etc. complete.
110 mm</t>
  </si>
  <si>
    <t>Providing and fixing to the inlet mouth of rain water pipe PTMT (an
Engineering Thermoplastic) grating square (Slit) 150 mm square
with a height of 8 mm and weighing not less than 100 gms.</t>
  </si>
  <si>
    <t>13.1.1</t>
  </si>
  <si>
    <t>12 mm cement plaster:
1:4 (1 cement : 4 fine sand)</t>
  </si>
  <si>
    <t>13.1.2</t>
  </si>
  <si>
    <t>12 mm cement plaster of mix :
1:6 (1 cement: 6 fine sand)</t>
  </si>
  <si>
    <t>13.2.1</t>
  </si>
  <si>
    <t>15 mm cement plaster on the rough side of single or half brick wall of
mix :
1:4 (1 cement: 4 fine sand)</t>
  </si>
  <si>
    <t>13.48.3</t>
  </si>
  <si>
    <t>Finishing with Deluxe Multi surface paint system for interiors and
exteriors using Primer as per manufacturers specifications :
Painting Steel work with Deluxe Multi Surface Paint to
give an even shade. Two or more coat applied @ 0.90 ltr/
10 sqm over an under coat of primer applied @ 0.80 ltr/
10 sqm of approved brand and manufacture</t>
  </si>
  <si>
    <t>13.46.1</t>
  </si>
  <si>
    <t>Finishing walls with Acrylic Smooth exterior paint of required shade :
New work (Two or more coat applied @ 1.67 ltr/10 sqm
over and including priming coat of exterior primer applied
@ 2.20 kg/10 sqm)</t>
  </si>
  <si>
    <t>13.61.1</t>
  </si>
  <si>
    <t>Painting with synthetic enamel paint of approved brand and
manufacture to give an even shade :
Two or more coats on new work</t>
  </si>
  <si>
    <t xml:space="preserve">Providing and applying white cement based putty of average thickness 1 mm, of approved brand and manufacturer, over the plastered wall surface to prepare the surface even and smooth complete.
</t>
  </si>
  <si>
    <t>Preparation and consolidation of sub grade with power road roller of 8 to 12 tonne capacity after excavating earth to an average of 22.5 cm depth, dressing to camber and consolidating with road roller including making good the undulations etc. and re-rolling the sub grade and disposal of surplus earthwith lead upto 50 metres.</t>
  </si>
  <si>
    <t>Providing and laying 60mm thick faciory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Engineer-in-charge.</t>
  </si>
  <si>
    <t>Modified from 16.75</t>
  </si>
  <si>
    <t>Providing and laying C.C. pavement of nominal mix 1:1.5:3. The concrete shall be laid and finished with screed board vibrator , vacuum dewatering process and finally finished by floating, brooming with wire brush etc. complete as per specifications and directions of Engineer-in_x0002_charge. (The panel shuttering work shall be paid for separately).</t>
  </si>
  <si>
    <t>Providing, laying, spreading and compacting graded stone aggregate
(size range 53 mm to 0.075 mm ) to wet mix macadam (WMM)
specification including premixing the material with water at OMC in
for all leads &amp; lifts, laying in uniform layers with mechanical
paverfinisher in sub- base / base course on well prepared surface
and compacting with vibratory roller of 8 to 10 tonne capacity to
achievethe desired density, complete as per specifications and
directions of Engineer-in-Charge.</t>
  </si>
  <si>
    <t>17.4.1</t>
  </si>
  <si>
    <t>Providing and fixing white vitreous china flat back or wall corner type
lipped front urinal basin of 430x260x350 mm and 340x410x265 mm
sizes respectively with automatic flushing cistern with standard flush
pipe and C.P. brass spreaders with brass unions and G.I clamps
complete, including painting of fittings and brackets, cutting and
making good the walls and floors wherever required :
One urinal basin with 5 litre white P.V.C. automatic flushing
cistern</t>
  </si>
  <si>
    <t>Constructing soak pit 1.20x1.20x1.20 m filled with brickbats including
S.W. drain pipe 100 mm diameter and 1.20 m long complete as per
standard design.</t>
  </si>
  <si>
    <t>21.1.1.2</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</si>
  <si>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
For fixed portion
Powder coated aluminium (minimum
thickness of powder coating 50 micron)</t>
  </si>
  <si>
    <t>21.1.2.2</t>
  </si>
  <si>
    <t>Providing and fixing aluminium work for doors, windows, ventilators
and partitions with extruded built up standard tubular sections/
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 stainless steel screws, all complete as per architectural
drawings and the directions of Engineer-in-charge. (Glazing, paneling
and dash fasteners to be paid for separately) :
For shutters of doors, windows &amp; ventilators including
providing and fixing hinges/ pivots and making provision
for fixing of fittings wherever required including the cost
of EPDM rubber / neoprene gasket required (Fittings
shall be paid for separately)
Powder coated aluminium (minimum
thickness of powder coating 50 micron)</t>
  </si>
  <si>
    <t>21.2.2</t>
  </si>
  <si>
    <t>Providing and fixing 12 mm thick prelaminated particle board flat
pressed three layer or graded wood particle board conforming to IS:
12823 Grade l Type ll, in panelling fixed in aluminum doors, windows
shutters and partition frames with C.P. brass / stainless steel screws
etc. complete as per architectural drawings and directions of engineerin-
charge.
Pre-laminated particle board with decorative lamination
on both sides</t>
  </si>
  <si>
    <t>21.3.1</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</si>
  <si>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 glass panes of 4.0 mm thickness (weight not
less than 10kg/sqm)</t>
  </si>
  <si>
    <t>21.8.1</t>
  </si>
  <si>
    <t>Filling the gap in between aluminium frame &amp; adjacent RCC/ Brick/
Stone work by providing weather silicon sealant over backer rod of
approved quality as per architectural drawings and direction of
Engineer-in-charge complete.
Upto 5mm depth and 5 mm width</t>
  </si>
  <si>
    <t xml:space="preserve">Providing and fixing Brass 100mm mortice latch and lock with 6
levers without pair of handles (best make of approved quality) for
aluminium doors including necessary cutting and making good etc.
complete.
</t>
  </si>
  <si>
    <t>Providing and fixing anodised aluminium (anodised transparent or
dyed to required shade according to IS: 1868. Minimum anodic
coating of grade AC 15) sub frame work for windows and ventilators
with extruded built up standard tubular sections of approved make
conforming to IS: 733 and IS: 1285, fixed with dash fastener of required
dia and size (Dash fastener to be paid for separately).</t>
  </si>
  <si>
    <t>21.15.2</t>
  </si>
  <si>
    <t>Providing and fixing aluminium casement windows fastener of required
length for aluminium windows with necessary screws etc. complete.
Powder coated minimum thickness 50 micron aluminium</t>
  </si>
  <si>
    <t>21.16.2</t>
  </si>
  <si>
    <t>Providing and fixing aluminium round shape handle of outer dia 100
mm with SS screws etc. complete as per direction of Engineer-incharge
Powder coated minimum thickness 50 micron aluminium</t>
  </si>
  <si>
    <t>Providing and laying water proofing treatment on roofs of slabs by
applying cement slurry mixed with water proofing cement compound
consisting of applying:
(a) after surface preparation, first layer of slurry of cement @ 0.488 kg/sqm mixed with water proofing cement compound @ 0.253 kg/sqm.
(b) laying second layer of Fibre glass cloth when the first layer is still green. Overlaps of joints of fibre cloth should not be less than 10 cm.
(c) third layer of 1.5 mm thickness consisting of slurry of cement
@ 1.289 kg/sqm mixed with water proofing cement compound @ 0.670 kg/sqm and coarse sand @ 1.289 kg/sqm. This will be allowed to air cure for 4 hours followed by water curing for 48 hours. The entire treatment will be taken upto 30 cm on parapet wall and tucked into groove in parapet all around.
(d) fourth and final layer of brick tiling with cement mortar (which
will be paid for separately. 
For the purpose of measurement the entire treated surface will be
measured.</t>
  </si>
  <si>
    <t>12.19.1</t>
  </si>
  <si>
    <t>Providing and laying brick tiles over mumty roofs, grouted with cement mortar 1:3 (1 cement : 3 fine sand) mixed with 2% of integral water proofing compound by weight of cement, over 12 mm layer of cement mortar 1:3 (1 cement : 3 fine sand) and finished neat: 12.19.1 With common burnt clay F.P.S. (non modular) brick tiles
of class designation 10</t>
  </si>
  <si>
    <t>Non Scheduled Civil Items</t>
  </si>
  <si>
    <t xml:space="preserve">NS-1 </t>
  </si>
  <si>
    <t>Pre Engineered building for store :  Design , Prepration of shop drawings, supply of all materials, fabrication, erection &amp; commissioning of PEB store building . The work includes design and construction of foundations, plinth beams, brickwork, external &amp; internal finishing , floor finishing incl. , door, windows, rolling shutters, roofing etc. complete in all respect as per the approved design drawings and Technical specification (Copy of the TS enclosed). However , excavation,PCC, RCC and reinforcement steel and electrical  works shall be paid under relevant items of BOQ.</t>
  </si>
  <si>
    <t>NS-2</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</si>
  <si>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</si>
  <si>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NS-3</t>
  </si>
  <si>
    <t>Switchyard Fencing: Providing and Fixing fencing of GI Barbed Wire consisting of galvanized MS Tubular posts at 3m intervals, GI barbed wire shall run horizontally from post to post at a spacing of 300mm (vertically) and a cross formation in each panel, complete as per technical specification and drawing. ( The measurement shall be made in running metres of the fence provided as per drawing. The rate shall be inclusive of Earth work,  post, wire mesh, MS Flat etc. complete. All concrete shall be measured and paid under relevant item)</t>
  </si>
  <si>
    <t>1.3.1</t>
  </si>
  <si>
    <t>Wiring for light point/ fan point/ exhaust fan point/ call bell point with 1.5 sq.mm FRLS PVC insulated copper conductor single core cable in surface / recessed steel conduit, with modular switch, modular plate, suitable GI box and earthing the point with 1.5 sq.mm. FRLS PVC insulated copper conductor single core cable etc as required..Group A</t>
  </si>
  <si>
    <t>POINT</t>
  </si>
  <si>
    <t>Wiring for light/ power plug with 2X4 sq. mm FRLS PVC insulated copper conductor single core cable in surface/ recessed steel conduit alongwith 1 No 4 sq. mm FRLS PVC insulated copper conductor single core cable for loop earthing as required. GROUP A</t>
  </si>
  <si>
    <t>METER</t>
  </si>
  <si>
    <t>Wiring for circuit/ submain wiring alongwith earth wire with the following sizes of FRLS PVC insulated copper conductor, single core cable in surface/ recessed steel conduit as required</t>
  </si>
  <si>
    <t>1.7.3</t>
  </si>
  <si>
    <t>2 X4sq. mm + 1 X 4sq. mm earth wire</t>
  </si>
  <si>
    <t>Wiring for light point / fan point / exhaust fan point/call bell point with 1.5 sqmm FRLS PVC insulated copper conductor single core cable in surface/ recessed PVC conduit, with modular switch, modular plate, suitable GI box and earthing the point with 1.5 Sq.mm. FRLS PVC insulated copper conductor single core cable etc. as required: Group A</t>
  </si>
  <si>
    <t>Wiring for light/power plug with 2X4 Sq. mm FRLS PVC insulated copper conductor single core cablein surface/ recessed PVC conduit alongwith 1 Nos 4 Sq. mm FRLS PVC insulated copper conductor single core cable for loop earthing as required.</t>
  </si>
  <si>
    <t>meter</t>
  </si>
  <si>
    <t>Wiring for circuit/submain wiring alongwith earth wire with the following sizes of PVC insulated copper conductor, single core cable in surface/recessed PVC conduit as required:   2 X 1.5 sq. mm + 1 X 1.5 sq. mm earth wire</t>
  </si>
  <si>
    <t>Supplying and drawing following sizes of FRLS PVC insulated copper conductor, single core cable in the existing surface/recessed steel/ PVC conduit as required.</t>
  </si>
  <si>
    <t>(1.17.1)</t>
  </si>
  <si>
    <t>1*1.5 sq.mm</t>
  </si>
  <si>
    <t>Meter</t>
  </si>
  <si>
    <t>(1.17.20)</t>
  </si>
  <si>
    <t>2*4 sq.mm</t>
  </si>
  <si>
    <t>1.20.1</t>
  </si>
  <si>
    <t>Supplying and fixing of following sizes of steel conduit along with accessories in surface/recess including painting in case of surface conduit, or cutting the wall and making good the same in case of recessed conduit as required.20mm</t>
  </si>
  <si>
    <t>Supplying and fixing following modular switch/ socket on the existing modular plate &amp; switch box including connections but excluding modular plate etc. as required.</t>
  </si>
  <si>
    <t>5/6 A switch</t>
  </si>
  <si>
    <t>3 pin 5/6 A socket outlet</t>
  </si>
  <si>
    <t>Supplying and fixing following size /modules , GI BOX alongwith modular base &amp; cover plate for modular switched in recess etc. as required.</t>
  </si>
  <si>
    <t>1.27.1</t>
  </si>
  <si>
    <t>Supplying and fixing following size/ modules, GI box along with modular base &amp; cover plate for modular plate as required (for telephone and T.V. socket): 1 or 2 Module (75 mm X 75 mm)</t>
  </si>
  <si>
    <t>1.27.3</t>
  </si>
  <si>
    <t>4 module (125mm*75mm)</t>
  </si>
  <si>
    <t>Supplying and fixing suitable size G.I box with modular plate and cover in front on surface or in recess, including providing and fixing 6 pin 15/16 &amp; 5/6 amps modular socket outlet and 15/16 amps modular switch, connection, painting etc. as required.</t>
  </si>
  <si>
    <t>Installation, testing and commissioning of ceiling fan, including wiring the down rods of standard length (upto 30 cm) with 1.5 Sq. mm FRLS PVC insulated, copper conductor, single core cable, including providing and fixing phenolic laminated sheet cover on the fan box etc. as required.</t>
  </si>
  <si>
    <t>Installation of exhaust fan in the existng opening, including making good the damage, connection, testing , commissioning etc. as required: Up to 450 mm sweep</t>
  </si>
  <si>
    <t>Supplying and fixing following way, horizontal type three pole and neutral, sheet steel, MCB distribution board, 415 V, on surface/ recess, complete with tinned copper bus bar, neutral bus bar, earth bar, din bar, interconnections, powder painted including earthing etc. as required. (But without MCB/RCCB/Isolator): 8 way (4 + 24), Double door</t>
  </si>
  <si>
    <t>Supplying and fixing 5 amps to 32 amps rating, 240 volts, 'C' series, miniature circuit brealer suitable for inductive load of following poles in the existing MCB DB complete with connections, testing and commissioning etc. as required.:Single pole</t>
  </si>
  <si>
    <t>Supplying and fixing following rating, four pole, 415 V, isolator in the existing MCB DB complete with connections, testing and commissioning etc. as required.d.63 A</t>
  </si>
  <si>
    <t xml:space="preserve">EACH </t>
  </si>
  <si>
    <t>Supplying prewired fluorescent fitting/LED fluorescent fitting surface/recess type stove enameled. Control gear duly wired complete and end plates/retainers in ready to use complete as required. (Fitting shall be supplied as per given ref. cat no or other equivalent approved make): 18W LED tube essential on batten (Cat No. TMC 501 P1&amp; T LED 22W P3241 for batten &amp; Cat No. Essential Led tube M/s Philips &amp; Similar.</t>
  </si>
  <si>
    <t>Supply of metal type exhaust fans suitable for 220/240 Volts 50 Hz. Ac supply of 900 RPM single Phase AC supply complete with ,shutter etc; as required:300 mm ventilating Fan</t>
  </si>
  <si>
    <t>Supply and installation of wall bracket fan of 300mm , sweep complete with fan motor, blades etc. with all accessories etc. of approved make as required. (Make : Bajaj / Crompton / Havells)</t>
  </si>
  <si>
    <t>Havells Fan price list</t>
  </si>
  <si>
    <t>supply of ceiling fan 1400mm  (Havells make or euivalents) as per technical specification and as per direction of Engineer-In-charge</t>
  </si>
  <si>
    <t>Bajaj Illumination price list NOV-2023</t>
  </si>
  <si>
    <t>Supply of LED Luminary type (Bajaj Nuke High Bay ) category reference-BIHNK 120W WH NB  PC SD  or equivalent  as per technical specification and as per direction of Engineer-In-charge</t>
  </si>
  <si>
    <t>NOS</t>
  </si>
  <si>
    <t>SOR'DEC2023(1000031976)</t>
  </si>
  <si>
    <t>Supply, laying and installation of 4CX16sqmm PVC insulated cable armoured from nearby source of Power as per GTP and as per direction of Engineer -In-Charge</t>
  </si>
  <si>
    <t>KM</t>
  </si>
  <si>
    <t>ELECTRICAL ITEMS</t>
  </si>
  <si>
    <t>Electrical NON-DSR item</t>
  </si>
  <si>
    <t>SAC CODE</t>
  </si>
  <si>
    <t>GST RATE</t>
  </si>
  <si>
    <t xml:space="preserve">Rajasthan Projects Office, </t>
  </si>
  <si>
    <t xml:space="preserve">4th Floor, REIL House, Shipra Path, </t>
  </si>
  <si>
    <t xml:space="preserve">Mansarovar, Jaipur-302020 Rajasthan </t>
  </si>
  <si>
    <t>NR1/T/W-CIVIL/DOM/I00/25/07512 – RFx Number 5002004524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</si>
</sst>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quot;$&quot;* #,##0.00_);_(&quot;$&quot;* \(#,##0.00\);_(&quot;$&quot;* &quot;-&quot;??_);_(@_)"/>
    <numFmt numFmtId="165" formatCode="_(* #,##0.00_);_(* \(#,##0.00\);_(* &quot;-&quot;??_);_(@_)"/>
    <numFmt numFmtId="166" formatCode="0.0"/>
    <numFmt numFmtId="167" formatCode="0.000"/>
    <numFmt numFmtId="168" formatCode="#,##0.0"/>
    <numFmt numFmtId="169" formatCode="_-&quot;£&quot;* #,##0.00_-;\-&quot;£&quot;* #,##0.00_-;_-&quot;£&quot;* &quot;-&quot;??_-;_-@_-"/>
    <numFmt numFmtId="170" formatCode="&quot;\&quot;#,##0.00;[Red]\-&quot;\&quot;#,##0.00"/>
    <numFmt numFmtId="171" formatCode="#,##0.000_);\(#,##0.000\)"/>
    <numFmt numFmtId="172" formatCode="0.0_)"/>
    <numFmt numFmtId="173" formatCode=";;"/>
    <numFmt numFmtId="174" formatCode="&quot; &quot;@"/>
    <numFmt numFmtId="175" formatCode="[$-409]dd\-mmm\-yy;@"/>
    <numFmt numFmtId="176" formatCode="0.0000000000%"/>
    <numFmt numFmtId="177" formatCode="0.00_)"/>
    <numFmt numFmtId="178" formatCode="0_)"/>
    <numFmt numFmtId="179" formatCode="0.000000"/>
  </numFmts>
  <fonts count="73">
    <font>
      <sz val="11"/>
      <name val="Book Antiqua"/>
      <family val="1"/>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2"/>
      <name val="Book Antiqua"/>
      <family val="1"/>
    </font>
    <font>
      <b/>
      <sz val="12"/>
      <name val="Book Antiqua"/>
      <family val="1"/>
    </font>
    <font>
      <sz val="14"/>
      <name val="AngsanaUPC"/>
      <family val="1"/>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b/>
      <sz val="11"/>
      <name val="Book Antiqua"/>
      <family val="1"/>
    </font>
    <font>
      <sz val="11"/>
      <name val="Book Antiqua"/>
      <family val="1"/>
    </font>
    <font>
      <sz val="10"/>
      <name val="Book Antiqua"/>
      <family val="1"/>
    </font>
    <font>
      <sz val="12"/>
      <name val="Arial"/>
      <family val="2"/>
    </font>
    <font>
      <b/>
      <sz val="12"/>
      <color indexed="12"/>
      <name val="Book Antiqua"/>
      <family val="1"/>
    </font>
    <font>
      <b/>
      <u/>
      <sz val="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1"/>
      <color indexed="9"/>
      <name val="Book Antiqua"/>
      <family val="1"/>
    </font>
    <font>
      <b/>
      <sz val="11"/>
      <color indexed="10"/>
      <name val="Book Antiqua"/>
      <family val="1"/>
    </font>
    <font>
      <sz val="8"/>
      <name val="Book Antiqua"/>
      <family val="1"/>
    </font>
    <font>
      <sz val="10"/>
      <name val="Book Antiqua"/>
      <family val="1"/>
    </font>
    <font>
      <sz val="8"/>
      <name val="Book Antiqua"/>
      <family val="1"/>
    </font>
    <font>
      <sz val="12"/>
      <name val="Arial"/>
      <family val="2"/>
    </font>
    <font>
      <sz val="10"/>
      <name val="Arial"/>
      <family val="2"/>
    </font>
    <font>
      <b/>
      <sz val="11"/>
      <color indexed="12"/>
      <name val="Book Antiqua"/>
      <family val="1"/>
    </font>
    <font>
      <sz val="10"/>
      <color indexed="9"/>
      <name val="Book Antiqua"/>
      <family val="1"/>
    </font>
    <font>
      <sz val="11"/>
      <color indexed="9"/>
      <name val="Book Antiqua"/>
      <family val="1"/>
    </font>
    <font>
      <b/>
      <sz val="14"/>
      <name val="Book Antiqua"/>
      <family val="1"/>
    </font>
    <font>
      <b/>
      <sz val="12"/>
      <color indexed="9"/>
      <name val="Book Antiqua"/>
      <family val="1"/>
    </font>
    <font>
      <b/>
      <sz val="12"/>
      <color indexed="16"/>
      <name val="Book Antiqua"/>
      <family val="1"/>
    </font>
    <font>
      <sz val="18"/>
      <color indexed="10"/>
      <name val="Book Antiqua"/>
      <family val="1"/>
    </font>
    <font>
      <b/>
      <sz val="14"/>
      <color indexed="12"/>
      <name val="Book Antiqua"/>
      <family val="1"/>
    </font>
    <font>
      <b/>
      <vertAlign val="superscript"/>
      <sz val="12"/>
      <color indexed="12"/>
      <name val="Book Antiqua"/>
      <family val="1"/>
    </font>
    <font>
      <sz val="11"/>
      <name val="Book Antiqua"/>
      <family val="1"/>
    </font>
    <font>
      <sz val="10"/>
      <color indexed="9"/>
      <name val="Wingdings 3"/>
      <family val="1"/>
      <charset val="2"/>
    </font>
    <font>
      <sz val="1"/>
      <color indexed="9"/>
      <name val="Book Antiqua"/>
      <family val="1"/>
    </font>
    <font>
      <vertAlign val="superscript"/>
      <sz val="12"/>
      <name val="Book Antiqua"/>
      <family val="1"/>
    </font>
    <font>
      <sz val="11"/>
      <name val="Arial"/>
      <family val="2"/>
    </font>
    <font>
      <b/>
      <sz val="11"/>
      <name val="Cambria"/>
      <family val="1"/>
    </font>
    <font>
      <b/>
      <sz val="12"/>
      <name val="Cambria"/>
      <family val="1"/>
    </font>
    <font>
      <sz val="11"/>
      <name val="Cambria"/>
      <family val="1"/>
    </font>
    <font>
      <sz val="10"/>
      <name val="Cambria"/>
      <family val="1"/>
    </font>
    <font>
      <b/>
      <sz val="10"/>
      <name val="Arial"/>
      <family val="2"/>
    </font>
    <font>
      <sz val="12"/>
      <color indexed="9"/>
      <name val="Arial"/>
      <family val="2"/>
    </font>
    <font>
      <b/>
      <sz val="11"/>
      <name val="Arial"/>
      <family val="2"/>
    </font>
    <font>
      <sz val="11"/>
      <color indexed="9"/>
      <name val="Arial"/>
      <family val="2"/>
    </font>
    <font>
      <b/>
      <sz val="11"/>
      <color indexed="9"/>
      <name val="Arial"/>
      <family val="2"/>
    </font>
    <font>
      <sz val="10"/>
      <name val="Courier"/>
      <family val="3"/>
    </font>
    <font>
      <b/>
      <sz val="12"/>
      <color indexed="10"/>
      <name val="Arial"/>
      <family val="2"/>
    </font>
    <font>
      <b/>
      <sz val="12"/>
      <color indexed="9"/>
      <name val="Arial"/>
      <family val="2"/>
    </font>
    <font>
      <b/>
      <u/>
      <sz val="12"/>
      <color rgb="FFFF0000"/>
      <name val="Book Antiqua"/>
      <family val="1"/>
    </font>
    <font>
      <sz val="11"/>
      <color rgb="FF000000"/>
      <name val="Arial"/>
      <family val="2"/>
    </font>
    <font>
      <sz val="12"/>
      <color rgb="FF000000"/>
      <name val="Arial"/>
      <family val="2"/>
    </font>
    <font>
      <sz val="12"/>
      <color theme="1"/>
      <name val="Arial"/>
      <family val="2"/>
    </font>
    <font>
      <u/>
      <sz val="12"/>
      <name val="Arial"/>
      <family val="2"/>
    </font>
    <font>
      <sz val="11"/>
      <name val="Calibri"/>
      <family val="2"/>
    </font>
    <font>
      <sz val="10"/>
      <name val="Times New Roman"/>
      <family val="1"/>
    </font>
    <font>
      <sz val="10"/>
      <name val="Helv"/>
      <charset val="204"/>
    </font>
    <font>
      <sz val="12"/>
      <color indexed="9"/>
      <name val="Book Antiqua"/>
      <family val="1"/>
    </font>
    <font>
      <sz val="12"/>
      <color theme="1"/>
      <name val="Book Antiqua"/>
      <family val="1"/>
    </font>
    <font>
      <b/>
      <vertAlign val="superscript"/>
      <sz val="12"/>
      <name val="Book Antiqua"/>
      <family val="1"/>
    </font>
    <font>
      <sz val="12"/>
      <color indexed="8"/>
      <name val="Book Antiqua"/>
      <family val="1"/>
    </font>
    <font>
      <b/>
      <sz val="12"/>
      <color theme="1"/>
      <name val="Book Antiqua"/>
      <family val="1"/>
    </font>
  </fonts>
  <fills count="14">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2"/>
        <bgColor indexed="64"/>
      </patternFill>
    </fill>
    <fill>
      <patternFill patternType="solid">
        <fgColor indexed="4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6">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s>
  <cellStyleXfs count="88">
    <xf numFmtId="0" fontId="0" fillId="0" borderId="0"/>
    <xf numFmtId="9" fontId="9" fillId="0" borderId="0"/>
    <xf numFmtId="169" fontId="4" fillId="0" borderId="0" applyFont="0" applyFill="0" applyBorder="0" applyAlignment="0" applyProtection="0"/>
    <xf numFmtId="172" fontId="4" fillId="0" borderId="0" applyFont="0" applyFill="0" applyBorder="0" applyAlignment="0" applyProtection="0"/>
    <xf numFmtId="171" fontId="4" fillId="0" borderId="0" applyFont="0" applyFill="0" applyBorder="0" applyAlignment="0" applyProtection="0"/>
    <xf numFmtId="173" fontId="4" fillId="0" borderId="0" applyFont="0" applyFill="0" applyBorder="0" applyAlignment="0" applyProtection="0"/>
    <xf numFmtId="0" fontId="10"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70" fontId="4" fillId="0" borderId="0"/>
    <xf numFmtId="165" fontId="33" fillId="0" borderId="0" applyFont="0" applyFill="0" applyBorder="0" applyAlignment="0" applyProtection="0"/>
    <xf numFmtId="168" fontId="11"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2" fillId="0" borderId="0" applyNumberFormat="0" applyFill="0" applyBorder="0" applyAlignment="0" applyProtection="0">
      <alignment vertical="top"/>
      <protection locked="0"/>
    </xf>
    <xf numFmtId="37" fontId="13" fillId="0" borderId="0"/>
    <xf numFmtId="167" fontId="4" fillId="0" borderId="0"/>
    <xf numFmtId="0" fontId="18" fillId="0" borderId="0"/>
    <xf numFmtId="0" fontId="57" fillId="0" borderId="0"/>
    <xf numFmtId="0" fontId="30" fillId="0" borderId="0"/>
    <xf numFmtId="0" fontId="19" fillId="0" borderId="0"/>
    <xf numFmtId="0" fontId="18" fillId="0" borderId="0"/>
    <xf numFmtId="0" fontId="30" fillId="0" borderId="0"/>
    <xf numFmtId="0" fontId="4" fillId="0" borderId="0"/>
    <xf numFmtId="0" fontId="18" fillId="0" borderId="0" applyNumberFormat="0" applyFill="0" applyBorder="0" applyProtection="0">
      <alignment vertical="top"/>
    </xf>
    <xf numFmtId="0" fontId="33" fillId="0" borderId="0" applyNumberFormat="0" applyFont="0" applyFill="0" applyBorder="0" applyAlignment="0" applyProtection="0">
      <alignment vertical="top"/>
    </xf>
    <xf numFmtId="0" fontId="4" fillId="0" borderId="0"/>
    <xf numFmtId="0" fontId="18" fillId="0" borderId="0"/>
    <xf numFmtId="0" fontId="18" fillId="0" borderId="0"/>
    <xf numFmtId="0" fontId="4" fillId="0" borderId="0"/>
    <xf numFmtId="0" fontId="4" fillId="0" borderId="0" applyNumberFormat="0" applyFont="0" applyFill="0" applyBorder="0" applyAlignment="0" applyProtection="0">
      <alignment vertical="top"/>
    </xf>
    <xf numFmtId="0" fontId="4" fillId="0" borderId="0"/>
    <xf numFmtId="0" fontId="14" fillId="0" borderId="0" applyFont="0"/>
    <xf numFmtId="0" fontId="15" fillId="0" borderId="0" applyNumberFormat="0" applyFill="0" applyBorder="0" applyAlignment="0" applyProtection="0">
      <alignment vertical="top"/>
      <protection locked="0"/>
    </xf>
    <xf numFmtId="0" fontId="16" fillId="0" borderId="0"/>
    <xf numFmtId="0" fontId="4" fillId="0" borderId="0"/>
    <xf numFmtId="0" fontId="3" fillId="0" borderId="0"/>
    <xf numFmtId="0" fontId="65"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lignment vertical="top"/>
    </xf>
    <xf numFmtId="0" fontId="4" fillId="0" borderId="0">
      <alignment vertical="top"/>
    </xf>
    <xf numFmtId="0" fontId="66"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7" fillId="0" borderId="0"/>
    <xf numFmtId="43" fontId="3" fillId="0" borderId="0" applyFont="0" applyFill="0" applyBorder="0" applyAlignment="0" applyProtection="0"/>
    <xf numFmtId="165" fontId="3" fillId="0" borderId="0" applyFont="0" applyFill="0" applyBorder="0" applyAlignment="0" applyProtection="0"/>
    <xf numFmtId="164" fontId="4" fillId="0" borderId="0" applyFont="0" applyFill="0" applyBorder="0" applyAlignment="0" applyProtection="0"/>
    <xf numFmtId="0" fontId="4" fillId="0" borderId="0"/>
    <xf numFmtId="43" fontId="18"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43" fontId="1" fillId="0" borderId="0" applyFont="0" applyFill="0" applyBorder="0" applyAlignment="0" applyProtection="0"/>
    <xf numFmtId="165" fontId="1" fillId="0" borderId="0" applyFont="0" applyFill="0" applyBorder="0" applyAlignment="0" applyProtection="0"/>
    <xf numFmtId="43" fontId="18" fillId="0" borderId="0" applyFont="0" applyFill="0" applyBorder="0" applyAlignment="0" applyProtection="0"/>
    <xf numFmtId="0" fontId="1" fillId="0" borderId="0"/>
    <xf numFmtId="0" fontId="1" fillId="0" borderId="0"/>
    <xf numFmtId="0" fontId="1" fillId="0" borderId="0"/>
    <xf numFmtId="0" fontId="1" fillId="0" borderId="0"/>
    <xf numFmtId="9" fontId="18" fillId="0" borderId="0" applyFont="0" applyFill="0" applyBorder="0" applyAlignment="0" applyProtection="0"/>
  </cellStyleXfs>
  <cellXfs count="785">
    <xf numFmtId="0" fontId="0" fillId="0" borderId="0" xfId="0"/>
    <xf numFmtId="0" fontId="18" fillId="0" borderId="0" xfId="0" applyFont="1" applyAlignment="1">
      <alignment vertical="center"/>
    </xf>
    <xf numFmtId="0" fontId="20" fillId="0" borderId="0" xfId="31" applyFont="1" applyAlignment="1" applyProtection="1">
      <alignment vertical="center"/>
      <protection hidden="1"/>
    </xf>
    <xf numFmtId="0" fontId="20" fillId="0" borderId="0" xfId="31" applyFont="1" applyProtection="1">
      <protection hidden="1"/>
    </xf>
    <xf numFmtId="0" fontId="4" fillId="0" borderId="0" xfId="31" applyProtection="1">
      <protection hidden="1"/>
    </xf>
    <xf numFmtId="0" fontId="7" fillId="0" borderId="0" xfId="31" applyFont="1" applyAlignment="1" applyProtection="1">
      <alignment vertical="center"/>
      <protection hidden="1"/>
    </xf>
    <xf numFmtId="0" fontId="7" fillId="0" borderId="4" xfId="31" applyFont="1" applyBorder="1" applyAlignment="1" applyProtection="1">
      <alignment vertical="center"/>
      <protection hidden="1"/>
    </xf>
    <xf numFmtId="0" fontId="7" fillId="0" borderId="5" xfId="31" applyFont="1" applyBorder="1" applyAlignment="1" applyProtection="1">
      <alignment vertical="center"/>
      <protection hidden="1"/>
    </xf>
    <xf numFmtId="0" fontId="4" fillId="0" borderId="0" xfId="31"/>
    <xf numFmtId="0" fontId="7" fillId="0" borderId="6" xfId="31" applyFont="1" applyBorder="1" applyAlignment="1" applyProtection="1">
      <alignment vertical="center"/>
      <protection hidden="1"/>
    </xf>
    <xf numFmtId="0" fontId="7" fillId="0" borderId="7" xfId="31" applyFont="1" applyBorder="1" applyAlignment="1" applyProtection="1">
      <alignment vertical="center"/>
      <protection hidden="1"/>
    </xf>
    <xf numFmtId="0" fontId="7" fillId="0" borderId="8" xfId="31" applyFont="1" applyBorder="1" applyAlignment="1" applyProtection="1">
      <alignment vertical="center"/>
      <protection hidden="1"/>
    </xf>
    <xf numFmtId="0" fontId="24" fillId="0" borderId="5" xfId="31" applyFont="1" applyBorder="1" applyAlignment="1" applyProtection="1">
      <alignment vertical="center"/>
      <protection hidden="1"/>
    </xf>
    <xf numFmtId="0" fontId="4" fillId="0" borderId="0" xfId="31" applyAlignment="1" applyProtection="1">
      <alignment vertical="center"/>
      <protection hidden="1"/>
    </xf>
    <xf numFmtId="0" fontId="19" fillId="0" borderId="5" xfId="31" applyFont="1" applyBorder="1" applyAlignment="1" applyProtection="1">
      <alignment vertical="center"/>
      <protection hidden="1"/>
    </xf>
    <xf numFmtId="0" fontId="26" fillId="0" borderId="0" xfId="31" applyFont="1" applyAlignment="1" applyProtection="1">
      <alignment vertical="center"/>
      <protection hidden="1"/>
    </xf>
    <xf numFmtId="0" fontId="19" fillId="0" borderId="8" xfId="31" applyFont="1" applyBorder="1" applyAlignment="1" applyProtection="1">
      <alignment vertical="center"/>
      <protection hidden="1"/>
    </xf>
    <xf numFmtId="0" fontId="7" fillId="0" borderId="9" xfId="31" applyFont="1" applyBorder="1" applyAlignment="1" applyProtection="1">
      <alignment vertical="center"/>
      <protection hidden="1"/>
    </xf>
    <xf numFmtId="0" fontId="19" fillId="0" borderId="0" xfId="31" applyFont="1" applyAlignment="1" applyProtection="1">
      <alignment vertical="center"/>
      <protection hidden="1"/>
    </xf>
    <xf numFmtId="0" fontId="17" fillId="0" borderId="0" xfId="32" applyFont="1" applyAlignment="1" applyProtection="1">
      <alignment vertical="center"/>
      <protection hidden="1"/>
    </xf>
    <xf numFmtId="0" fontId="18" fillId="0" borderId="0" xfId="32" applyAlignment="1" applyProtection="1">
      <alignment vertical="center"/>
      <protection hidden="1"/>
    </xf>
    <xf numFmtId="0" fontId="7" fillId="0" borderId="0" xfId="31" applyFont="1" applyAlignment="1" applyProtection="1">
      <alignment vertical="top"/>
      <protection hidden="1"/>
    </xf>
    <xf numFmtId="0" fontId="17" fillId="0" borderId="0" xfId="31" applyFont="1" applyAlignment="1" applyProtection="1">
      <alignment vertical="center"/>
      <protection hidden="1"/>
    </xf>
    <xf numFmtId="0" fontId="18" fillId="0" borderId="0" xfId="31" applyFont="1" applyAlignment="1" applyProtection="1">
      <alignment vertical="center"/>
      <protection hidden="1"/>
    </xf>
    <xf numFmtId="0" fontId="17" fillId="0" borderId="0" xfId="34" applyFont="1" applyAlignment="1" applyProtection="1">
      <alignment vertical="top"/>
      <protection hidden="1"/>
    </xf>
    <xf numFmtId="0" fontId="18" fillId="0" borderId="0" xfId="31" applyFont="1" applyAlignment="1" applyProtection="1">
      <alignment vertical="top"/>
      <protection hidden="1"/>
    </xf>
    <xf numFmtId="0" fontId="18" fillId="0" borderId="10" xfId="31" applyFont="1" applyBorder="1" applyAlignment="1" applyProtection="1">
      <alignment vertical="center"/>
      <protection hidden="1"/>
    </xf>
    <xf numFmtId="0" fontId="18" fillId="0" borderId="0" xfId="31" applyFont="1" applyAlignment="1" applyProtection="1">
      <alignment horizontal="right" vertical="center"/>
      <protection hidden="1"/>
    </xf>
    <xf numFmtId="0" fontId="8" fillId="0" borderId="0" xfId="31" applyFont="1" applyAlignment="1" applyProtection="1">
      <alignment horizontal="center" vertical="top"/>
      <protection hidden="1"/>
    </xf>
    <xf numFmtId="0" fontId="17" fillId="0" borderId="7" xfId="31" applyFont="1" applyBorder="1" applyAlignment="1" applyProtection="1">
      <alignment vertical="top"/>
      <protection hidden="1"/>
    </xf>
    <xf numFmtId="0" fontId="17" fillId="0" borderId="11" xfId="31" applyFont="1" applyBorder="1" applyAlignment="1" applyProtection="1">
      <alignment horizontal="justify" vertical="top" wrapText="1"/>
      <protection hidden="1"/>
    </xf>
    <xf numFmtId="0" fontId="17" fillId="0" borderId="11" xfId="31" applyFont="1" applyBorder="1" applyAlignment="1" applyProtection="1">
      <alignment horizontal="right" vertical="center" wrapText="1" indent="5"/>
      <protection hidden="1"/>
    </xf>
    <xf numFmtId="0" fontId="18" fillId="0" borderId="0" xfId="31" applyFont="1" applyAlignment="1" applyProtection="1">
      <alignment horizontal="left" vertical="center"/>
      <protection hidden="1"/>
    </xf>
    <xf numFmtId="0" fontId="7" fillId="0" borderId="0" xfId="31" applyFont="1" applyAlignment="1" applyProtection="1">
      <alignment horizontal="right"/>
      <protection hidden="1"/>
    </xf>
    <xf numFmtId="0" fontId="18" fillId="0" borderId="0" xfId="32" applyAlignment="1" applyProtection="1">
      <alignment horizontal="left" vertical="center" indent="1"/>
      <protection hidden="1"/>
    </xf>
    <xf numFmtId="0" fontId="18" fillId="0" borderId="0" xfId="0" applyFont="1" applyAlignment="1" applyProtection="1">
      <alignment horizontal="left" vertical="center" indent="1"/>
      <protection hidden="1"/>
    </xf>
    <xf numFmtId="0" fontId="18" fillId="0" borderId="0" xfId="31" applyFont="1" applyAlignment="1" applyProtection="1">
      <alignment horizontal="left" vertical="center" indent="1"/>
      <protection hidden="1"/>
    </xf>
    <xf numFmtId="0" fontId="18" fillId="0" borderId="0" xfId="0" applyFont="1" applyAlignment="1" applyProtection="1">
      <alignment horizontal="left" vertical="center"/>
      <protection hidden="1"/>
    </xf>
    <xf numFmtId="4" fontId="17" fillId="0" borderId="11" xfId="31" applyNumberFormat="1" applyFont="1" applyBorder="1" applyAlignment="1" applyProtection="1">
      <alignment vertical="center"/>
      <protection hidden="1"/>
    </xf>
    <xf numFmtId="4" fontId="17" fillId="0" borderId="11" xfId="31" applyNumberFormat="1" applyFont="1" applyBorder="1" applyAlignment="1" applyProtection="1">
      <alignment vertical="center" wrapText="1"/>
      <protection hidden="1"/>
    </xf>
    <xf numFmtId="0" fontId="18" fillId="0" borderId="0" xfId="31" applyFont="1" applyAlignment="1" applyProtection="1">
      <alignment horizontal="center" vertical="center"/>
      <protection hidden="1"/>
    </xf>
    <xf numFmtId="0" fontId="17" fillId="0" borderId="0" xfId="31" applyFont="1" applyAlignment="1" applyProtection="1">
      <alignment horizontal="left" vertical="center" wrapText="1"/>
      <protection hidden="1"/>
    </xf>
    <xf numFmtId="0" fontId="17" fillId="0" borderId="0" xfId="31" applyFont="1" applyAlignment="1" applyProtection="1">
      <alignment horizontal="right" vertical="center" wrapText="1"/>
      <protection hidden="1"/>
    </xf>
    <xf numFmtId="0" fontId="17" fillId="0" borderId="7" xfId="0" applyFont="1" applyBorder="1" applyAlignment="1" applyProtection="1">
      <alignment horizontal="left" vertical="center"/>
      <protection hidden="1"/>
    </xf>
    <xf numFmtId="0" fontId="17" fillId="0" borderId="7" xfId="0" applyFont="1" applyBorder="1" applyAlignment="1" applyProtection="1">
      <alignment horizontal="justify" vertical="center"/>
      <protection hidden="1"/>
    </xf>
    <xf numFmtId="0" fontId="17" fillId="0" borderId="7" xfId="0" applyFont="1" applyBorder="1" applyAlignment="1" applyProtection="1">
      <alignment horizontal="center" vertical="center"/>
      <protection hidden="1"/>
    </xf>
    <xf numFmtId="0" fontId="17" fillId="0" borderId="7" xfId="0" applyFont="1" applyBorder="1" applyAlignment="1" applyProtection="1">
      <alignment vertical="center"/>
      <protection hidden="1"/>
    </xf>
    <xf numFmtId="0" fontId="17" fillId="0" borderId="7" xfId="0" applyFont="1" applyBorder="1" applyAlignment="1" applyProtection="1">
      <alignment horizontal="right" vertical="center"/>
      <protection hidden="1"/>
    </xf>
    <xf numFmtId="0" fontId="18" fillId="0" borderId="0" xfId="0" applyFont="1" applyAlignment="1" applyProtection="1">
      <alignment horizontal="justify" vertic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vertical="center"/>
      <protection hidden="1"/>
    </xf>
    <xf numFmtId="0" fontId="17" fillId="0" borderId="0" xfId="0" applyFont="1" applyAlignment="1" applyProtection="1">
      <alignment horizontal="justify" vertical="center"/>
      <protection hidden="1"/>
    </xf>
    <xf numFmtId="0" fontId="17" fillId="0" borderId="0" xfId="0" applyFont="1" applyAlignment="1" applyProtection="1">
      <alignment horizontal="right" vertical="center"/>
      <protection hidden="1"/>
    </xf>
    <xf numFmtId="0" fontId="18" fillId="0" borderId="0" xfId="0" applyFont="1" applyAlignment="1" applyProtection="1">
      <alignment horizontal="right" vertical="center"/>
      <protection hidden="1"/>
    </xf>
    <xf numFmtId="175" fontId="17" fillId="0" borderId="0" xfId="0" applyNumberFormat="1" applyFont="1" applyAlignment="1" applyProtection="1">
      <alignment horizontal="left" vertical="center" indent="1"/>
      <protection hidden="1"/>
    </xf>
    <xf numFmtId="0" fontId="33" fillId="0" borderId="0" xfId="28" applyFont="1" applyAlignment="1" applyProtection="1">
      <alignment horizontal="left" vertical="center"/>
      <protection hidden="1"/>
    </xf>
    <xf numFmtId="0" fontId="4" fillId="0" borderId="0" xfId="28" applyAlignment="1" applyProtection="1">
      <alignment vertical="center"/>
      <protection hidden="1"/>
    </xf>
    <xf numFmtId="0" fontId="33" fillId="0" borderId="0" xfId="28" applyFont="1" applyAlignment="1" applyProtection="1">
      <alignment vertical="center"/>
      <protection hidden="1"/>
    </xf>
    <xf numFmtId="0" fontId="4" fillId="0" borderId="0" xfId="28" applyProtection="1">
      <protection hidden="1"/>
    </xf>
    <xf numFmtId="0" fontId="30" fillId="0" borderId="0" xfId="27" applyProtection="1">
      <protection hidden="1"/>
    </xf>
    <xf numFmtId="0" fontId="34" fillId="0" borderId="0" xfId="27" applyFont="1" applyAlignment="1" applyProtection="1">
      <alignment horizontal="center" vertical="center" wrapText="1"/>
      <protection hidden="1"/>
    </xf>
    <xf numFmtId="0" fontId="18" fillId="0" borderId="0" xfId="27" applyFont="1" applyAlignment="1" applyProtection="1">
      <alignment vertical="center"/>
      <protection hidden="1"/>
    </xf>
    <xf numFmtId="0" fontId="17" fillId="0" borderId="0" xfId="27" applyFont="1" applyAlignment="1" applyProtection="1">
      <alignment horizontal="center" vertical="center"/>
      <protection hidden="1"/>
    </xf>
    <xf numFmtId="0" fontId="18" fillId="0" borderId="0" xfId="27" applyFont="1" applyAlignment="1" applyProtection="1">
      <alignment horizontal="justify" vertical="center"/>
      <protection hidden="1"/>
    </xf>
    <xf numFmtId="0" fontId="30" fillId="0" borderId="0" xfId="27" applyAlignment="1" applyProtection="1">
      <alignment vertical="center"/>
      <protection hidden="1"/>
    </xf>
    <xf numFmtId="0" fontId="18" fillId="0" borderId="12" xfId="27" applyFont="1" applyBorder="1" applyAlignment="1" applyProtection="1">
      <alignment vertical="center" wrapText="1"/>
      <protection hidden="1"/>
    </xf>
    <xf numFmtId="0" fontId="18" fillId="0" borderId="13" xfId="27" applyFont="1" applyBorder="1" applyAlignment="1" applyProtection="1">
      <alignment vertical="center" wrapText="1"/>
      <protection hidden="1"/>
    </xf>
    <xf numFmtId="0" fontId="18" fillId="0" borderId="0" xfId="27" applyFont="1" applyAlignment="1" applyProtection="1">
      <alignment horizontal="center" vertical="center"/>
      <protection hidden="1"/>
    </xf>
    <xf numFmtId="0" fontId="18" fillId="0" borderId="3" xfId="27" applyFont="1" applyBorder="1" applyAlignment="1" applyProtection="1">
      <alignment vertical="center" wrapText="1"/>
      <protection hidden="1"/>
    </xf>
    <xf numFmtId="0" fontId="18" fillId="0" borderId="0" xfId="27" applyFont="1" applyProtection="1">
      <protection hidden="1"/>
    </xf>
    <xf numFmtId="0" fontId="18" fillId="0" borderId="0" xfId="27" applyFont="1" applyAlignment="1" applyProtection="1">
      <alignment vertical="center" wrapText="1"/>
      <protection hidden="1"/>
    </xf>
    <xf numFmtId="0" fontId="18" fillId="0" borderId="14" xfId="27" applyFont="1" applyBorder="1" applyAlignment="1" applyProtection="1">
      <alignment vertical="center"/>
      <protection hidden="1"/>
    </xf>
    <xf numFmtId="0" fontId="18" fillId="0" borderId="15" xfId="27" applyFont="1" applyBorder="1" applyAlignment="1" applyProtection="1">
      <alignment vertical="center"/>
      <protection hidden="1"/>
    </xf>
    <xf numFmtId="0" fontId="18" fillId="0" borderId="16" xfId="27" applyFont="1" applyBorder="1" applyAlignment="1" applyProtection="1">
      <alignment vertical="center"/>
      <protection hidden="1"/>
    </xf>
    <xf numFmtId="0" fontId="18" fillId="0" borderId="17" xfId="27" applyFont="1" applyBorder="1" applyAlignment="1" applyProtection="1">
      <alignment vertical="center"/>
      <protection hidden="1"/>
    </xf>
    <xf numFmtId="0" fontId="18" fillId="0" borderId="18" xfId="27" applyFont="1" applyBorder="1" applyAlignment="1" applyProtection="1">
      <alignment vertical="center"/>
      <protection hidden="1"/>
    </xf>
    <xf numFmtId="0" fontId="18" fillId="0" borderId="19" xfId="27" applyFont="1" applyBorder="1" applyAlignment="1" applyProtection="1">
      <alignment vertical="center"/>
      <protection hidden="1"/>
    </xf>
    <xf numFmtId="0" fontId="18" fillId="0" borderId="6" xfId="27" applyFont="1" applyBorder="1" applyAlignment="1" applyProtection="1">
      <alignment vertical="center"/>
      <protection hidden="1"/>
    </xf>
    <xf numFmtId="0" fontId="18" fillId="0" borderId="8" xfId="27" applyFont="1" applyBorder="1" applyAlignment="1" applyProtection="1">
      <alignment vertical="center"/>
      <protection hidden="1"/>
    </xf>
    <xf numFmtId="0" fontId="18" fillId="0" borderId="12" xfId="27" applyFont="1" applyBorder="1" applyAlignment="1" applyProtection="1">
      <alignment horizontal="left" vertical="center"/>
      <protection hidden="1"/>
    </xf>
    <xf numFmtId="0" fontId="18" fillId="0" borderId="13" xfId="27" applyFont="1" applyBorder="1" applyAlignment="1" applyProtection="1">
      <alignment horizontal="left" vertical="center"/>
      <protection hidden="1"/>
    </xf>
    <xf numFmtId="0" fontId="18" fillId="0" borderId="0" xfId="27" applyFont="1" applyAlignment="1" applyProtection="1">
      <alignment horizontal="left" vertical="center"/>
      <protection hidden="1"/>
    </xf>
    <xf numFmtId="0" fontId="35" fillId="0" borderId="0" xfId="27" applyFont="1" applyAlignment="1" applyProtection="1">
      <alignment vertical="center"/>
      <protection hidden="1"/>
    </xf>
    <xf numFmtId="0" fontId="35" fillId="0" borderId="0" xfId="27" applyFont="1" applyProtection="1">
      <protection hidden="1"/>
    </xf>
    <xf numFmtId="0" fontId="36" fillId="0" borderId="0" xfId="27" applyFont="1" applyAlignment="1" applyProtection="1">
      <alignment horizontal="center" vertical="center"/>
      <protection hidden="1"/>
    </xf>
    <xf numFmtId="3" fontId="24" fillId="0" borderId="10" xfId="31" applyNumberFormat="1" applyFont="1" applyBorder="1" applyAlignment="1" applyProtection="1">
      <alignment horizontal="justify" vertical="center" wrapText="1"/>
      <protection hidden="1"/>
    </xf>
    <xf numFmtId="4" fontId="17" fillId="0" borderId="11" xfId="31" applyNumberFormat="1" applyFont="1" applyBorder="1" applyAlignment="1" applyProtection="1">
      <alignment horizontal="right" vertical="center"/>
      <protection hidden="1"/>
    </xf>
    <xf numFmtId="0" fontId="21" fillId="0" borderId="16" xfId="31" applyFont="1" applyBorder="1" applyAlignment="1" applyProtection="1">
      <alignment horizontal="center" vertical="center"/>
      <protection hidden="1"/>
    </xf>
    <xf numFmtId="0" fontId="6" fillId="0" borderId="20" xfId="31" applyFont="1" applyBorder="1" applyAlignment="1" applyProtection="1">
      <alignment vertical="center"/>
      <protection hidden="1"/>
    </xf>
    <xf numFmtId="0" fontId="19" fillId="0" borderId="20" xfId="31" applyFont="1" applyBorder="1" applyAlignment="1" applyProtection="1">
      <alignment vertical="center"/>
      <protection hidden="1"/>
    </xf>
    <xf numFmtId="0" fontId="41" fillId="0" borderId="0" xfId="0" applyFont="1" applyAlignment="1" applyProtection="1">
      <alignment horizontal="center" vertical="center" wrapText="1"/>
      <protection hidden="1"/>
    </xf>
    <xf numFmtId="0" fontId="0" fillId="0" borderId="0" xfId="0" applyProtection="1">
      <protection hidden="1"/>
    </xf>
    <xf numFmtId="0" fontId="0" fillId="0" borderId="0" xfId="0" applyAlignment="1" applyProtection="1">
      <alignment vertical="top"/>
      <protection hidden="1"/>
    </xf>
    <xf numFmtId="0" fontId="7" fillId="0" borderId="0" xfId="0" applyFont="1" applyAlignment="1" applyProtection="1">
      <alignment vertical="top"/>
      <protection hidden="1"/>
    </xf>
    <xf numFmtId="0" fontId="7" fillId="0" borderId="0" xfId="0" applyFont="1" applyAlignment="1" applyProtection="1">
      <alignment vertical="center"/>
      <protection hidden="1"/>
    </xf>
    <xf numFmtId="0" fontId="20" fillId="0" borderId="0" xfId="0" applyFont="1" applyProtection="1">
      <protection hidden="1"/>
    </xf>
    <xf numFmtId="0" fontId="17" fillId="0" borderId="0" xfId="0" applyFont="1" applyAlignment="1" applyProtection="1">
      <alignment horizontal="center" vertical="top"/>
      <protection hidden="1"/>
    </xf>
    <xf numFmtId="0" fontId="7" fillId="0" borderId="0" xfId="0" applyFont="1" applyAlignment="1" applyProtection="1">
      <alignment horizontal="justify" vertical="center"/>
      <protection hidden="1"/>
    </xf>
    <xf numFmtId="0" fontId="20" fillId="0" borderId="0" xfId="0" applyFont="1" applyAlignment="1" applyProtection="1">
      <alignment vertical="top" wrapText="1"/>
      <protection hidden="1"/>
    </xf>
    <xf numFmtId="166" fontId="8" fillId="0" borderId="0" xfId="0" quotePrefix="1" applyNumberFormat="1" applyFont="1" applyAlignment="1" applyProtection="1">
      <alignment horizontal="left" vertical="top" wrapText="1" indent="1"/>
      <protection hidden="1"/>
    </xf>
    <xf numFmtId="0" fontId="7" fillId="0" borderId="0" xfId="0" applyFont="1" applyAlignment="1" applyProtection="1">
      <alignment horizontal="justify" vertical="top"/>
      <protection hidden="1"/>
    </xf>
    <xf numFmtId="166" fontId="8" fillId="0" borderId="0" xfId="0" quotePrefix="1" applyNumberFormat="1" applyFont="1" applyAlignment="1" applyProtection="1">
      <alignment horizontal="left" vertical="top" wrapText="1"/>
      <protection hidden="1"/>
    </xf>
    <xf numFmtId="0" fontId="21" fillId="0" borderId="0" xfId="0" applyFont="1" applyAlignment="1" applyProtection="1">
      <alignment horizontal="justify" vertical="center"/>
      <protection hidden="1"/>
    </xf>
    <xf numFmtId="0" fontId="7" fillId="0" borderId="0" xfId="0" applyFont="1" applyAlignment="1" applyProtection="1">
      <alignment horizontal="right" vertical="top" wrapText="1"/>
      <protection hidden="1"/>
    </xf>
    <xf numFmtId="0" fontId="7" fillId="0" borderId="0" xfId="0" applyFont="1" applyAlignment="1" applyProtection="1">
      <alignment horizontal="center" vertical="top" wrapText="1"/>
      <protection hidden="1"/>
    </xf>
    <xf numFmtId="0" fontId="18" fillId="0" borderId="0" xfId="0" applyFont="1" applyAlignment="1" applyProtection="1">
      <alignment vertical="top"/>
      <protection hidden="1"/>
    </xf>
    <xf numFmtId="0" fontId="7" fillId="0" borderId="0" xfId="0" applyFont="1" applyAlignment="1" applyProtection="1">
      <alignment horizontal="justify"/>
      <protection hidden="1"/>
    </xf>
    <xf numFmtId="0" fontId="7" fillId="0" borderId="0" xfId="0" applyFont="1" applyProtection="1">
      <protection hidden="1"/>
    </xf>
    <xf numFmtId="0" fontId="21" fillId="0" borderId="0" xfId="0" applyFont="1" applyAlignment="1" applyProtection="1">
      <alignment horizontal="center" vertical="top"/>
      <protection hidden="1"/>
    </xf>
    <xf numFmtId="0" fontId="43" fillId="0" borderId="0" xfId="0" applyFont="1" applyAlignment="1">
      <alignment vertical="center"/>
    </xf>
    <xf numFmtId="0" fontId="43" fillId="0" borderId="0" xfId="32" applyFont="1" applyAlignment="1" applyProtection="1">
      <alignment vertical="center"/>
      <protection hidden="1"/>
    </xf>
    <xf numFmtId="0" fontId="44" fillId="0" borderId="0" xfId="36" applyFont="1" applyAlignment="1" applyProtection="1">
      <alignment horizontal="center"/>
      <protection hidden="1"/>
    </xf>
    <xf numFmtId="0" fontId="44" fillId="0" borderId="0" xfId="36" applyFont="1" applyProtection="1">
      <protection hidden="1"/>
    </xf>
    <xf numFmtId="0" fontId="44" fillId="0" borderId="0" xfId="28" applyFont="1" applyAlignment="1" applyProtection="1">
      <alignment horizontal="left" vertical="center"/>
      <protection hidden="1"/>
    </xf>
    <xf numFmtId="0" fontId="44" fillId="0" borderId="0" xfId="28" applyFont="1" applyProtection="1">
      <protection hidden="1"/>
    </xf>
    <xf numFmtId="0" fontId="44" fillId="0" borderId="0" xfId="28" applyFont="1" applyAlignment="1" applyProtection="1">
      <alignment vertical="center"/>
      <protection hidden="1"/>
    </xf>
    <xf numFmtId="0" fontId="44" fillId="0" borderId="0" xfId="28" applyFont="1" applyAlignment="1" applyProtection="1">
      <alignment horizontal="center" vertical="center"/>
      <protection hidden="1"/>
    </xf>
    <xf numFmtId="0" fontId="44" fillId="0" borderId="0" xfId="28" applyFont="1" applyAlignment="1" applyProtection="1">
      <alignment horizontal="left"/>
      <protection hidden="1"/>
    </xf>
    <xf numFmtId="0" fontId="44" fillId="0" borderId="0" xfId="28" applyFont="1" applyAlignment="1" applyProtection="1">
      <alignment horizontal="center"/>
      <protection hidden="1"/>
    </xf>
    <xf numFmtId="1" fontId="18" fillId="2" borderId="11" xfId="27" applyNumberFormat="1" applyFont="1" applyFill="1" applyBorder="1" applyAlignment="1" applyProtection="1">
      <alignment horizontal="center" vertical="center"/>
      <protection locked="0"/>
    </xf>
    <xf numFmtId="175" fontId="18" fillId="2" borderId="11" xfId="27" applyNumberFormat="1" applyFont="1" applyFill="1" applyBorder="1" applyAlignment="1" applyProtection="1">
      <alignment horizontal="center" vertical="center"/>
      <protection locked="0"/>
    </xf>
    <xf numFmtId="0" fontId="28" fillId="0" borderId="0" xfId="27" applyFont="1" applyAlignment="1" applyProtection="1">
      <alignment horizontal="center" vertical="center"/>
      <protection hidden="1"/>
    </xf>
    <xf numFmtId="0" fontId="45" fillId="0" borderId="0" xfId="27" applyFont="1" applyAlignment="1" applyProtection="1">
      <alignment vertical="center"/>
      <protection hidden="1"/>
    </xf>
    <xf numFmtId="0" fontId="30" fillId="0" borderId="0" xfId="27" applyAlignment="1" applyProtection="1">
      <alignment horizontal="center"/>
      <protection hidden="1"/>
    </xf>
    <xf numFmtId="0" fontId="48" fillId="0" borderId="0" xfId="30" applyNumberFormat="1" applyFont="1" applyFill="1" applyBorder="1" applyAlignment="1" applyProtection="1">
      <alignment horizontal="center" vertical="center"/>
      <protection hidden="1"/>
    </xf>
    <xf numFmtId="0" fontId="49" fillId="0" borderId="0" xfId="30" applyNumberFormat="1" applyFont="1" applyFill="1" applyBorder="1" applyAlignment="1" applyProtection="1">
      <alignment horizontal="center" vertical="center"/>
      <protection hidden="1"/>
    </xf>
    <xf numFmtId="0" fontId="49" fillId="0" borderId="0" xfId="30" applyNumberFormat="1" applyFont="1" applyFill="1" applyBorder="1" applyAlignment="1" applyProtection="1">
      <alignment horizontal="center" vertical="top"/>
      <protection hidden="1"/>
    </xf>
    <xf numFmtId="0" fontId="6" fillId="0" borderId="0" xfId="30" applyNumberFormat="1" applyFont="1" applyFill="1" applyBorder="1" applyAlignment="1" applyProtection="1">
      <alignment horizontal="center" vertical="top"/>
      <protection hidden="1"/>
    </xf>
    <xf numFmtId="0" fontId="50" fillId="0" borderId="0" xfId="30" applyNumberFormat="1" applyFont="1" applyFill="1" applyBorder="1" applyAlignment="1" applyProtection="1">
      <alignment vertical="center"/>
      <protection hidden="1"/>
    </xf>
    <xf numFmtId="0" fontId="51" fillId="0" borderId="0" xfId="30" applyNumberFormat="1" applyFont="1" applyFill="1" applyBorder="1" applyAlignment="1" applyProtection="1">
      <alignment vertical="center"/>
      <protection hidden="1"/>
    </xf>
    <xf numFmtId="0" fontId="51" fillId="0" borderId="0" xfId="30" applyNumberFormat="1" applyFont="1" applyFill="1" applyBorder="1" applyAlignment="1" applyProtection="1">
      <alignment vertical="top"/>
      <protection hidden="1"/>
    </xf>
    <xf numFmtId="0" fontId="33" fillId="0" borderId="0" xfId="30" applyNumberFormat="1" applyFont="1" applyFill="1" applyBorder="1" applyAlignment="1" applyProtection="1">
      <alignment vertical="top"/>
      <protection hidden="1"/>
    </xf>
    <xf numFmtId="0" fontId="17" fillId="0" borderId="0" xfId="0" applyFont="1" applyAlignment="1" applyProtection="1">
      <alignment horizontal="center" vertical="center"/>
      <protection hidden="1"/>
    </xf>
    <xf numFmtId="0" fontId="18" fillId="0" borderId="0" xfId="30" applyFont="1" applyAlignment="1" applyProtection="1">
      <alignment vertical="top"/>
      <protection hidden="1"/>
    </xf>
    <xf numFmtId="0" fontId="18" fillId="0" borderId="0" xfId="30" applyFont="1" applyAlignment="1" applyProtection="1">
      <alignment vertical="center"/>
      <protection hidden="1"/>
    </xf>
    <xf numFmtId="0" fontId="18" fillId="0" borderId="0" xfId="30" applyFont="1" applyAlignment="1" applyProtection="1">
      <alignment vertical="center" wrapText="1"/>
      <protection hidden="1"/>
    </xf>
    <xf numFmtId="0" fontId="18" fillId="0" borderId="0" xfId="30" applyNumberFormat="1" applyFont="1" applyFill="1" applyBorder="1" applyAlignment="1" applyProtection="1">
      <alignment vertical="center"/>
      <protection hidden="1"/>
    </xf>
    <xf numFmtId="0" fontId="18" fillId="0" borderId="20" xfId="30" applyFont="1" applyBorder="1" applyAlignment="1" applyProtection="1">
      <alignment horizontal="center" vertical="top"/>
      <protection hidden="1"/>
    </xf>
    <xf numFmtId="4" fontId="18" fillId="2" borderId="20" xfId="30" applyNumberFormat="1" applyFont="1" applyFill="1" applyBorder="1" applyAlignment="1" applyProtection="1">
      <alignment horizontal="right" vertical="center"/>
      <protection locked="0"/>
    </xf>
    <xf numFmtId="10" fontId="18" fillId="2" borderId="20" xfId="30" applyNumberFormat="1" applyFont="1" applyFill="1" applyBorder="1" applyAlignment="1" applyProtection="1">
      <alignment horizontal="right" vertical="center"/>
      <protection locked="0"/>
    </xf>
    <xf numFmtId="0" fontId="47" fillId="0" borderId="0" xfId="30" applyNumberFormat="1" applyFont="1" applyFill="1" applyBorder="1" applyAlignment="1" applyProtection="1">
      <alignment vertical="top"/>
      <protection hidden="1"/>
    </xf>
    <xf numFmtId="0" fontId="18" fillId="0" borderId="11" xfId="30" applyFont="1" applyBorder="1" applyAlignment="1" applyProtection="1">
      <alignment horizontal="center" vertical="top"/>
      <protection hidden="1"/>
    </xf>
    <xf numFmtId="0" fontId="47" fillId="0" borderId="21" xfId="30" applyNumberFormat="1" applyFont="1" applyFill="1" applyBorder="1" applyAlignment="1" applyProtection="1">
      <alignment horizontal="right" vertical="top"/>
      <protection hidden="1"/>
    </xf>
    <xf numFmtId="0" fontId="50" fillId="0" borderId="0" xfId="30" applyNumberFormat="1" applyFont="1" applyFill="1" applyBorder="1" applyAlignment="1" applyProtection="1">
      <alignment vertical="top"/>
      <protection hidden="1"/>
    </xf>
    <xf numFmtId="0" fontId="17" fillId="0" borderId="22" xfId="30" applyFont="1" applyBorder="1" applyAlignment="1" applyProtection="1">
      <alignment horizontal="center" vertical="center" wrapText="1"/>
      <protection hidden="1"/>
    </xf>
    <xf numFmtId="0" fontId="18" fillId="0" borderId="16" xfId="30" applyNumberFormat="1" applyFont="1" applyFill="1" applyBorder="1" applyAlignment="1" applyProtection="1">
      <alignment horizontal="left" vertical="center" indent="3"/>
      <protection hidden="1"/>
    </xf>
    <xf numFmtId="0" fontId="47" fillId="0" borderId="23" xfId="30" applyNumberFormat="1" applyFont="1" applyFill="1" applyBorder="1" applyAlignment="1" applyProtection="1">
      <alignment vertical="top"/>
      <protection hidden="1"/>
    </xf>
    <xf numFmtId="0" fontId="18" fillId="0" borderId="23" xfId="30" applyFont="1" applyBorder="1" applyAlignment="1" applyProtection="1">
      <alignment horizontal="center" vertical="center"/>
      <protection hidden="1"/>
    </xf>
    <xf numFmtId="0" fontId="18" fillId="0" borderId="17" xfId="30" applyFont="1" applyBorder="1" applyAlignment="1" applyProtection="1">
      <alignment horizontal="right" vertical="center"/>
      <protection hidden="1"/>
    </xf>
    <xf numFmtId="4" fontId="18" fillId="2" borderId="24" xfId="30" applyNumberFormat="1" applyFont="1" applyFill="1" applyBorder="1" applyAlignment="1" applyProtection="1">
      <alignment horizontal="right" vertical="center" wrapText="1"/>
      <protection locked="0"/>
    </xf>
    <xf numFmtId="2" fontId="50" fillId="0" borderId="0" xfId="30" applyNumberFormat="1" applyFont="1" applyFill="1" applyBorder="1" applyAlignment="1" applyProtection="1">
      <alignment vertical="center"/>
      <protection hidden="1"/>
    </xf>
    <xf numFmtId="0" fontId="17" fillId="0" borderId="10" xfId="30" applyFont="1" applyBorder="1" applyAlignment="1" applyProtection="1">
      <alignment horizontal="center" vertical="center" wrapText="1"/>
      <protection hidden="1"/>
    </xf>
    <xf numFmtId="0" fontId="0" fillId="0" borderId="25" xfId="30" applyNumberFormat="1" applyFont="1" applyFill="1" applyBorder="1" applyAlignment="1" applyProtection="1">
      <alignment horizontal="left" vertical="center" indent="3"/>
      <protection hidden="1"/>
    </xf>
    <xf numFmtId="0" fontId="47" fillId="0" borderId="26" xfId="30" applyNumberFormat="1" applyFont="1" applyFill="1" applyBorder="1" applyAlignment="1" applyProtection="1">
      <alignment vertical="top"/>
      <protection hidden="1"/>
    </xf>
    <xf numFmtId="0" fontId="18" fillId="0" borderId="27" xfId="30" applyFont="1" applyBorder="1" applyAlignment="1" applyProtection="1">
      <alignment horizontal="right" vertical="center"/>
      <protection hidden="1"/>
    </xf>
    <xf numFmtId="4" fontId="18" fillId="2" borderId="28" xfId="30" applyNumberFormat="1" applyFont="1" applyFill="1" applyBorder="1" applyAlignment="1" applyProtection="1">
      <alignment horizontal="right" vertical="center" wrapText="1"/>
      <protection locked="0"/>
    </xf>
    <xf numFmtId="0" fontId="17" fillId="0" borderId="0" xfId="30" applyFont="1" applyAlignment="1" applyProtection="1">
      <alignment horizontal="center" vertical="center" wrapText="1"/>
      <protection hidden="1"/>
    </xf>
    <xf numFmtId="0" fontId="18" fillId="0" borderId="23" xfId="30" applyFont="1" applyBorder="1" applyAlignment="1" applyProtection="1">
      <alignment horizontal="right" vertical="center"/>
      <protection hidden="1"/>
    </xf>
    <xf numFmtId="10" fontId="18" fillId="2" borderId="24" xfId="30" applyNumberFormat="1" applyFont="1" applyFill="1" applyBorder="1" applyAlignment="1" applyProtection="1">
      <alignment horizontal="right" vertical="center" wrapText="1"/>
      <protection locked="0"/>
    </xf>
    <xf numFmtId="0" fontId="18" fillId="0" borderId="26" xfId="30" applyFont="1" applyBorder="1" applyAlignment="1" applyProtection="1">
      <alignment horizontal="right" vertical="center"/>
      <protection hidden="1"/>
    </xf>
    <xf numFmtId="10" fontId="18" fillId="2" borderId="28" xfId="30" applyNumberFormat="1" applyFont="1" applyFill="1" applyBorder="1" applyAlignment="1" applyProtection="1">
      <alignment horizontal="right" vertical="center" wrapText="1"/>
      <protection locked="0"/>
    </xf>
    <xf numFmtId="0" fontId="18" fillId="0" borderId="9" xfId="30" applyFont="1" applyBorder="1" applyAlignment="1" applyProtection="1">
      <alignment vertical="center"/>
      <protection hidden="1"/>
    </xf>
    <xf numFmtId="0" fontId="17" fillId="0" borderId="0" xfId="30" applyFont="1" applyBorder="1" applyAlignment="1" applyProtection="1">
      <alignment horizontal="center" vertical="center" wrapText="1"/>
      <protection hidden="1"/>
    </xf>
    <xf numFmtId="0" fontId="18" fillId="0" borderId="0" xfId="30" applyNumberFormat="1" applyFont="1" applyFill="1" applyBorder="1" applyAlignment="1" applyProtection="1">
      <alignment horizontal="left" vertical="center" indent="6"/>
      <protection hidden="1"/>
    </xf>
    <xf numFmtId="0" fontId="18" fillId="0" borderId="0" xfId="30" applyFont="1" applyBorder="1" applyAlignment="1" applyProtection="1">
      <alignment horizontal="justify" vertical="center"/>
      <protection hidden="1"/>
    </xf>
    <xf numFmtId="0" fontId="18" fillId="0" borderId="0" xfId="30" applyNumberFormat="1" applyFont="1" applyFill="1" applyBorder="1" applyAlignment="1" applyProtection="1">
      <alignment vertical="center" wrapText="1"/>
      <protection hidden="1"/>
    </xf>
    <xf numFmtId="0" fontId="18" fillId="0" borderId="0" xfId="25" applyFont="1" applyAlignment="1" applyProtection="1">
      <alignment vertical="center"/>
      <protection hidden="1"/>
    </xf>
    <xf numFmtId="166" fontId="18" fillId="0" borderId="0" xfId="0" applyNumberFormat="1" applyFont="1" applyAlignment="1" applyProtection="1">
      <alignment horizontal="center" vertical="center"/>
      <protection hidden="1"/>
    </xf>
    <xf numFmtId="175" fontId="17" fillId="0" borderId="0" xfId="25" applyNumberFormat="1" applyFont="1" applyAlignment="1" applyProtection="1">
      <alignment vertical="center"/>
      <protection hidden="1"/>
    </xf>
    <xf numFmtId="0" fontId="17" fillId="0" borderId="0" xfId="25" applyFont="1" applyAlignment="1" applyProtection="1">
      <alignment horizontal="right" vertical="center"/>
      <protection hidden="1"/>
    </xf>
    <xf numFmtId="0" fontId="17" fillId="0" borderId="0" xfId="25" applyFont="1" applyAlignment="1" applyProtection="1">
      <alignment horizontal="left" vertical="center" indent="2"/>
      <protection hidden="1"/>
    </xf>
    <xf numFmtId="0" fontId="18" fillId="0" borderId="0" xfId="25" applyFont="1" applyAlignment="1" applyProtection="1">
      <alignment horizontal="left" vertical="center" indent="1"/>
      <protection hidden="1"/>
    </xf>
    <xf numFmtId="0" fontId="6" fillId="0" borderId="0" xfId="0" applyFont="1" applyProtection="1">
      <protection hidden="1"/>
    </xf>
    <xf numFmtId="0" fontId="18" fillId="0" borderId="0" xfId="30" applyFont="1" applyBorder="1" applyAlignment="1" applyProtection="1">
      <alignment horizontal="center" vertical="center"/>
      <protection hidden="1"/>
    </xf>
    <xf numFmtId="0" fontId="0" fillId="0" borderId="0" xfId="32" applyFont="1" applyAlignment="1" applyProtection="1">
      <alignment horizontal="left" vertical="center" indent="1"/>
      <protection hidden="1"/>
    </xf>
    <xf numFmtId="0" fontId="51" fillId="0" borderId="0" xfId="30" applyNumberFormat="1" applyFont="1" applyFill="1" applyBorder="1" applyAlignment="1" applyProtection="1">
      <alignment vertical="center"/>
      <protection locked="0" hidden="1"/>
    </xf>
    <xf numFmtId="0" fontId="51" fillId="0" borderId="0" xfId="30" applyNumberFormat="1" applyFont="1" applyFill="1" applyBorder="1" applyAlignment="1" applyProtection="1">
      <alignment vertical="top" wrapText="1"/>
      <protection locked="0" hidden="1"/>
    </xf>
    <xf numFmtId="0" fontId="51" fillId="0" borderId="0" xfId="30" applyNumberFormat="1" applyFont="1" applyFill="1" applyBorder="1" applyAlignment="1" applyProtection="1">
      <alignment vertical="top"/>
      <protection locked="0" hidden="1"/>
    </xf>
    <xf numFmtId="2" fontId="51" fillId="0" borderId="0" xfId="30" applyNumberFormat="1" applyFont="1" applyFill="1" applyBorder="1" applyAlignment="1" applyProtection="1">
      <alignment vertical="center"/>
      <protection locked="0" hidden="1"/>
    </xf>
    <xf numFmtId="0" fontId="50" fillId="0" borderId="0" xfId="30" applyNumberFormat="1" applyFont="1" applyFill="1" applyBorder="1" applyAlignment="1" applyProtection="1">
      <alignment vertical="center"/>
      <protection locked="0" hidden="1"/>
    </xf>
    <xf numFmtId="0" fontId="50" fillId="0" borderId="0" xfId="30" applyNumberFormat="1" applyFont="1" applyFill="1" applyBorder="1" applyAlignment="1" applyProtection="1">
      <alignment vertical="top"/>
      <protection locked="0" hidden="1"/>
    </xf>
    <xf numFmtId="2" fontId="50" fillId="0" borderId="0" xfId="30" applyNumberFormat="1" applyFont="1" applyFill="1" applyBorder="1" applyAlignment="1" applyProtection="1">
      <alignment vertical="center"/>
      <protection locked="0" hidden="1"/>
    </xf>
    <xf numFmtId="0" fontId="0" fillId="0" borderId="16" xfId="30" applyNumberFormat="1" applyFont="1" applyFill="1" applyBorder="1" applyAlignment="1" applyProtection="1">
      <alignment horizontal="left" vertical="center" indent="3"/>
      <protection locked="0" hidden="1"/>
    </xf>
    <xf numFmtId="10" fontId="50" fillId="0" borderId="0" xfId="30" applyNumberFormat="1" applyFont="1" applyFill="1" applyBorder="1" applyAlignment="1" applyProtection="1">
      <alignment vertical="top"/>
      <protection locked="0" hidden="1"/>
    </xf>
    <xf numFmtId="0" fontId="18" fillId="0" borderId="16" xfId="30" applyNumberFormat="1" applyFont="1" applyFill="1" applyBorder="1" applyAlignment="1" applyProtection="1">
      <alignment horizontal="left" vertical="center" indent="3"/>
      <protection locked="0" hidden="1"/>
    </xf>
    <xf numFmtId="176" fontId="50" fillId="0" borderId="0" xfId="30" applyNumberFormat="1" applyFont="1" applyFill="1" applyBorder="1" applyAlignment="1" applyProtection="1">
      <alignment vertical="top"/>
      <protection locked="0" hidden="1"/>
    </xf>
    <xf numFmtId="0" fontId="0" fillId="0" borderId="25" xfId="30" applyNumberFormat="1" applyFont="1" applyFill="1" applyBorder="1" applyAlignment="1" applyProtection="1">
      <alignment horizontal="left" vertical="center" indent="3"/>
      <protection locked="0" hidden="1"/>
    </xf>
    <xf numFmtId="10" fontId="51" fillId="0" borderId="0" xfId="30" applyNumberFormat="1" applyFont="1" applyFill="1" applyBorder="1" applyAlignment="1" applyProtection="1">
      <alignment horizontal="center" vertical="center"/>
      <protection locked="0" hidden="1"/>
    </xf>
    <xf numFmtId="0" fontId="50" fillId="0" borderId="0" xfId="30" applyNumberFormat="1" applyFont="1" applyFill="1" applyBorder="1" applyAlignment="1" applyProtection="1">
      <alignment horizontal="center" vertical="center"/>
      <protection locked="0" hidden="1"/>
    </xf>
    <xf numFmtId="10" fontId="50" fillId="0" borderId="0" xfId="30" applyNumberFormat="1" applyFont="1" applyFill="1" applyBorder="1" applyAlignment="1" applyProtection="1">
      <alignment horizontal="center" vertical="center"/>
      <protection hidden="1"/>
    </xf>
    <xf numFmtId="0" fontId="60" fillId="0" borderId="0" xfId="0" applyFont="1" applyAlignment="1" applyProtection="1">
      <alignment horizontal="justify" vertical="top"/>
      <protection hidden="1"/>
    </xf>
    <xf numFmtId="0" fontId="0" fillId="0" borderId="17" xfId="30" applyFont="1" applyBorder="1" applyAlignment="1" applyProtection="1">
      <alignment horizontal="right" vertical="center"/>
      <protection hidden="1"/>
    </xf>
    <xf numFmtId="10" fontId="50" fillId="0" borderId="0" xfId="30" applyNumberFormat="1" applyFont="1" applyFill="1" applyBorder="1" applyAlignment="1" applyProtection="1">
      <alignment vertical="top"/>
      <protection hidden="1"/>
    </xf>
    <xf numFmtId="0" fontId="0" fillId="0" borderId="16" xfId="30" applyNumberFormat="1" applyFont="1" applyFill="1" applyBorder="1" applyAlignment="1" applyProtection="1">
      <alignment horizontal="left" vertical="center" indent="3"/>
      <protection hidden="1"/>
    </xf>
    <xf numFmtId="0" fontId="0" fillId="0" borderId="14" xfId="27" applyFont="1" applyBorder="1" applyAlignment="1" applyProtection="1">
      <alignment vertical="center"/>
      <protection hidden="1"/>
    </xf>
    <xf numFmtId="0" fontId="0" fillId="0" borderId="16" xfId="27" applyFont="1" applyBorder="1" applyAlignment="1" applyProtection="1">
      <alignment vertical="center"/>
      <protection hidden="1"/>
    </xf>
    <xf numFmtId="0" fontId="52" fillId="0" borderId="0" xfId="0" applyFont="1" applyAlignment="1" applyProtection="1">
      <alignment vertical="center"/>
      <protection hidden="1"/>
    </xf>
    <xf numFmtId="0" fontId="17" fillId="0" borderId="20" xfId="31" applyFont="1" applyBorder="1" applyAlignment="1" applyProtection="1">
      <alignment horizontal="center" vertical="center"/>
      <protection hidden="1"/>
    </xf>
    <xf numFmtId="4" fontId="17" fillId="0" borderId="20" xfId="31" applyNumberFormat="1" applyFont="1" applyBorder="1" applyAlignment="1" applyProtection="1">
      <alignment vertical="center" wrapText="1"/>
      <protection hidden="1"/>
    </xf>
    <xf numFmtId="0" fontId="20" fillId="0" borderId="20" xfId="0" applyFont="1" applyBorder="1" applyAlignment="1">
      <alignment horizontal="center" vertical="top"/>
    </xf>
    <xf numFmtId="0" fontId="6" fillId="7" borderId="20" xfId="35" applyFont="1" applyFill="1" applyBorder="1" applyAlignment="1">
      <alignment horizontal="center" vertical="center" wrapText="1"/>
    </xf>
    <xf numFmtId="0" fontId="6" fillId="0" borderId="7" xfId="0" applyFont="1" applyBorder="1" applyAlignment="1">
      <alignment horizontal="left" vertical="center"/>
    </xf>
    <xf numFmtId="0" fontId="6" fillId="0" borderId="7" xfId="0" applyFont="1" applyBorder="1" applyAlignment="1">
      <alignment horizontal="justify"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6" fillId="0" borderId="7" xfId="0" applyFont="1" applyBorder="1" applyAlignment="1">
      <alignment horizontal="right" vertical="center"/>
    </xf>
    <xf numFmtId="0" fontId="53" fillId="0" borderId="0" xfId="0" applyFont="1" applyAlignment="1">
      <alignment vertical="center"/>
    </xf>
    <xf numFmtId="0" fontId="20" fillId="0" borderId="0" xfId="0" applyFont="1" applyAlignment="1">
      <alignment vertical="center"/>
    </xf>
    <xf numFmtId="0" fontId="6" fillId="0" borderId="20" xfId="0" applyFont="1" applyBorder="1" applyAlignment="1">
      <alignment horizontal="center" vertical="top"/>
    </xf>
    <xf numFmtId="0" fontId="20" fillId="0" borderId="0" xfId="29" applyNumberFormat="1" applyFont="1" applyFill="1" applyBorder="1" applyProtection="1">
      <alignment vertical="top"/>
    </xf>
    <xf numFmtId="0" fontId="54" fillId="0" borderId="7" xfId="0" applyFont="1" applyBorder="1" applyAlignment="1">
      <alignment horizontal="left" vertical="center"/>
    </xf>
    <xf numFmtId="0" fontId="54" fillId="0" borderId="7" xfId="0" applyFont="1" applyBorder="1" applyAlignment="1">
      <alignment horizontal="center" vertical="center"/>
    </xf>
    <xf numFmtId="0" fontId="54" fillId="0" borderId="7" xfId="0" applyFont="1" applyBorder="1" applyAlignment="1">
      <alignment horizontal="right" vertical="center"/>
    </xf>
    <xf numFmtId="0" fontId="55" fillId="0" borderId="0" xfId="0" applyFont="1" applyAlignment="1">
      <alignment vertical="center"/>
    </xf>
    <xf numFmtId="0" fontId="47" fillId="0" borderId="0" xfId="0" applyFont="1" applyAlignment="1">
      <alignment horizontal="left" vertical="center"/>
    </xf>
    <xf numFmtId="0" fontId="47" fillId="0" borderId="0" xfId="0" applyFont="1" applyAlignment="1">
      <alignment horizontal="center" vertical="center"/>
    </xf>
    <xf numFmtId="0" fontId="54" fillId="0" borderId="0" xfId="0" applyFont="1" applyAlignment="1">
      <alignment horizontal="center" vertical="center" wrapText="1"/>
    </xf>
    <xf numFmtId="0" fontId="47" fillId="0" borderId="0" xfId="29" applyNumberFormat="1" applyFont="1" applyFill="1" applyBorder="1" applyAlignment="1" applyProtection="1">
      <alignment horizontal="center" vertical="center"/>
    </xf>
    <xf numFmtId="0" fontId="47" fillId="0" borderId="0" xfId="29" applyNumberFormat="1" applyFont="1" applyFill="1" applyBorder="1" applyAlignment="1" applyProtection="1">
      <alignment vertical="center"/>
    </xf>
    <xf numFmtId="0" fontId="54" fillId="0" borderId="0" xfId="32" applyFont="1" applyAlignment="1" applyProtection="1">
      <alignment vertical="center"/>
      <protection hidden="1"/>
    </xf>
    <xf numFmtId="0" fontId="47" fillId="0" borderId="0" xfId="32" applyFont="1" applyAlignment="1" applyProtection="1">
      <alignment vertical="center"/>
      <protection hidden="1"/>
    </xf>
    <xf numFmtId="0" fontId="55" fillId="0" borderId="0" xfId="0" applyFont="1" applyAlignment="1" applyProtection="1">
      <alignment vertical="center"/>
      <protection hidden="1"/>
    </xf>
    <xf numFmtId="0" fontId="54" fillId="0" borderId="20" xfId="29" applyNumberFormat="1" applyFont="1" applyFill="1" applyBorder="1" applyAlignment="1" applyProtection="1">
      <alignment vertical="top" wrapText="1"/>
    </xf>
    <xf numFmtId="0" fontId="54" fillId="0" borderId="20" xfId="29" applyNumberFormat="1" applyFont="1" applyFill="1" applyBorder="1" applyAlignment="1" applyProtection="1">
      <alignment horizontal="center" vertical="top"/>
    </xf>
    <xf numFmtId="0" fontId="54" fillId="0" borderId="20" xfId="0" applyFont="1" applyBorder="1" applyAlignment="1">
      <alignment horizontal="center" vertical="top" wrapText="1"/>
    </xf>
    <xf numFmtId="0" fontId="54" fillId="0" borderId="13" xfId="29" applyNumberFormat="1" applyFont="1" applyFill="1" applyBorder="1" applyAlignment="1" applyProtection="1">
      <alignment horizontal="center" vertical="top" wrapText="1"/>
    </xf>
    <xf numFmtId="0" fontId="54" fillId="0" borderId="20" xfId="29" applyNumberFormat="1" applyFont="1" applyFill="1" applyBorder="1" applyAlignment="1" applyProtection="1">
      <alignment horizontal="center" vertical="top" wrapText="1"/>
    </xf>
    <xf numFmtId="0" fontId="54" fillId="0" borderId="20" xfId="0" applyFont="1" applyBorder="1" applyAlignment="1">
      <alignment horizontal="center" vertical="top"/>
    </xf>
    <xf numFmtId="0" fontId="54" fillId="0" borderId="13" xfId="0" applyFont="1" applyBorder="1" applyAlignment="1">
      <alignment horizontal="center" vertical="top"/>
    </xf>
    <xf numFmtId="0" fontId="56" fillId="0" borderId="0" xfId="0" applyFont="1" applyAlignment="1">
      <alignment horizontal="center" vertical="center"/>
    </xf>
    <xf numFmtId="2" fontId="47" fillId="8" borderId="20" xfId="29" applyNumberFormat="1" applyFont="1" applyFill="1" applyBorder="1" applyAlignment="1" applyProtection="1">
      <alignment horizontal="right" vertical="top"/>
      <protection locked="0" hidden="1"/>
    </xf>
    <xf numFmtId="2" fontId="47" fillId="0" borderId="20" xfId="29" applyNumberFormat="1" applyFont="1" applyFill="1" applyBorder="1" applyAlignment="1" applyProtection="1">
      <alignment horizontal="right" vertical="top"/>
      <protection hidden="1"/>
    </xf>
    <xf numFmtId="0" fontId="47" fillId="0" borderId="0" xfId="29" applyNumberFormat="1" applyFont="1" applyFill="1" applyBorder="1" applyProtection="1">
      <alignment vertical="top"/>
    </xf>
    <xf numFmtId="0" fontId="54" fillId="6" borderId="20" xfId="35" applyFont="1" applyFill="1" applyBorder="1" applyAlignment="1">
      <alignment horizontal="left" vertical="top" wrapText="1"/>
    </xf>
    <xf numFmtId="0" fontId="54" fillId="6" borderId="20" xfId="35" applyFont="1" applyFill="1" applyBorder="1" applyAlignment="1">
      <alignment vertical="top" wrapText="1"/>
    </xf>
    <xf numFmtId="2" fontId="47" fillId="6" borderId="20" xfId="0" applyNumberFormat="1" applyFont="1" applyFill="1" applyBorder="1" applyAlignment="1">
      <alignment horizontal="right" vertical="top"/>
    </xf>
    <xf numFmtId="0" fontId="61" fillId="6" borderId="20" xfId="0" applyFont="1" applyFill="1" applyBorder="1" applyAlignment="1">
      <alignment horizontal="center" vertical="top" wrapText="1"/>
    </xf>
    <xf numFmtId="0" fontId="47" fillId="6" borderId="20" xfId="29" applyNumberFormat="1" applyFont="1" applyFill="1" applyBorder="1" applyProtection="1">
      <alignment vertical="top"/>
    </xf>
    <xf numFmtId="2" fontId="47" fillId="6" borderId="20" xfId="29" applyNumberFormat="1" applyFont="1" applyFill="1" applyBorder="1" applyProtection="1">
      <alignment vertical="top"/>
    </xf>
    <xf numFmtId="0" fontId="54" fillId="0" borderId="0" xfId="0" applyFont="1" applyAlignment="1">
      <alignment horizontal="justify" vertical="center"/>
    </xf>
    <xf numFmtId="0" fontId="47" fillId="0" borderId="0" xfId="29" applyNumberFormat="1" applyFont="1" applyFill="1" applyBorder="1" applyAlignment="1" applyProtection="1">
      <alignment horizontal="center" vertical="center"/>
      <protection hidden="1"/>
    </xf>
    <xf numFmtId="0" fontId="47" fillId="0" borderId="0" xfId="29" applyNumberFormat="1" applyFont="1" applyFill="1" applyBorder="1" applyAlignment="1" applyProtection="1">
      <alignment vertical="center"/>
      <protection hidden="1"/>
    </xf>
    <xf numFmtId="0" fontId="20" fillId="0" borderId="0" xfId="31" applyFont="1" applyAlignment="1" applyProtection="1">
      <alignment vertical="top"/>
      <protection hidden="1"/>
    </xf>
    <xf numFmtId="0" fontId="6" fillId="0" borderId="0" xfId="31" applyFont="1" applyAlignment="1" applyProtection="1">
      <alignment horizontal="center" vertical="top"/>
      <protection hidden="1"/>
    </xf>
    <xf numFmtId="0" fontId="47" fillId="0" borderId="0" xfId="31" applyFont="1" applyAlignment="1" applyProtection="1">
      <alignment vertical="center"/>
      <protection hidden="1"/>
    </xf>
    <xf numFmtId="174" fontId="54" fillId="0" borderId="11" xfId="31" applyNumberFormat="1" applyFont="1" applyBorder="1" applyAlignment="1" applyProtection="1">
      <alignment horizontal="center" vertical="center"/>
      <protection hidden="1"/>
    </xf>
    <xf numFmtId="0" fontId="47" fillId="0" borderId="10" xfId="31" applyFont="1" applyBorder="1" applyAlignment="1" applyProtection="1">
      <alignment horizontal="center" vertical="center"/>
      <protection hidden="1"/>
    </xf>
    <xf numFmtId="0" fontId="47" fillId="0" borderId="0" xfId="0" applyFont="1" applyAlignment="1" applyProtection="1">
      <alignment horizontal="right" vertical="center"/>
      <protection hidden="1"/>
    </xf>
    <xf numFmtId="0" fontId="47" fillId="0" borderId="0" xfId="0" applyFont="1" applyAlignment="1" applyProtection="1">
      <alignment horizontal="left" vertical="center"/>
      <protection hidden="1"/>
    </xf>
    <xf numFmtId="0" fontId="47" fillId="0" borderId="0" xfId="31" applyFont="1" applyAlignment="1" applyProtection="1">
      <alignment horizontal="right" vertical="center"/>
      <protection hidden="1"/>
    </xf>
    <xf numFmtId="0" fontId="47" fillId="0" borderId="0" xfId="31" applyFont="1" applyAlignment="1" applyProtection="1">
      <alignment horizontal="left" vertical="center"/>
      <protection hidden="1"/>
    </xf>
    <xf numFmtId="0" fontId="20" fillId="0" borderId="0" xfId="31" applyFont="1" applyAlignment="1" applyProtection="1">
      <alignment horizontal="right"/>
      <protection hidden="1"/>
    </xf>
    <xf numFmtId="0" fontId="20" fillId="0" borderId="0" xfId="0" applyFont="1" applyAlignment="1">
      <alignment vertical="top"/>
    </xf>
    <xf numFmtId="10" fontId="20" fillId="0" borderId="0" xfId="0" applyNumberFormat="1" applyFont="1" applyAlignment="1">
      <alignment vertical="top"/>
    </xf>
    <xf numFmtId="0" fontId="6" fillId="0" borderId="0" xfId="0" applyFont="1" applyAlignment="1" applyProtection="1">
      <alignment horizontal="center" vertical="top"/>
      <protection hidden="1"/>
    </xf>
    <xf numFmtId="0" fontId="20" fillId="0" borderId="0" xfId="0" applyFont="1" applyAlignment="1">
      <alignment horizontal="center" vertical="top"/>
    </xf>
    <xf numFmtId="0" fontId="53" fillId="0" borderId="0" xfId="0" applyFont="1" applyAlignment="1">
      <alignment vertical="top"/>
    </xf>
    <xf numFmtId="0" fontId="20" fillId="0" borderId="0" xfId="0" applyFont="1" applyAlignment="1">
      <alignment horizontal="left" vertical="top"/>
    </xf>
    <xf numFmtId="10" fontId="20" fillId="0" borderId="0" xfId="0" applyNumberFormat="1" applyFont="1" applyAlignment="1">
      <alignment horizontal="left" vertical="top"/>
    </xf>
    <xf numFmtId="0" fontId="6" fillId="0" borderId="0" xfId="0" applyFont="1" applyAlignment="1" applyProtection="1">
      <alignment horizontal="left" vertical="top"/>
      <protection hidden="1"/>
    </xf>
    <xf numFmtId="0" fontId="53" fillId="0" borderId="0" xfId="0" applyFont="1" applyAlignment="1">
      <alignment horizontal="left" vertical="top"/>
    </xf>
    <xf numFmtId="0" fontId="20" fillId="0" borderId="0" xfId="0" applyFont="1" applyAlignment="1" applyProtection="1">
      <alignment horizontal="left" vertical="top"/>
      <protection hidden="1"/>
    </xf>
    <xf numFmtId="0" fontId="20" fillId="0" borderId="20" xfId="0" applyFont="1" applyBorder="1" applyAlignment="1">
      <alignment horizontal="justify" vertical="top" wrapText="1"/>
    </xf>
    <xf numFmtId="0" fontId="6" fillId="0" borderId="0" xfId="0" applyFont="1" applyAlignment="1">
      <alignment horizontal="center" vertical="center" wrapText="1"/>
    </xf>
    <xf numFmtId="0" fontId="6" fillId="0" borderId="20" xfId="0" applyFont="1" applyBorder="1" applyAlignment="1">
      <alignment horizontal="center" vertical="top" wrapText="1"/>
    </xf>
    <xf numFmtId="0" fontId="6" fillId="0" borderId="13" xfId="0" applyFont="1" applyBorder="1" applyAlignment="1">
      <alignment horizontal="center" vertical="top"/>
    </xf>
    <xf numFmtId="4" fontId="18" fillId="2" borderId="11" xfId="30" applyNumberFormat="1" applyFont="1" applyFill="1" applyBorder="1" applyAlignment="1" applyProtection="1">
      <alignment horizontal="right" vertical="center"/>
      <protection locked="0"/>
    </xf>
    <xf numFmtId="0" fontId="18" fillId="0" borderId="22" xfId="30" applyFont="1" applyBorder="1" applyAlignment="1" applyProtection="1">
      <alignment horizontal="center" vertical="top"/>
      <protection hidden="1"/>
    </xf>
    <xf numFmtId="0" fontId="47" fillId="0" borderId="1" xfId="30" applyNumberFormat="1" applyFont="1" applyFill="1" applyBorder="1" applyAlignment="1" applyProtection="1">
      <alignment horizontal="right" vertical="top"/>
      <protection hidden="1"/>
    </xf>
    <xf numFmtId="0" fontId="20" fillId="0" borderId="0" xfId="0" applyFont="1" applyAlignment="1">
      <alignment horizontal="left" vertical="center"/>
    </xf>
    <xf numFmtId="0" fontId="20" fillId="0" borderId="0" xfId="0" applyFont="1" applyAlignment="1">
      <alignment horizontal="justify" vertical="center"/>
    </xf>
    <xf numFmtId="0" fontId="20" fillId="0" borderId="0" xfId="0" applyFont="1" applyAlignment="1">
      <alignment horizontal="center" vertical="center"/>
    </xf>
    <xf numFmtId="0" fontId="6" fillId="0" borderId="0" xfId="0" applyFont="1" applyAlignment="1">
      <alignment vertical="center" wrapText="1"/>
    </xf>
    <xf numFmtId="0" fontId="58" fillId="0" borderId="0" xfId="0" applyFont="1" applyAlignment="1">
      <alignment vertical="center"/>
    </xf>
    <xf numFmtId="0" fontId="53" fillId="0" borderId="0" xfId="0" applyFont="1" applyAlignment="1">
      <alignment horizontal="center" vertical="center"/>
    </xf>
    <xf numFmtId="0" fontId="53" fillId="0" borderId="0" xfId="0" applyFont="1" applyAlignment="1">
      <alignment horizontal="left" vertical="center"/>
    </xf>
    <xf numFmtId="10" fontId="53" fillId="0" borderId="0" xfId="0" applyNumberFormat="1" applyFont="1" applyAlignment="1">
      <alignment horizontal="center" vertical="center"/>
    </xf>
    <xf numFmtId="0" fontId="59" fillId="0" borderId="0" xfId="0" applyFont="1" applyAlignment="1">
      <alignment vertical="center"/>
    </xf>
    <xf numFmtId="10" fontId="20" fillId="0" borderId="0" xfId="0" applyNumberFormat="1" applyFont="1" applyAlignment="1">
      <alignment horizontal="center" vertical="center"/>
    </xf>
    <xf numFmtId="0" fontId="20" fillId="0" borderId="0" xfId="29" applyNumberFormat="1" applyFont="1" applyFill="1" applyBorder="1" applyAlignment="1" applyProtection="1">
      <alignment horizontal="center" vertical="center"/>
    </xf>
    <xf numFmtId="0" fontId="20" fillId="0" borderId="0" xfId="29" applyNumberFormat="1" applyFont="1" applyFill="1" applyBorder="1" applyAlignment="1" applyProtection="1">
      <alignment vertical="center" wrapText="1"/>
    </xf>
    <xf numFmtId="0" fontId="20" fillId="0" borderId="0" xfId="29" applyNumberFormat="1" applyFont="1" applyFill="1" applyBorder="1" applyAlignment="1" applyProtection="1">
      <alignment vertical="center"/>
    </xf>
    <xf numFmtId="0" fontId="6" fillId="0" borderId="0" xfId="32" applyFont="1" applyAlignment="1" applyProtection="1">
      <alignment vertical="center"/>
      <protection hidden="1"/>
    </xf>
    <xf numFmtId="0" fontId="20" fillId="0" borderId="0" xfId="32" applyFont="1" applyAlignment="1" applyProtection="1">
      <alignment vertical="center"/>
      <protection hidden="1"/>
    </xf>
    <xf numFmtId="0" fontId="20" fillId="0" borderId="0" xfId="0" applyFont="1" applyAlignment="1" applyProtection="1">
      <alignment horizontal="left" vertical="center"/>
      <protection hidden="1"/>
    </xf>
    <xf numFmtId="0" fontId="53" fillId="0" borderId="0" xfId="32" applyFont="1" applyAlignment="1" applyProtection="1">
      <alignment vertical="center"/>
      <protection hidden="1"/>
    </xf>
    <xf numFmtId="0" fontId="6" fillId="0" borderId="0" xfId="29" applyNumberFormat="1" applyFont="1" applyFill="1" applyBorder="1" applyAlignment="1" applyProtection="1">
      <alignment horizontal="justify" vertical="center" wrapText="1"/>
    </xf>
    <xf numFmtId="0" fontId="20" fillId="0" borderId="0" xfId="32" applyFont="1" applyAlignment="1" applyProtection="1">
      <alignment horizontal="left" vertical="center"/>
      <protection hidden="1"/>
    </xf>
    <xf numFmtId="0" fontId="20" fillId="0" borderId="0" xfId="32" applyFont="1" applyAlignment="1">
      <alignment horizontal="left" vertical="center"/>
    </xf>
    <xf numFmtId="0" fontId="20" fillId="0" borderId="0" xfId="34" applyFont="1" applyAlignment="1" applyProtection="1">
      <alignment horizontal="left" vertical="center" indent="1"/>
      <protection hidden="1"/>
    </xf>
    <xf numFmtId="0" fontId="53" fillId="0" borderId="0" xfId="0" applyFont="1" applyAlignment="1" applyProtection="1">
      <alignment vertical="center"/>
      <protection hidden="1"/>
    </xf>
    <xf numFmtId="0" fontId="6" fillId="0" borderId="20" xfId="29" applyNumberFormat="1" applyFont="1" applyFill="1" applyBorder="1" applyAlignment="1" applyProtection="1">
      <alignment vertical="top" wrapText="1"/>
    </xf>
    <xf numFmtId="0" fontId="6" fillId="0" borderId="20" xfId="29" applyNumberFormat="1" applyFont="1" applyFill="1" applyBorder="1" applyAlignment="1" applyProtection="1">
      <alignment horizontal="center" vertical="top" wrapText="1"/>
    </xf>
    <xf numFmtId="0" fontId="6" fillId="0" borderId="20" xfId="29" applyNumberFormat="1" applyFont="1" applyFill="1" applyBorder="1" applyAlignment="1" applyProtection="1">
      <alignment horizontal="center" vertical="top"/>
    </xf>
    <xf numFmtId="0" fontId="6" fillId="0" borderId="20" xfId="0" applyFont="1" applyBorder="1" applyAlignment="1">
      <alignment vertical="top" wrapText="1"/>
    </xf>
    <xf numFmtId="0" fontId="6" fillId="0" borderId="0" xfId="29" applyNumberFormat="1" applyFont="1" applyFill="1" applyBorder="1" applyAlignment="1" applyProtection="1">
      <alignment horizontal="center" vertical="center" wrapText="1"/>
      <protection hidden="1"/>
    </xf>
    <xf numFmtId="0" fontId="59" fillId="0" borderId="0" xfId="0" applyFont="1" applyAlignment="1">
      <alignment horizontal="center" vertical="center"/>
    </xf>
    <xf numFmtId="10" fontId="20" fillId="0" borderId="0" xfId="0" applyNumberFormat="1" applyFont="1" applyAlignment="1">
      <alignment vertical="center"/>
    </xf>
    <xf numFmtId="0" fontId="6" fillId="0" borderId="0" xfId="0" applyFont="1" applyAlignment="1" applyProtection="1">
      <alignment horizontal="center" vertical="center"/>
      <protection hidden="1"/>
    </xf>
    <xf numFmtId="0" fontId="20" fillId="7" borderId="20" xfId="0" applyFont="1" applyFill="1" applyBorder="1" applyAlignment="1">
      <alignment horizontal="center" vertical="center"/>
    </xf>
    <xf numFmtId="2" fontId="20" fillId="7" borderId="20" xfId="0" applyNumberFormat="1" applyFont="1" applyFill="1" applyBorder="1" applyAlignment="1">
      <alignment horizontal="right" vertical="center"/>
    </xf>
    <xf numFmtId="0" fontId="20" fillId="0" borderId="20" xfId="0" applyFont="1" applyBorder="1" applyAlignment="1">
      <alignment horizontal="center" vertical="center"/>
    </xf>
    <xf numFmtId="0" fontId="62" fillId="6" borderId="20" xfId="0" applyFont="1" applyFill="1" applyBorder="1" applyAlignment="1">
      <alignment horizontal="center" vertical="top" wrapText="1"/>
    </xf>
    <xf numFmtId="0" fontId="20" fillId="0" borderId="0" xfId="0" applyFont="1"/>
    <xf numFmtId="0" fontId="53" fillId="0" borderId="0" xfId="0" applyFont="1"/>
    <xf numFmtId="0" fontId="20" fillId="6" borderId="20" xfId="29" applyNumberFormat="1" applyFont="1" applyFill="1" applyBorder="1" applyProtection="1">
      <alignment vertical="top"/>
    </xf>
    <xf numFmtId="0" fontId="6" fillId="0" borderId="0" xfId="0" applyFont="1" applyAlignment="1">
      <alignment horizontal="justify" vertical="center"/>
    </xf>
    <xf numFmtId="175" fontId="6" fillId="0" borderId="0" xfId="0" applyNumberFormat="1" applyFont="1" applyAlignment="1" applyProtection="1">
      <alignment horizontal="justify" vertical="center"/>
      <protection hidden="1"/>
    </xf>
    <xf numFmtId="14" fontId="20" fillId="0" borderId="0" xfId="0" applyNumberFormat="1" applyFont="1" applyAlignment="1">
      <alignment horizontal="left" vertical="center"/>
    </xf>
    <xf numFmtId="0" fontId="6" fillId="0" borderId="0" xfId="0" applyFont="1" applyAlignment="1">
      <alignment horizontal="right" vertical="center"/>
    </xf>
    <xf numFmtId="0" fontId="6" fillId="0" borderId="0" xfId="0" applyFont="1" applyAlignment="1" applyProtection="1">
      <alignment vertical="center"/>
      <protection hidden="1"/>
    </xf>
    <xf numFmtId="0" fontId="53" fillId="0" borderId="0" xfId="0" applyFont="1" applyAlignment="1" applyProtection="1">
      <alignment horizontal="center" vertical="center"/>
      <protection hidden="1"/>
    </xf>
    <xf numFmtId="0" fontId="53" fillId="0" borderId="0" xfId="0" applyFont="1" applyAlignment="1" applyProtection="1">
      <alignment horizontal="justify" vertical="center"/>
      <protection hidden="1"/>
    </xf>
    <xf numFmtId="0" fontId="20" fillId="0" borderId="0" xfId="29" applyNumberFormat="1" applyFont="1" applyFill="1" applyBorder="1" applyAlignment="1" applyProtection="1">
      <alignment horizontal="center" vertical="center"/>
      <protection hidden="1"/>
    </xf>
    <xf numFmtId="0" fontId="20" fillId="0" borderId="0" xfId="29" applyNumberFormat="1" applyFont="1" applyFill="1" applyBorder="1" applyAlignment="1" applyProtection="1">
      <alignment vertical="center" wrapText="1"/>
      <protection hidden="1"/>
    </xf>
    <xf numFmtId="0" fontId="20" fillId="0" borderId="0" xfId="29" applyNumberFormat="1" applyFont="1" applyFill="1" applyBorder="1" applyAlignment="1" applyProtection="1">
      <alignment vertical="center"/>
      <protection hidden="1"/>
    </xf>
    <xf numFmtId="0" fontId="6" fillId="0" borderId="20" xfId="0" applyFont="1" applyBorder="1" applyAlignment="1">
      <alignment horizontal="justify" vertical="top" wrapText="1"/>
    </xf>
    <xf numFmtId="2" fontId="20" fillId="0" borderId="20" xfId="0" applyNumberFormat="1" applyFont="1" applyBorder="1" applyAlignment="1">
      <alignment horizontal="center" vertical="center"/>
    </xf>
    <xf numFmtId="1" fontId="20" fillId="0" borderId="20" xfId="23" applyNumberFormat="1" applyFont="1" applyBorder="1" applyAlignment="1">
      <alignment horizontal="justify" vertical="top" wrapText="1"/>
    </xf>
    <xf numFmtId="177" fontId="20" fillId="0" borderId="20" xfId="23" applyNumberFormat="1" applyFont="1" applyBorder="1" applyAlignment="1">
      <alignment horizontal="center" vertical="center" wrapText="1"/>
    </xf>
    <xf numFmtId="177" fontId="20" fillId="0" borderId="20" xfId="23" applyNumberFormat="1" applyFont="1" applyBorder="1" applyAlignment="1">
      <alignment horizontal="justify" vertical="top" wrapText="1"/>
    </xf>
    <xf numFmtId="0" fontId="63" fillId="0" borderId="20" xfId="0" applyFont="1" applyBorder="1" applyAlignment="1">
      <alignment horizontal="justify" vertical="top" wrapText="1"/>
    </xf>
    <xf numFmtId="177" fontId="47" fillId="0" borderId="20" xfId="23" applyNumberFormat="1" applyFont="1" applyBorder="1" applyAlignment="1">
      <alignment horizontal="center" vertical="top" wrapText="1"/>
    </xf>
    <xf numFmtId="2" fontId="47" fillId="0" borderId="20" xfId="0" applyNumberFormat="1" applyFont="1" applyBorder="1" applyAlignment="1">
      <alignment horizontal="center" vertical="top" wrapText="1"/>
    </xf>
    <xf numFmtId="2" fontId="54" fillId="0" borderId="20" xfId="0" applyNumberFormat="1" applyFont="1" applyBorder="1" applyAlignment="1">
      <alignment horizontal="center" vertical="top" wrapText="1"/>
    </xf>
    <xf numFmtId="0" fontId="54" fillId="0" borderId="12" xfId="0" applyFont="1" applyBorder="1" applyAlignment="1">
      <alignment horizontal="center" vertical="top" wrapText="1"/>
    </xf>
    <xf numFmtId="177" fontId="54" fillId="10" borderId="20" xfId="23" applyNumberFormat="1" applyFont="1" applyFill="1" applyBorder="1" applyAlignment="1">
      <alignment horizontal="center" vertical="top" wrapText="1"/>
    </xf>
    <xf numFmtId="0" fontId="47" fillId="10" borderId="20" xfId="40" applyFont="1" applyFill="1" applyBorder="1" applyAlignment="1">
      <alignment horizontal="justify" vertical="top" wrapText="1"/>
    </xf>
    <xf numFmtId="177" fontId="54" fillId="11" borderId="20" xfId="23" applyNumberFormat="1" applyFont="1" applyFill="1" applyBorder="1" applyAlignment="1">
      <alignment horizontal="center" vertical="center" wrapText="1"/>
    </xf>
    <xf numFmtId="2" fontId="47" fillId="11" borderId="20" xfId="0" applyNumberFormat="1" applyFont="1" applyFill="1" applyBorder="1" applyAlignment="1">
      <alignment horizontal="justify" vertical="center" wrapText="1"/>
    </xf>
    <xf numFmtId="0" fontId="47" fillId="11" borderId="20" xfId="0" applyFont="1" applyFill="1" applyBorder="1" applyAlignment="1">
      <alignment horizontal="center" vertical="center" wrapText="1"/>
    </xf>
    <xf numFmtId="177" fontId="54" fillId="12" borderId="20" xfId="23" applyNumberFormat="1" applyFont="1" applyFill="1" applyBorder="1" applyAlignment="1">
      <alignment horizontal="center" vertical="center" wrapText="1"/>
    </xf>
    <xf numFmtId="0" fontId="54" fillId="0" borderId="20" xfId="0" applyFont="1" applyBorder="1" applyAlignment="1">
      <alignment vertical="top" wrapText="1"/>
    </xf>
    <xf numFmtId="0" fontId="47" fillId="0" borderId="20" xfId="40" applyFont="1" applyBorder="1" applyAlignment="1">
      <alignment horizontal="center" vertical="center"/>
    </xf>
    <xf numFmtId="0" fontId="47" fillId="0" borderId="20" xfId="40" applyFont="1" applyBorder="1" applyAlignment="1">
      <alignment horizontal="center" vertical="center" wrapText="1"/>
    </xf>
    <xf numFmtId="0" fontId="47" fillId="0" borderId="20" xfId="40" applyFont="1" applyBorder="1" applyAlignment="1">
      <alignment horizontal="justify" vertical="center" wrapText="1"/>
    </xf>
    <xf numFmtId="178" fontId="47" fillId="0" borderId="20" xfId="23" applyNumberFormat="1" applyFont="1" applyBorder="1" applyAlignment="1">
      <alignment horizontal="center" vertical="top" wrapText="1"/>
    </xf>
    <xf numFmtId="2" fontId="47" fillId="8" borderId="20" xfId="29" applyNumberFormat="1" applyFont="1" applyFill="1" applyBorder="1" applyProtection="1">
      <alignment vertical="top"/>
      <protection locked="0" hidden="1"/>
    </xf>
    <xf numFmtId="0" fontId="47" fillId="0" borderId="20" xfId="40" applyFont="1" applyBorder="1" applyAlignment="1">
      <alignment horizontal="center" vertical="top" wrapText="1"/>
    </xf>
    <xf numFmtId="0" fontId="47" fillId="0" borderId="20" xfId="40" applyFont="1" applyBorder="1" applyAlignment="1">
      <alignment horizontal="justify" vertical="top" wrapText="1"/>
    </xf>
    <xf numFmtId="0" fontId="47" fillId="0" borderId="20" xfId="0" applyFont="1" applyBorder="1" applyAlignment="1">
      <alignment vertical="center"/>
    </xf>
    <xf numFmtId="2" fontId="47" fillId="0" borderId="20" xfId="40" applyNumberFormat="1" applyFont="1" applyBorder="1" applyAlignment="1">
      <alignment horizontal="center" vertical="top" wrapText="1"/>
    </xf>
    <xf numFmtId="179" fontId="47" fillId="0" borderId="20" xfId="40" applyNumberFormat="1" applyFont="1" applyBorder="1" applyAlignment="1">
      <alignment horizontal="center" vertical="top" wrapText="1"/>
    </xf>
    <xf numFmtId="0" fontId="47" fillId="10" borderId="20" xfId="40" applyFont="1" applyFill="1" applyBorder="1" applyAlignment="1">
      <alignment horizontal="center" vertical="center"/>
    </xf>
    <xf numFmtId="0" fontId="47" fillId="0" borderId="20" xfId="0" applyFont="1" applyBorder="1" applyAlignment="1">
      <alignment horizontal="left" vertical="top"/>
    </xf>
    <xf numFmtId="0" fontId="47" fillId="11" borderId="20" xfId="40" applyFont="1" applyFill="1" applyBorder="1" applyAlignment="1">
      <alignment horizontal="center" vertical="center"/>
    </xf>
    <xf numFmtId="0" fontId="47" fillId="12" borderId="20" xfId="40" applyFont="1" applyFill="1" applyBorder="1" applyAlignment="1">
      <alignment horizontal="justify" vertical="center" wrapText="1"/>
    </xf>
    <xf numFmtId="0" fontId="47" fillId="12" borderId="20" xfId="40" applyFont="1" applyFill="1" applyBorder="1" applyAlignment="1">
      <alignment horizontal="center" vertical="center"/>
    </xf>
    <xf numFmtId="0" fontId="47" fillId="0" borderId="20" xfId="0" applyFont="1" applyBorder="1" applyAlignment="1">
      <alignment horizontal="center" vertical="top" wrapText="1"/>
    </xf>
    <xf numFmtId="0" fontId="47" fillId="12" borderId="20" xfId="40" applyFont="1" applyFill="1" applyBorder="1" applyAlignment="1">
      <alignment horizontal="center" vertical="center" wrapText="1"/>
    </xf>
    <xf numFmtId="0" fontId="47" fillId="7" borderId="20" xfId="0" applyFont="1" applyFill="1" applyBorder="1" applyAlignment="1">
      <alignment horizontal="center" vertical="center"/>
    </xf>
    <xf numFmtId="0" fontId="54" fillId="7" borderId="20" xfId="35" applyFont="1" applyFill="1" applyBorder="1" applyAlignment="1">
      <alignment horizontal="center" vertical="center" wrapText="1"/>
    </xf>
    <xf numFmtId="0" fontId="54" fillId="7" borderId="20" xfId="35" applyFont="1" applyFill="1" applyBorder="1" applyAlignment="1">
      <alignment vertical="center" wrapText="1"/>
    </xf>
    <xf numFmtId="2" fontId="47" fillId="7" borderId="20" xfId="0" applyNumberFormat="1" applyFont="1" applyFill="1" applyBorder="1" applyAlignment="1">
      <alignment horizontal="right" vertical="center"/>
    </xf>
    <xf numFmtId="2" fontId="54" fillId="7" borderId="12" xfId="0" applyNumberFormat="1" applyFont="1" applyFill="1" applyBorder="1" applyAlignment="1">
      <alignment horizontal="right" vertical="center"/>
    </xf>
    <xf numFmtId="0" fontId="47" fillId="0" borderId="20" xfId="0" applyFont="1" applyBorder="1" applyAlignment="1">
      <alignment horizontal="center" vertical="center"/>
    </xf>
    <xf numFmtId="9" fontId="20" fillId="0" borderId="20" xfId="0" applyNumberFormat="1" applyFont="1" applyBorder="1" applyAlignment="1">
      <alignment vertical="center" wrapText="1"/>
    </xf>
    <xf numFmtId="10" fontId="20" fillId="9" borderId="20" xfId="29" applyNumberFormat="1" applyFont="1" applyFill="1" applyBorder="1" applyAlignment="1" applyProtection="1">
      <alignment vertical="center"/>
      <protection locked="0" hidden="1"/>
    </xf>
    <xf numFmtId="0" fontId="20" fillId="0" borderId="20" xfId="0" applyFont="1" applyBorder="1" applyAlignment="1">
      <alignment vertical="center"/>
    </xf>
    <xf numFmtId="2" fontId="6" fillId="0" borderId="20" xfId="0" applyNumberFormat="1" applyFont="1" applyBorder="1" applyAlignment="1">
      <alignment horizontal="center" vertical="center" wrapText="1"/>
    </xf>
    <xf numFmtId="177" fontId="6" fillId="0" borderId="20" xfId="23" applyNumberFormat="1" applyFont="1" applyBorder="1" applyAlignment="1">
      <alignment horizontal="center" vertical="center" wrapText="1"/>
    </xf>
    <xf numFmtId="1" fontId="6" fillId="0" borderId="20" xfId="23" applyNumberFormat="1" applyFont="1" applyBorder="1" applyAlignment="1">
      <alignment horizontal="center" vertical="center" wrapText="1"/>
    </xf>
    <xf numFmtId="10" fontId="20" fillId="9" borderId="20" xfId="29" applyNumberFormat="1" applyFont="1" applyFill="1" applyBorder="1" applyAlignment="1" applyProtection="1">
      <alignment horizontal="center" vertical="center"/>
      <protection locked="0" hidden="1"/>
    </xf>
    <xf numFmtId="0" fontId="20" fillId="0" borderId="7" xfId="0" applyFont="1" applyBorder="1" applyAlignment="1">
      <alignment horizontal="justify" vertical="center"/>
    </xf>
    <xf numFmtId="0" fontId="20" fillId="0" borderId="0" xfId="0" applyFont="1" applyAlignment="1">
      <alignment horizontal="center" vertical="center" wrapText="1"/>
    </xf>
    <xf numFmtId="0" fontId="20" fillId="0" borderId="20" xfId="29" applyNumberFormat="1" applyFont="1" applyFill="1" applyBorder="1" applyAlignment="1" applyProtection="1">
      <alignment horizontal="center" vertical="top" wrapText="1"/>
    </xf>
    <xf numFmtId="0" fontId="64" fillId="0" borderId="20" xfId="0" applyFont="1" applyBorder="1" applyAlignment="1">
      <alignment horizontal="justify" vertical="top" wrapText="1"/>
    </xf>
    <xf numFmtId="2" fontId="20" fillId="0" borderId="20" xfId="0" applyNumberFormat="1" applyFont="1" applyBorder="1" applyAlignment="1">
      <alignment horizontal="justify" vertical="top" wrapText="1"/>
    </xf>
    <xf numFmtId="0" fontId="20" fillId="6" borderId="20" xfId="35" applyFont="1" applyFill="1" applyBorder="1" applyAlignment="1">
      <alignment horizontal="left" vertical="top" wrapText="1"/>
    </xf>
    <xf numFmtId="175" fontId="20" fillId="0" borderId="0" xfId="0" applyNumberFormat="1" applyFont="1" applyAlignment="1" applyProtection="1">
      <alignment horizontal="justify" vertical="center"/>
      <protection hidden="1"/>
    </xf>
    <xf numFmtId="0" fontId="20" fillId="0" borderId="20" xfId="0" applyFont="1" applyBorder="1" applyAlignment="1">
      <alignment horizontal="center" vertical="top" wrapText="1"/>
    </xf>
    <xf numFmtId="0" fontId="20" fillId="6" borderId="20" xfId="29" applyNumberFormat="1" applyFont="1" applyFill="1" applyBorder="1" applyAlignment="1" applyProtection="1">
      <alignment horizontal="center" vertical="top"/>
    </xf>
    <xf numFmtId="0" fontId="54" fillId="0" borderId="0" xfId="29" applyNumberFormat="1" applyFont="1" applyFill="1" applyBorder="1" applyAlignment="1" applyProtection="1">
      <alignment horizontal="justify" vertical="center" wrapText="1"/>
    </xf>
    <xf numFmtId="0" fontId="47" fillId="0" borderId="12" xfId="0" applyFont="1" applyBorder="1" applyAlignment="1">
      <alignment horizontal="center" vertical="top" wrapText="1"/>
    </xf>
    <xf numFmtId="43" fontId="6" fillId="7" borderId="12" xfId="62" applyFont="1" applyFill="1" applyBorder="1" applyAlignment="1">
      <alignment horizontal="right" vertical="center"/>
    </xf>
    <xf numFmtId="43" fontId="20" fillId="6" borderId="20" xfId="62" applyFont="1" applyFill="1" applyBorder="1" applyAlignment="1" applyProtection="1">
      <alignment horizontal="right" vertical="top"/>
    </xf>
    <xf numFmtId="43" fontId="20" fillId="0" borderId="0" xfId="62" applyFont="1" applyAlignment="1" applyProtection="1">
      <alignment vertical="top"/>
      <protection hidden="1"/>
    </xf>
    <xf numFmtId="0" fontId="47" fillId="0" borderId="20" xfId="0" applyFont="1" applyBorder="1" applyAlignment="1">
      <alignment horizontal="justify" vertical="top" wrapText="1"/>
    </xf>
    <xf numFmtId="2" fontId="20" fillId="0" borderId="20" xfId="23" applyNumberFormat="1" applyFont="1" applyBorder="1" applyAlignment="1">
      <alignment horizontal="center" vertical="top" wrapText="1"/>
    </xf>
    <xf numFmtId="2" fontId="20" fillId="8" borderId="20" xfId="29" applyNumberFormat="1" applyFont="1" applyFill="1" applyBorder="1" applyAlignment="1" applyProtection="1">
      <alignment horizontal="center" vertical="top"/>
      <protection locked="0" hidden="1"/>
    </xf>
    <xf numFmtId="177" fontId="20" fillId="0" borderId="20" xfId="23" applyNumberFormat="1" applyFont="1" applyBorder="1" applyAlignment="1">
      <alignment horizontal="center" vertical="top" wrapText="1"/>
    </xf>
    <xf numFmtId="2" fontId="20" fillId="0" borderId="20" xfId="0" applyNumberFormat="1" applyFont="1" applyBorder="1" applyAlignment="1">
      <alignment horizontal="center" vertical="top"/>
    </xf>
    <xf numFmtId="177" fontId="20" fillId="0" borderId="20" xfId="0" applyNumberFormat="1" applyFont="1" applyBorder="1" applyAlignment="1">
      <alignment horizontal="center" vertical="top" wrapText="1"/>
    </xf>
    <xf numFmtId="2" fontId="20" fillId="0" borderId="20" xfId="0" applyNumberFormat="1" applyFont="1" applyBorder="1" applyAlignment="1">
      <alignment horizontal="center" vertical="top" wrapText="1"/>
    </xf>
    <xf numFmtId="0" fontId="6" fillId="7" borderId="20" xfId="35" applyFont="1" applyFill="1" applyBorder="1" applyAlignment="1">
      <alignment horizontal="center" vertical="top" wrapText="1"/>
    </xf>
    <xf numFmtId="2" fontId="6" fillId="7" borderId="12" xfId="0" applyNumberFormat="1" applyFont="1" applyFill="1" applyBorder="1" applyAlignment="1">
      <alignment horizontal="center" vertical="top"/>
    </xf>
    <xf numFmtId="2" fontId="20" fillId="7" borderId="20" xfId="0" applyNumberFormat="1" applyFont="1" applyFill="1" applyBorder="1" applyAlignment="1">
      <alignment horizontal="center" vertical="top"/>
    </xf>
    <xf numFmtId="0" fontId="6" fillId="6" borderId="20" xfId="35" applyFont="1" applyFill="1" applyBorder="1" applyAlignment="1">
      <alignment horizontal="center" vertical="top" wrapText="1"/>
    </xf>
    <xf numFmtId="0" fontId="20" fillId="0" borderId="0" xfId="29" applyNumberFormat="1" applyFont="1" applyFill="1" applyBorder="1" applyAlignment="1" applyProtection="1">
      <alignment horizontal="center" vertical="top"/>
    </xf>
    <xf numFmtId="14" fontId="20" fillId="0" borderId="0" xfId="0" applyNumberFormat="1" applyFont="1" applyAlignment="1">
      <alignment horizontal="center" vertical="top"/>
    </xf>
    <xf numFmtId="0" fontId="6" fillId="0" borderId="0" xfId="0" applyFont="1" applyAlignment="1">
      <alignment horizontal="center" vertical="top"/>
    </xf>
    <xf numFmtId="0" fontId="53" fillId="0" borderId="0" xfId="0" applyFont="1" applyAlignment="1" applyProtection="1">
      <alignment horizontal="center" vertical="top"/>
      <protection hidden="1"/>
    </xf>
    <xf numFmtId="0" fontId="20" fillId="0" borderId="0" xfId="29" applyNumberFormat="1" applyFont="1" applyFill="1" applyBorder="1" applyAlignment="1" applyProtection="1">
      <alignment horizontal="center" vertical="top"/>
      <protection hidden="1"/>
    </xf>
    <xf numFmtId="0" fontId="47" fillId="0" borderId="0" xfId="32" applyFont="1" applyAlignment="1">
      <alignment horizontal="left" vertical="center"/>
    </xf>
    <xf numFmtId="1" fontId="0" fillId="9" borderId="20" xfId="0" applyNumberFormat="1" applyFill="1" applyBorder="1" applyAlignment="1">
      <alignment horizontal="center" vertical="top"/>
    </xf>
    <xf numFmtId="1" fontId="47" fillId="9" borderId="20" xfId="23" applyNumberFormat="1" applyFont="1" applyFill="1" applyBorder="1" applyAlignment="1">
      <alignment horizontal="center" vertical="top" wrapText="1"/>
    </xf>
    <xf numFmtId="1" fontId="47" fillId="9" borderId="20" xfId="43" applyNumberFormat="1" applyFont="1" applyFill="1" applyBorder="1" applyAlignment="1" applyProtection="1">
      <alignment horizontal="center" vertical="top" wrapText="1"/>
    </xf>
    <xf numFmtId="1" fontId="54" fillId="9" borderId="20" xfId="43" applyNumberFormat="1" applyFont="1" applyFill="1" applyBorder="1" applyAlignment="1" applyProtection="1">
      <alignment horizontal="center" vertical="top" wrapText="1"/>
    </xf>
    <xf numFmtId="1" fontId="47" fillId="9" borderId="20" xfId="43" applyNumberFormat="1" applyFont="1" applyFill="1" applyBorder="1" applyAlignment="1">
      <alignment horizontal="center" vertical="top"/>
    </xf>
    <xf numFmtId="1" fontId="47" fillId="9" borderId="0" xfId="0" applyNumberFormat="1" applyFont="1" applyFill="1" applyAlignment="1">
      <alignment horizontal="center" vertical="top"/>
    </xf>
    <xf numFmtId="0" fontId="47" fillId="0" borderId="0" xfId="29" applyNumberFormat="1" applyFont="1" applyFill="1" applyBorder="1" applyAlignment="1" applyProtection="1">
      <alignment horizontal="center" vertical="top"/>
    </xf>
    <xf numFmtId="0" fontId="47" fillId="0" borderId="0" xfId="29" applyNumberFormat="1" applyFont="1" applyFill="1" applyBorder="1" applyAlignment="1" applyProtection="1">
      <alignment horizontal="center" vertical="top"/>
      <protection hidden="1"/>
    </xf>
    <xf numFmtId="2" fontId="4" fillId="9" borderId="20" xfId="23" applyNumberFormat="1" applyFont="1" applyFill="1" applyBorder="1" applyAlignment="1">
      <alignment horizontal="center" vertical="top" wrapText="1"/>
    </xf>
    <xf numFmtId="1" fontId="6" fillId="0" borderId="20" xfId="23" applyNumberFormat="1" applyFont="1" applyBorder="1" applyAlignment="1">
      <alignment horizontal="justify" vertical="top" wrapText="1"/>
    </xf>
    <xf numFmtId="43" fontId="6" fillId="0" borderId="7" xfId="62" applyFont="1" applyFill="1" applyBorder="1" applyAlignment="1" applyProtection="1">
      <alignment vertical="center"/>
    </xf>
    <xf numFmtId="43" fontId="6" fillId="0" borderId="7" xfId="62" applyFont="1" applyFill="1" applyBorder="1" applyAlignment="1" applyProtection="1">
      <alignment horizontal="right" vertical="center"/>
    </xf>
    <xf numFmtId="43" fontId="20" fillId="0" borderId="0" xfId="62" applyFont="1" applyFill="1" applyBorder="1" applyAlignment="1" applyProtection="1">
      <alignment vertical="center"/>
    </xf>
    <xf numFmtId="43" fontId="6" fillId="0" borderId="0" xfId="62" applyFont="1" applyFill="1" applyBorder="1" applyAlignment="1" applyProtection="1">
      <alignment horizontal="center" vertical="center" wrapText="1"/>
    </xf>
    <xf numFmtId="43" fontId="20" fillId="0" borderId="0" xfId="62" applyFont="1" applyFill="1" applyBorder="1" applyAlignment="1" applyProtection="1">
      <alignment horizontal="left" vertical="center"/>
      <protection hidden="1"/>
    </xf>
    <xf numFmtId="43" fontId="20" fillId="0" borderId="0" xfId="62" applyFont="1" applyBorder="1" applyAlignment="1" applyProtection="1">
      <alignment horizontal="left" vertical="center"/>
      <protection hidden="1"/>
    </xf>
    <xf numFmtId="43" fontId="20" fillId="0" borderId="0" xfId="62" applyFont="1" applyAlignment="1" applyProtection="1">
      <alignment horizontal="left" vertical="center" indent="1"/>
      <protection hidden="1"/>
    </xf>
    <xf numFmtId="43" fontId="6" fillId="0" borderId="0" xfId="62" applyFont="1" applyFill="1" applyBorder="1" applyAlignment="1" applyProtection="1">
      <alignment vertical="center"/>
      <protection hidden="1"/>
    </xf>
    <xf numFmtId="43" fontId="6" fillId="0" borderId="13" xfId="62" applyFont="1" applyFill="1" applyBorder="1" applyAlignment="1" applyProtection="1">
      <alignment horizontal="center" vertical="top" wrapText="1"/>
    </xf>
    <xf numFmtId="43" fontId="6" fillId="0" borderId="20" xfId="62" applyFont="1" applyFill="1" applyBorder="1" applyAlignment="1" applyProtection="1">
      <alignment horizontal="center" vertical="top" wrapText="1"/>
    </xf>
    <xf numFmtId="43" fontId="6" fillId="0" borderId="20" xfId="62" applyFont="1" applyFill="1" applyBorder="1" applyAlignment="1" applyProtection="1">
      <alignment horizontal="center" vertical="top"/>
    </xf>
    <xf numFmtId="43" fontId="20" fillId="0" borderId="20" xfId="62" applyFont="1" applyFill="1" applyBorder="1" applyAlignment="1">
      <alignment horizontal="center" vertical="center"/>
    </xf>
    <xf numFmtId="43" fontId="20" fillId="8" borderId="20" xfId="62" applyFont="1" applyFill="1" applyBorder="1" applyAlignment="1" applyProtection="1">
      <alignment vertical="center"/>
      <protection locked="0" hidden="1"/>
    </xf>
    <xf numFmtId="43" fontId="20" fillId="0" borderId="20" xfId="62" applyFont="1" applyFill="1" applyBorder="1" applyAlignment="1" applyProtection="1">
      <alignment horizontal="right" vertical="top"/>
      <protection hidden="1"/>
    </xf>
    <xf numFmtId="43" fontId="20" fillId="0" borderId="20" xfId="62" applyFont="1" applyFill="1" applyBorder="1" applyAlignment="1" applyProtection="1">
      <alignment horizontal="center" vertical="top" wrapText="1"/>
    </xf>
    <xf numFmtId="43" fontId="20" fillId="0" borderId="20" xfId="62" applyFont="1" applyFill="1" applyBorder="1" applyAlignment="1">
      <alignment horizontal="justify" vertical="top" wrapText="1"/>
    </xf>
    <xf numFmtId="43" fontId="20" fillId="0" borderId="20" xfId="62" applyFont="1" applyBorder="1" applyAlignment="1">
      <alignment horizontal="center" vertical="top"/>
    </xf>
    <xf numFmtId="43" fontId="20" fillId="0" borderId="20" xfId="62" applyFont="1" applyFill="1" applyBorder="1" applyAlignment="1">
      <alignment horizontal="center" vertical="top"/>
    </xf>
    <xf numFmtId="43" fontId="20" fillId="0" borderId="20" xfId="62" applyFont="1" applyFill="1" applyBorder="1" applyAlignment="1" applyProtection="1">
      <alignment horizontal="center" vertical="top"/>
    </xf>
    <xf numFmtId="43" fontId="20" fillId="7" borderId="20" xfId="62" applyFont="1" applyFill="1" applyBorder="1" applyAlignment="1" applyProtection="1">
      <alignment horizontal="right" vertical="center"/>
    </xf>
    <xf numFmtId="43" fontId="20" fillId="6" borderId="20" xfId="62" applyFont="1" applyFill="1" applyBorder="1" applyAlignment="1" applyProtection="1">
      <alignment vertical="top"/>
    </xf>
    <xf numFmtId="43" fontId="53" fillId="0" borderId="0" xfId="62" applyFont="1" applyFill="1" applyBorder="1" applyAlignment="1" applyProtection="1">
      <alignment vertical="center"/>
      <protection hidden="1"/>
    </xf>
    <xf numFmtId="43" fontId="20" fillId="0" borderId="0" xfId="62" applyFont="1" applyFill="1" applyBorder="1" applyAlignment="1" applyProtection="1">
      <alignment horizontal="center" vertical="center"/>
      <protection hidden="1"/>
    </xf>
    <xf numFmtId="43" fontId="20" fillId="0" borderId="0" xfId="62" applyFont="1" applyFill="1" applyBorder="1" applyAlignment="1" applyProtection="1">
      <alignment vertical="center"/>
      <protection hidden="1"/>
    </xf>
    <xf numFmtId="0" fontId="47" fillId="0" borderId="20" xfId="40" applyFont="1" applyBorder="1" applyAlignment="1">
      <alignment wrapText="1"/>
    </xf>
    <xf numFmtId="43" fontId="20" fillId="0" borderId="0" xfId="0" applyNumberFormat="1" applyFont="1"/>
    <xf numFmtId="4" fontId="20" fillId="0" borderId="0" xfId="31" applyNumberFormat="1" applyFont="1" applyAlignment="1" applyProtection="1">
      <alignment vertical="top"/>
      <protection hidden="1"/>
    </xf>
    <xf numFmtId="43" fontId="54" fillId="7" borderId="12" xfId="62" applyFont="1" applyFill="1" applyBorder="1" applyAlignment="1">
      <alignment horizontal="right" vertical="center"/>
    </xf>
    <xf numFmtId="43" fontId="20" fillId="0" borderId="0" xfId="0" applyNumberFormat="1" applyFont="1" applyAlignment="1">
      <alignment vertical="center"/>
    </xf>
    <xf numFmtId="43" fontId="7" fillId="0" borderId="0" xfId="31" applyNumberFormat="1" applyFont="1" applyAlignment="1" applyProtection="1">
      <alignment vertical="top"/>
      <protection hidden="1"/>
    </xf>
    <xf numFmtId="0" fontId="7" fillId="0" borderId="0" xfId="0" applyFont="1" applyAlignment="1">
      <alignment horizontal="left" vertical="center"/>
    </xf>
    <xf numFmtId="0" fontId="7" fillId="0" borderId="0" xfId="0" applyFont="1" applyAlignment="1">
      <alignment horizontal="left" vertical="center" wrapText="1"/>
    </xf>
    <xf numFmtId="0" fontId="8" fillId="0" borderId="0" xfId="32" applyFont="1" applyAlignment="1" applyProtection="1">
      <alignment vertical="center"/>
      <protection hidden="1"/>
    </xf>
    <xf numFmtId="0" fontId="7" fillId="0" borderId="0" xfId="32" applyFont="1" applyAlignment="1" applyProtection="1">
      <alignment vertical="center"/>
      <protection hidden="1"/>
    </xf>
    <xf numFmtId="0" fontId="7" fillId="0" borderId="0" xfId="0" applyFont="1" applyAlignment="1" applyProtection="1">
      <alignment horizontal="left" vertical="center"/>
      <protection hidden="1"/>
    </xf>
    <xf numFmtId="0" fontId="68" fillId="0" borderId="0" xfId="32" applyFont="1" applyAlignment="1" applyProtection="1">
      <alignment vertical="center"/>
      <protection hidden="1"/>
    </xf>
    <xf numFmtId="0" fontId="7" fillId="0" borderId="0" xfId="34" applyFont="1" applyAlignment="1" applyProtection="1">
      <alignment horizontal="left" vertical="center"/>
      <protection hidden="1"/>
    </xf>
    <xf numFmtId="0" fontId="68" fillId="0" borderId="0" xfId="0" applyFont="1" applyAlignment="1" applyProtection="1">
      <alignment vertical="center"/>
      <protection hidden="1"/>
    </xf>
    <xf numFmtId="0" fontId="8" fillId="0" borderId="0" xfId="29" applyNumberFormat="1" applyFont="1" applyFill="1" applyBorder="1" applyAlignment="1" applyProtection="1">
      <alignment horizontal="center" vertical="center" wrapText="1"/>
      <protection hidden="1"/>
    </xf>
    <xf numFmtId="0" fontId="8" fillId="0" borderId="0" xfId="0" applyFont="1" applyAlignment="1" applyProtection="1">
      <alignment horizontal="center" vertical="center"/>
      <protection hidden="1"/>
    </xf>
    <xf numFmtId="2" fontId="7" fillId="0" borderId="20" xfId="29" applyNumberFormat="1" applyFont="1" applyFill="1" applyBorder="1" applyAlignment="1" applyProtection="1">
      <alignment horizontal="right" vertical="center"/>
      <protection hidden="1"/>
    </xf>
    <xf numFmtId="175" fontId="8" fillId="0" borderId="0" xfId="0" applyNumberFormat="1" applyFont="1" applyAlignment="1" applyProtection="1">
      <alignment horizontal="justify" vertical="center"/>
      <protection hidden="1"/>
    </xf>
    <xf numFmtId="0" fontId="8" fillId="0" borderId="0" xfId="0" applyFont="1" applyAlignment="1" applyProtection="1">
      <alignment vertical="center"/>
      <protection hidden="1"/>
    </xf>
    <xf numFmtId="0" fontId="68" fillId="0" borderId="0" xfId="0" applyFont="1" applyAlignment="1" applyProtection="1">
      <alignment horizontal="center" vertical="center"/>
      <protection hidden="1"/>
    </xf>
    <xf numFmtId="0" fontId="68" fillId="0" borderId="0" xfId="0" applyFont="1" applyAlignment="1" applyProtection="1">
      <alignment horizontal="justify" vertical="center"/>
      <protection hidden="1"/>
    </xf>
    <xf numFmtId="0" fontId="7" fillId="0" borderId="0" xfId="29" applyNumberFormat="1" applyFont="1" applyFill="1" applyBorder="1" applyAlignment="1" applyProtection="1">
      <alignment horizontal="center" vertical="center"/>
      <protection hidden="1"/>
    </xf>
    <xf numFmtId="0" fontId="7" fillId="0" borderId="0" xfId="29" applyNumberFormat="1" applyFont="1" applyFill="1" applyBorder="1" applyAlignment="1" applyProtection="1">
      <alignment vertical="center" wrapText="1"/>
      <protection hidden="1"/>
    </xf>
    <xf numFmtId="0" fontId="7" fillId="0" borderId="0" xfId="29" applyNumberFormat="1" applyFont="1" applyFill="1" applyBorder="1" applyAlignment="1" applyProtection="1">
      <alignment vertical="center"/>
      <protection hidden="1"/>
    </xf>
    <xf numFmtId="0" fontId="8" fillId="0" borderId="0" xfId="31" applyFont="1" applyAlignment="1" applyProtection="1">
      <alignment horizontal="center" vertical="center"/>
      <protection hidden="1"/>
    </xf>
    <xf numFmtId="0" fontId="18" fillId="0" borderId="0" xfId="34" applyFont="1" applyAlignment="1" applyProtection="1">
      <alignment horizontal="left" vertical="center"/>
      <protection hidden="1"/>
    </xf>
    <xf numFmtId="0" fontId="17" fillId="0" borderId="0" xfId="34" applyFont="1" applyAlignment="1" applyProtection="1">
      <alignment vertical="center"/>
      <protection hidden="1"/>
    </xf>
    <xf numFmtId="0" fontId="17" fillId="0" borderId="7" xfId="31" applyFont="1" applyBorder="1" applyAlignment="1" applyProtection="1">
      <alignment vertical="center"/>
      <protection hidden="1"/>
    </xf>
    <xf numFmtId="0" fontId="17" fillId="0" borderId="11" xfId="31" applyFont="1" applyBorder="1" applyAlignment="1" applyProtection="1">
      <alignment horizontal="justify" vertical="center" wrapText="1"/>
      <protection hidden="1"/>
    </xf>
    <xf numFmtId="0" fontId="17" fillId="0" borderId="11" xfId="31" applyFont="1" applyBorder="1" applyAlignment="1" applyProtection="1">
      <alignment horizontal="right" vertical="center" wrapText="1"/>
      <protection hidden="1"/>
    </xf>
    <xf numFmtId="4" fontId="7" fillId="0" borderId="0" xfId="31" applyNumberFormat="1" applyFont="1" applyAlignment="1" applyProtection="1">
      <alignment vertical="center"/>
      <protection hidden="1"/>
    </xf>
    <xf numFmtId="2" fontId="7" fillId="0" borderId="0" xfId="31" applyNumberFormat="1" applyFont="1" applyAlignment="1" applyProtection="1">
      <alignment vertical="center"/>
      <protection hidden="1"/>
    </xf>
    <xf numFmtId="175"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7" fillId="0" borderId="0" xfId="31" applyFont="1" applyAlignment="1" applyProtection="1">
      <alignment horizontal="right" vertical="center"/>
      <protection hidden="1"/>
    </xf>
    <xf numFmtId="0" fontId="8" fillId="0" borderId="7" xfId="24" applyFont="1" applyBorder="1" applyAlignment="1">
      <alignment vertical="center"/>
    </xf>
    <xf numFmtId="0" fontId="8" fillId="0" borderId="7" xfId="24" applyFont="1" applyBorder="1" applyAlignment="1">
      <alignment horizontal="right" vertical="center"/>
    </xf>
    <xf numFmtId="0" fontId="8" fillId="0" borderId="0" xfId="24" applyFont="1" applyAlignment="1">
      <alignment vertical="center"/>
    </xf>
    <xf numFmtId="0" fontId="38" fillId="0" borderId="0" xfId="24" applyFont="1" applyAlignment="1">
      <alignment vertical="center"/>
    </xf>
    <xf numFmtId="0" fontId="38" fillId="0" borderId="0" xfId="24" applyFont="1" applyAlignment="1">
      <alignment horizontal="center" vertical="center"/>
    </xf>
    <xf numFmtId="0" fontId="8" fillId="0" borderId="0" xfId="24" applyFont="1" applyAlignment="1">
      <alignment horizontal="center" vertical="center"/>
    </xf>
    <xf numFmtId="0" fontId="8" fillId="0" borderId="0" xfId="24" applyFont="1" applyAlignment="1">
      <alignment horizontal="left" vertical="center"/>
    </xf>
    <xf numFmtId="175" fontId="8" fillId="0" borderId="0" xfId="24" applyNumberFormat="1" applyFont="1" applyAlignment="1">
      <alignment horizontal="left" vertical="center"/>
    </xf>
    <xf numFmtId="0" fontId="8" fillId="0" borderId="0" xfId="26" applyFont="1" applyAlignment="1">
      <alignment horizontal="left" vertical="center"/>
    </xf>
    <xf numFmtId="0" fontId="8" fillId="0" borderId="0" xfId="24" applyFont="1" applyAlignment="1">
      <alignment horizontal="justify" vertical="center"/>
    </xf>
    <xf numFmtId="0" fontId="8" fillId="0" borderId="0" xfId="34" applyFont="1" applyAlignment="1" applyProtection="1">
      <alignment horizontal="left" vertical="center"/>
      <protection hidden="1"/>
    </xf>
    <xf numFmtId="0" fontId="8" fillId="0" borderId="0" xfId="33" applyFont="1" applyAlignment="1">
      <alignment horizontal="left" vertical="center"/>
    </xf>
    <xf numFmtId="166" fontId="8" fillId="0" borderId="0" xfId="24" applyNumberFormat="1" applyFont="1" applyAlignment="1">
      <alignment horizontal="center" vertical="center"/>
    </xf>
    <xf numFmtId="0" fontId="8" fillId="0" borderId="0" xfId="25" applyFont="1" applyAlignment="1">
      <alignment vertical="center"/>
    </xf>
    <xf numFmtId="0" fontId="8" fillId="0" borderId="0" xfId="25" applyFont="1" applyAlignment="1">
      <alignment horizontal="justify" vertical="center"/>
    </xf>
    <xf numFmtId="166" fontId="7" fillId="0" borderId="0" xfId="25" applyNumberFormat="1" applyFont="1" applyAlignment="1">
      <alignment horizontal="center" vertical="center"/>
    </xf>
    <xf numFmtId="0" fontId="7" fillId="0" borderId="0" xfId="24" applyFont="1" applyAlignment="1">
      <alignment vertical="center"/>
    </xf>
    <xf numFmtId="0" fontId="7" fillId="0" borderId="0" xfId="24" applyFont="1" applyAlignment="1">
      <alignment horizontal="justify" vertical="center"/>
    </xf>
    <xf numFmtId="0" fontId="7" fillId="0" borderId="0" xfId="24" quotePrefix="1" applyFont="1" applyAlignment="1">
      <alignment horizontal="justify" vertical="center"/>
    </xf>
    <xf numFmtId="4" fontId="8" fillId="0" borderId="0" xfId="24" applyNumberFormat="1" applyFont="1" applyAlignment="1">
      <alignment vertical="center"/>
    </xf>
    <xf numFmtId="0" fontId="68" fillId="0" borderId="0" xfId="24" applyFont="1" applyAlignment="1">
      <alignment vertical="center"/>
    </xf>
    <xf numFmtId="0" fontId="68" fillId="0" borderId="0" xfId="24" applyFont="1" applyAlignment="1">
      <alignment horizontal="center" vertical="center"/>
    </xf>
    <xf numFmtId="0" fontId="7" fillId="0" borderId="0" xfId="25" applyFont="1" applyAlignment="1">
      <alignment vertical="center"/>
    </xf>
    <xf numFmtId="0" fontId="69" fillId="0" borderId="0" xfId="25" applyFont="1" applyAlignment="1">
      <alignment vertical="center"/>
    </xf>
    <xf numFmtId="0" fontId="7" fillId="0" borderId="0" xfId="25" applyFont="1" applyAlignment="1">
      <alignment horizontal="center" vertical="center"/>
    </xf>
    <xf numFmtId="0" fontId="7" fillId="0" borderId="0" xfId="25" applyFont="1" applyAlignment="1">
      <alignment horizontal="left" vertical="center"/>
    </xf>
    <xf numFmtId="0" fontId="7" fillId="0" borderId="0" xfId="24" applyFont="1" applyAlignment="1">
      <alignment horizontal="left" vertical="center"/>
    </xf>
    <xf numFmtId="0" fontId="68" fillId="0" borderId="0" xfId="24" applyFont="1" applyAlignment="1">
      <alignment horizontal="left" vertical="center"/>
    </xf>
    <xf numFmtId="0" fontId="7" fillId="0" borderId="0" xfId="22" applyFont="1" applyAlignment="1">
      <alignment vertical="center"/>
    </xf>
    <xf numFmtId="0" fontId="7" fillId="0" borderId="0" xfId="22" applyFont="1" applyAlignment="1">
      <alignment horizontal="center" vertical="center" wrapText="1"/>
    </xf>
    <xf numFmtId="0" fontId="7" fillId="0" borderId="0" xfId="22" applyFont="1" applyAlignment="1">
      <alignment horizontal="justify" vertical="center"/>
    </xf>
    <xf numFmtId="175" fontId="8" fillId="0" borderId="0" xfId="24" applyNumberFormat="1" applyFont="1" applyAlignment="1">
      <alignment vertical="center"/>
    </xf>
    <xf numFmtId="0" fontId="8" fillId="0" borderId="0" xfId="24" applyFont="1" applyAlignment="1">
      <alignment horizontal="right" vertical="center"/>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horizontal="right" vertical="center"/>
    </xf>
    <xf numFmtId="175" fontId="8" fillId="0" borderId="0" xfId="0" applyNumberFormat="1" applyFont="1" applyAlignment="1">
      <alignment horizontal="left" vertical="center"/>
    </xf>
    <xf numFmtId="0" fontId="7" fillId="2" borderId="0" xfId="0" applyFont="1" applyFill="1" applyAlignment="1">
      <alignment vertical="center"/>
    </xf>
    <xf numFmtId="0" fontId="8" fillId="0" borderId="0" xfId="0" applyFont="1" applyAlignment="1">
      <alignment horizontal="left" vertical="center"/>
    </xf>
    <xf numFmtId="0" fontId="8" fillId="0" borderId="7" xfId="0" applyFont="1" applyBorder="1" applyAlignment="1" applyProtection="1">
      <alignment horizontal="left" vertical="center"/>
      <protection hidden="1"/>
    </xf>
    <xf numFmtId="0" fontId="8" fillId="0" borderId="7" xfId="0" applyFont="1" applyBorder="1" applyAlignment="1" applyProtection="1">
      <alignment horizontal="justify" vertical="center"/>
      <protection hidden="1"/>
    </xf>
    <xf numFmtId="0" fontId="8" fillId="0" borderId="7" xfId="0" applyFont="1" applyBorder="1" applyAlignment="1" applyProtection="1">
      <alignment vertical="center"/>
      <protection hidden="1"/>
    </xf>
    <xf numFmtId="0" fontId="8" fillId="0" borderId="7" xfId="0" applyFont="1" applyBorder="1" applyAlignment="1" applyProtection="1">
      <alignment horizontal="right" vertical="center"/>
      <protection hidden="1"/>
    </xf>
    <xf numFmtId="0" fontId="8" fillId="0" borderId="0" xfId="31" applyFont="1" applyAlignment="1" applyProtection="1">
      <alignment vertical="center"/>
      <protection hidden="1"/>
    </xf>
    <xf numFmtId="0" fontId="7" fillId="0" borderId="0" xfId="31" applyFont="1" applyAlignment="1" applyProtection="1">
      <alignment horizontal="left" vertical="center" indent="1"/>
      <protection hidden="1"/>
    </xf>
    <xf numFmtId="0" fontId="7" fillId="0" borderId="0" xfId="34" applyFont="1" applyAlignment="1" applyProtection="1">
      <alignment horizontal="left" vertical="center" indent="1"/>
      <protection hidden="1"/>
    </xf>
    <xf numFmtId="0" fontId="8" fillId="0" borderId="0" xfId="34" applyFont="1" applyAlignment="1" applyProtection="1">
      <alignment vertical="top"/>
      <protection hidden="1"/>
    </xf>
    <xf numFmtId="0" fontId="8" fillId="0" borderId="7" xfId="31" applyFont="1" applyBorder="1" applyAlignment="1" applyProtection="1">
      <alignment vertical="top"/>
      <protection hidden="1"/>
    </xf>
    <xf numFmtId="0" fontId="8" fillId="0" borderId="11" xfId="31" applyFont="1" applyBorder="1" applyAlignment="1" applyProtection="1">
      <alignment horizontal="justify" vertical="top" wrapText="1"/>
      <protection hidden="1"/>
    </xf>
    <xf numFmtId="0" fontId="8" fillId="0" borderId="11" xfId="31" applyFont="1" applyBorder="1" applyAlignment="1" applyProtection="1">
      <alignment horizontal="right" vertical="center" wrapText="1" indent="5"/>
      <protection hidden="1"/>
    </xf>
    <xf numFmtId="174" fontId="8" fillId="0" borderId="11" xfId="31" applyNumberFormat="1" applyFont="1" applyBorder="1" applyAlignment="1" applyProtection="1">
      <alignment horizontal="center" vertical="center"/>
      <protection hidden="1"/>
    </xf>
    <xf numFmtId="4" fontId="8" fillId="0" borderId="11" xfId="31" applyNumberFormat="1" applyFont="1" applyBorder="1" applyAlignment="1" applyProtection="1">
      <alignment vertical="center"/>
      <protection hidden="1"/>
    </xf>
    <xf numFmtId="0" fontId="7" fillId="0" borderId="10" xfId="31" applyFont="1" applyBorder="1" applyAlignment="1" applyProtection="1">
      <alignment horizontal="center" vertical="center"/>
      <protection hidden="1"/>
    </xf>
    <xf numFmtId="0" fontId="7" fillId="0" borderId="10" xfId="31" applyFont="1" applyBorder="1" applyAlignment="1" applyProtection="1">
      <alignment vertical="center"/>
      <protection hidden="1"/>
    </xf>
    <xf numFmtId="4" fontId="8" fillId="0" borderId="11" xfId="31" applyNumberFormat="1" applyFont="1" applyBorder="1" applyAlignment="1" applyProtection="1">
      <alignment horizontal="right" vertical="center"/>
      <protection hidden="1"/>
    </xf>
    <xf numFmtId="4" fontId="8" fillId="0" borderId="11" xfId="31" applyNumberFormat="1" applyFont="1" applyBorder="1" applyAlignment="1" applyProtection="1">
      <alignment vertical="center" wrapText="1"/>
      <protection hidden="1"/>
    </xf>
    <xf numFmtId="3" fontId="8" fillId="0" borderId="10" xfId="31" applyNumberFormat="1" applyFont="1" applyBorder="1" applyAlignment="1" applyProtection="1">
      <alignment horizontal="justify" vertical="center" wrapText="1"/>
      <protection hidden="1"/>
    </xf>
    <xf numFmtId="0" fontId="7" fillId="0" borderId="0" xfId="31" applyFont="1" applyAlignment="1" applyProtection="1">
      <alignment horizontal="center" vertical="center"/>
      <protection hidden="1"/>
    </xf>
    <xf numFmtId="0" fontId="8" fillId="0" borderId="0" xfId="31" applyFont="1" applyAlignment="1" applyProtection="1">
      <alignment horizontal="left" vertical="center" wrapText="1"/>
      <protection hidden="1"/>
    </xf>
    <xf numFmtId="0" fontId="8" fillId="0" borderId="0" xfId="31" applyFont="1" applyAlignment="1" applyProtection="1">
      <alignment horizontal="right" vertical="center" wrapText="1"/>
      <protection hidden="1"/>
    </xf>
    <xf numFmtId="0" fontId="8" fillId="0" borderId="0" xfId="0" applyFont="1" applyAlignment="1" applyProtection="1">
      <alignment horizontal="right" vertical="center"/>
      <protection hidden="1"/>
    </xf>
    <xf numFmtId="0" fontId="8" fillId="0" borderId="0" xfId="0" applyFont="1" applyAlignment="1" applyProtection="1">
      <alignment horizontal="justify" vertical="center"/>
      <protection hidden="1"/>
    </xf>
    <xf numFmtId="175" fontId="8"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7" fillId="0" borderId="0" xfId="0" applyFont="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0" xfId="0" applyFont="1" applyAlignment="1" applyProtection="1">
      <alignment vertical="center" wrapText="1"/>
      <protection hidden="1"/>
    </xf>
    <xf numFmtId="0" fontId="68" fillId="0" borderId="0" xfId="0" applyFont="1" applyAlignment="1" applyProtection="1">
      <alignment horizontal="left" vertical="center"/>
      <protection hidden="1"/>
    </xf>
    <xf numFmtId="10" fontId="68" fillId="0" borderId="0" xfId="0" applyNumberFormat="1" applyFont="1" applyAlignment="1" applyProtection="1">
      <alignment horizontal="center" vertical="center"/>
      <protection hidden="1"/>
    </xf>
    <xf numFmtId="0" fontId="38" fillId="0" borderId="0" xfId="0" applyFont="1" applyAlignment="1" applyProtection="1">
      <alignment vertical="center"/>
      <protection hidden="1"/>
    </xf>
    <xf numFmtId="10" fontId="7" fillId="0" borderId="0" xfId="0" applyNumberFormat="1" applyFont="1" applyAlignment="1" applyProtection="1">
      <alignment horizontal="center" vertical="center"/>
      <protection hidden="1"/>
    </xf>
    <xf numFmtId="0" fontId="8" fillId="0" borderId="20" xfId="29" applyNumberFormat="1" applyFont="1" applyFill="1" applyBorder="1" applyAlignment="1" applyProtection="1">
      <alignment vertical="center" wrapText="1"/>
      <protection hidden="1"/>
    </xf>
    <xf numFmtId="0" fontId="8" fillId="0" borderId="20" xfId="29" applyNumberFormat="1" applyFont="1" applyFill="1" applyBorder="1" applyAlignment="1" applyProtection="1">
      <alignment horizontal="center" vertical="center" wrapText="1"/>
      <protection hidden="1"/>
    </xf>
    <xf numFmtId="0" fontId="8" fillId="0" borderId="20" xfId="29" applyNumberFormat="1" applyFont="1" applyFill="1" applyBorder="1" applyAlignment="1" applyProtection="1">
      <alignment horizontal="center" vertical="center"/>
      <protection hidden="1"/>
    </xf>
    <xf numFmtId="0" fontId="8" fillId="0" borderId="13" xfId="29" applyNumberFormat="1" applyFont="1" applyFill="1" applyBorder="1" applyAlignment="1" applyProtection="1">
      <alignment horizontal="center" vertical="center" wrapText="1"/>
      <protection hidden="1"/>
    </xf>
    <xf numFmtId="0" fontId="8" fillId="0" borderId="20" xfId="0" applyFont="1" applyBorder="1" applyAlignment="1" applyProtection="1">
      <alignment horizontal="center" vertical="center"/>
      <protection hidden="1"/>
    </xf>
    <xf numFmtId="0" fontId="8" fillId="0" borderId="13" xfId="0" applyFont="1" applyBorder="1" applyAlignment="1" applyProtection="1">
      <alignment horizontal="center" vertical="center"/>
      <protection hidden="1"/>
    </xf>
    <xf numFmtId="0" fontId="38" fillId="0" borderId="0" xfId="0" applyFont="1" applyAlignment="1" applyProtection="1">
      <alignment horizontal="center" vertical="center"/>
      <protection hidden="1"/>
    </xf>
    <xf numFmtId="0" fontId="8" fillId="0" borderId="20" xfId="0" applyFont="1" applyBorder="1" applyAlignment="1" applyProtection="1">
      <alignment horizontal="center" vertical="center" wrapText="1"/>
      <protection hidden="1"/>
    </xf>
    <xf numFmtId="10" fontId="7" fillId="0" borderId="0" xfId="0" applyNumberFormat="1" applyFont="1" applyAlignment="1" applyProtection="1">
      <alignment horizontal="left" vertical="center"/>
      <protection hidden="1"/>
    </xf>
    <xf numFmtId="2" fontId="7" fillId="0" borderId="0" xfId="0" applyNumberFormat="1" applyFont="1" applyAlignment="1" applyProtection="1">
      <alignment vertical="center"/>
      <protection hidden="1"/>
    </xf>
    <xf numFmtId="0" fontId="7" fillId="0" borderId="20" xfId="0" applyFont="1" applyBorder="1" applyAlignment="1" applyProtection="1">
      <alignment horizontal="left" vertical="center"/>
      <protection hidden="1"/>
    </xf>
    <xf numFmtId="14" fontId="7" fillId="0" borderId="0" xfId="0" applyNumberFormat="1" applyFont="1" applyAlignment="1" applyProtection="1">
      <alignment horizontal="left" vertical="center"/>
      <protection hidden="1"/>
    </xf>
    <xf numFmtId="10" fontId="7" fillId="0" borderId="0" xfId="0" applyNumberFormat="1" applyFont="1" applyAlignment="1" applyProtection="1">
      <alignment vertical="center"/>
      <protection hidden="1"/>
    </xf>
    <xf numFmtId="9" fontId="69" fillId="0" borderId="10" xfId="87" applyFont="1" applyFill="1" applyBorder="1" applyAlignment="1" applyProtection="1">
      <alignment horizontal="center" vertical="center"/>
      <protection hidden="1"/>
    </xf>
    <xf numFmtId="10" fontId="7" fillId="0" borderId="20" xfId="29" applyNumberFormat="1" applyFont="1" applyFill="1" applyBorder="1" applyAlignment="1" applyProtection="1">
      <alignment horizontal="right" vertical="center"/>
      <protection locked="0"/>
    </xf>
    <xf numFmtId="2" fontId="69" fillId="0" borderId="20" xfId="77" applyNumberFormat="1" applyFont="1" applyBorder="1" applyAlignment="1" applyProtection="1">
      <alignment vertical="center"/>
      <protection locked="0"/>
    </xf>
    <xf numFmtId="0" fontId="8" fillId="0" borderId="20" xfId="35" applyFont="1" applyFill="1" applyBorder="1" applyAlignment="1" applyProtection="1">
      <alignment horizontal="left" vertical="center" wrapText="1"/>
      <protection hidden="1"/>
    </xf>
    <xf numFmtId="2" fontId="8" fillId="0" borderId="12" xfId="0" applyNumberFormat="1" applyFont="1" applyBorder="1" applyAlignment="1" applyProtection="1">
      <alignment horizontal="left" vertical="center"/>
      <protection hidden="1"/>
    </xf>
    <xf numFmtId="2" fontId="7" fillId="0" borderId="20" xfId="0" applyNumberFormat="1" applyFont="1" applyBorder="1" applyAlignment="1" applyProtection="1">
      <alignment horizontal="left" vertical="center"/>
      <protection hidden="1"/>
    </xf>
    <xf numFmtId="43" fontId="8" fillId="0" borderId="12" xfId="62" applyFont="1" applyFill="1" applyBorder="1" applyAlignment="1" applyProtection="1">
      <alignment horizontal="left" vertical="center"/>
      <protection hidden="1"/>
    </xf>
    <xf numFmtId="2" fontId="7" fillId="0" borderId="0" xfId="0" applyNumberFormat="1" applyFont="1" applyAlignment="1" applyProtection="1">
      <alignment horizontal="left" vertical="center"/>
      <protection hidden="1"/>
    </xf>
    <xf numFmtId="0" fontId="7" fillId="0" borderId="20" xfId="29" applyNumberFormat="1" applyFont="1" applyFill="1" applyBorder="1" applyAlignment="1" applyProtection="1">
      <alignment horizontal="left" vertical="center"/>
      <protection hidden="1"/>
    </xf>
    <xf numFmtId="43" fontId="7" fillId="0" borderId="20" xfId="62" applyFont="1" applyFill="1" applyBorder="1" applyAlignment="1" applyProtection="1">
      <alignment horizontal="left" vertical="center"/>
      <protection hidden="1"/>
    </xf>
    <xf numFmtId="0" fontId="7" fillId="0" borderId="0" xfId="32" applyFont="1" applyAlignment="1" applyProtection="1">
      <alignment horizontal="left" vertical="center"/>
      <protection hidden="1"/>
    </xf>
    <xf numFmtId="0" fontId="8" fillId="0" borderId="0" xfId="29" applyNumberFormat="1" applyFont="1" applyFill="1" applyBorder="1" applyAlignment="1" applyProtection="1">
      <alignment horizontal="justify" vertical="center" wrapText="1"/>
      <protection hidden="1"/>
    </xf>
    <xf numFmtId="0" fontId="8" fillId="0" borderId="0" xfId="0" applyFont="1" applyAlignment="1" applyProtection="1">
      <alignment horizontal="center" vertical="center" wrapText="1"/>
      <protection hidden="1"/>
    </xf>
    <xf numFmtId="0" fontId="0" fillId="9" borderId="20" xfId="0" applyFill="1" applyBorder="1" applyAlignment="1" applyProtection="1">
      <alignment horizontal="center" vertical="center" wrapText="1"/>
      <protection hidden="1"/>
    </xf>
    <xf numFmtId="0" fontId="0" fillId="9" borderId="10" xfId="0" applyFill="1" applyBorder="1" applyAlignment="1" applyProtection="1">
      <alignment horizontal="center" vertical="center" wrapText="1"/>
      <protection hidden="1"/>
    </xf>
    <xf numFmtId="0" fontId="0" fillId="9" borderId="20" xfId="0" applyFill="1" applyBorder="1" applyAlignment="1" applyProtection="1">
      <alignment vertical="center" wrapText="1"/>
      <protection hidden="1"/>
    </xf>
    <xf numFmtId="2" fontId="7" fillId="0" borderId="20" xfId="0" applyNumberFormat="1" applyFont="1" applyBorder="1" applyAlignment="1" applyProtection="1">
      <alignment horizontal="center" vertical="center" wrapText="1"/>
      <protection hidden="1"/>
    </xf>
    <xf numFmtId="167" fontId="7" fillId="0" borderId="20" xfId="0" applyNumberFormat="1" applyFont="1" applyBorder="1" applyAlignment="1" applyProtection="1">
      <alignment horizontal="center" vertical="center" wrapText="1"/>
      <protection hidden="1"/>
    </xf>
    <xf numFmtId="0" fontId="7" fillId="13" borderId="20" xfId="0" applyFont="1" applyFill="1" applyBorder="1" applyAlignment="1" applyProtection="1">
      <alignment horizontal="center" vertical="center"/>
      <protection hidden="1"/>
    </xf>
    <xf numFmtId="0" fontId="8" fillId="13" borderId="20" xfId="0" applyFont="1" applyFill="1" applyBorder="1" applyAlignment="1" applyProtection="1">
      <alignment horizontal="center" vertical="center"/>
      <protection hidden="1"/>
    </xf>
    <xf numFmtId="0" fontId="8" fillId="13" borderId="12" xfId="0" applyFont="1" applyFill="1" applyBorder="1" applyAlignment="1" applyProtection="1">
      <alignment horizontal="center" vertical="center" wrapText="1"/>
      <protection hidden="1"/>
    </xf>
    <xf numFmtId="0" fontId="8" fillId="13" borderId="20" xfId="0" applyFont="1" applyFill="1" applyBorder="1" applyAlignment="1" applyProtection="1">
      <alignment horizontal="center" vertical="center" wrapText="1"/>
      <protection hidden="1"/>
    </xf>
    <xf numFmtId="0" fontId="8" fillId="13" borderId="13" xfId="0" applyFont="1" applyFill="1" applyBorder="1" applyAlignment="1" applyProtection="1">
      <alignment horizontal="center" vertical="center"/>
      <protection hidden="1"/>
    </xf>
    <xf numFmtId="0" fontId="38" fillId="13" borderId="0" xfId="0" applyFont="1" applyFill="1" applyAlignment="1" applyProtection="1">
      <alignment horizontal="center" vertical="center"/>
      <protection hidden="1"/>
    </xf>
    <xf numFmtId="10" fontId="7" fillId="13" borderId="0" xfId="0" applyNumberFormat="1" applyFont="1" applyFill="1" applyAlignment="1" applyProtection="1">
      <alignment vertical="center"/>
      <protection hidden="1"/>
    </xf>
    <xf numFmtId="0" fontId="7" fillId="13" borderId="0" xfId="0" applyFont="1" applyFill="1" applyAlignment="1" applyProtection="1">
      <alignment vertical="center"/>
      <protection hidden="1"/>
    </xf>
    <xf numFmtId="0" fontId="8" fillId="13" borderId="0" xfId="0" applyFont="1" applyFill="1" applyAlignment="1" applyProtection="1">
      <alignment horizontal="center" vertical="center"/>
      <protection hidden="1"/>
    </xf>
    <xf numFmtId="0" fontId="7" fillId="13" borderId="0" xfId="0" applyFont="1" applyFill="1" applyAlignment="1" applyProtection="1">
      <alignment horizontal="center" vertical="center"/>
      <protection hidden="1"/>
    </xf>
    <xf numFmtId="0" fontId="68" fillId="13" borderId="0" xfId="0" applyFont="1" applyFill="1" applyAlignment="1" applyProtection="1">
      <alignment vertical="center"/>
      <protection hidden="1"/>
    </xf>
    <xf numFmtId="0" fontId="8" fillId="13" borderId="7" xfId="0" applyFont="1" applyFill="1" applyBorder="1" applyAlignment="1" applyProtection="1">
      <alignment horizontal="center" vertical="center"/>
      <protection hidden="1"/>
    </xf>
    <xf numFmtId="0" fontId="8" fillId="13" borderId="0" xfId="0" applyFont="1" applyFill="1" applyAlignment="1" applyProtection="1">
      <alignment horizontal="center" vertical="center" wrapText="1"/>
      <protection hidden="1"/>
    </xf>
    <xf numFmtId="0" fontId="7" fillId="13" borderId="0" xfId="29" applyNumberFormat="1" applyFont="1" applyFill="1" applyBorder="1" applyAlignment="1" applyProtection="1">
      <alignment vertical="center"/>
      <protection hidden="1"/>
    </xf>
    <xf numFmtId="0" fontId="7" fillId="13" borderId="0" xfId="32" applyFont="1" applyFill="1" applyAlignment="1" applyProtection="1">
      <alignment vertical="center"/>
      <protection hidden="1"/>
    </xf>
    <xf numFmtId="0" fontId="8" fillId="13" borderId="0" xfId="29" applyNumberFormat="1" applyFont="1" applyFill="1" applyBorder="1" applyAlignment="1" applyProtection="1">
      <alignment horizontal="justify" vertical="center" wrapText="1"/>
      <protection hidden="1"/>
    </xf>
    <xf numFmtId="0" fontId="7" fillId="13" borderId="0" xfId="32" applyFont="1" applyFill="1" applyAlignment="1" applyProtection="1">
      <alignment horizontal="left" vertical="center"/>
      <protection hidden="1"/>
    </xf>
    <xf numFmtId="0" fontId="8" fillId="13" borderId="0" xfId="32" applyFont="1" applyFill="1" applyAlignment="1" applyProtection="1">
      <alignment vertical="center"/>
      <protection hidden="1"/>
    </xf>
    <xf numFmtId="1" fontId="69" fillId="13" borderId="10" xfId="68" applyNumberFormat="1" applyFont="1" applyFill="1" applyBorder="1" applyAlignment="1" applyProtection="1">
      <alignment horizontal="center" vertical="center"/>
      <protection hidden="1"/>
    </xf>
    <xf numFmtId="2" fontId="7" fillId="13" borderId="20" xfId="0" applyNumberFormat="1" applyFont="1" applyFill="1" applyBorder="1" applyAlignment="1" applyProtection="1">
      <alignment horizontal="left" vertical="center"/>
      <protection hidden="1"/>
    </xf>
    <xf numFmtId="0" fontId="7" fillId="13" borderId="20" xfId="29" applyNumberFormat="1" applyFont="1" applyFill="1" applyBorder="1" applyAlignment="1" applyProtection="1">
      <alignment horizontal="left" vertical="center"/>
      <protection hidden="1"/>
    </xf>
    <xf numFmtId="0" fontId="8" fillId="13" borderId="0" xfId="0" applyFont="1" applyFill="1" applyAlignment="1" applyProtection="1">
      <alignment horizontal="right" vertical="center"/>
      <protection hidden="1"/>
    </xf>
    <xf numFmtId="0" fontId="7" fillId="13" borderId="0" xfId="29" applyNumberFormat="1" applyFont="1" applyFill="1" applyBorder="1" applyAlignment="1" applyProtection="1">
      <alignment horizontal="center" vertical="center"/>
      <protection hidden="1"/>
    </xf>
    <xf numFmtId="0" fontId="0" fillId="13" borderId="10" xfId="0" applyFill="1" applyBorder="1" applyAlignment="1" applyProtection="1">
      <alignment horizontal="center" vertical="center" wrapText="1"/>
      <protection hidden="1"/>
    </xf>
    <xf numFmtId="0" fontId="0" fillId="13" borderId="20" xfId="0" applyFill="1" applyBorder="1" applyAlignment="1" applyProtection="1">
      <alignment horizontal="center" vertical="center" wrapText="1"/>
      <protection hidden="1"/>
    </xf>
    <xf numFmtId="167" fontId="7" fillId="13" borderId="20" xfId="0" applyNumberFormat="1" applyFont="1" applyFill="1" applyBorder="1" applyAlignment="1" applyProtection="1">
      <alignment horizontal="center" vertical="center" wrapText="1"/>
      <protection hidden="1"/>
    </xf>
    <xf numFmtId="9" fontId="69" fillId="13" borderId="10" xfId="87" applyFont="1" applyFill="1" applyBorder="1" applyAlignment="1" applyProtection="1">
      <alignment horizontal="center" vertical="center"/>
      <protection hidden="1"/>
    </xf>
    <xf numFmtId="10" fontId="7" fillId="13" borderId="20" xfId="29" applyNumberFormat="1" applyFont="1" applyFill="1" applyBorder="1" applyAlignment="1" applyProtection="1">
      <alignment horizontal="right" vertical="center"/>
      <protection locked="0"/>
    </xf>
    <xf numFmtId="2" fontId="7" fillId="13" borderId="20" xfId="29" applyNumberFormat="1" applyFont="1" applyFill="1" applyBorder="1" applyAlignment="1" applyProtection="1">
      <alignment horizontal="right" vertical="center"/>
      <protection hidden="1"/>
    </xf>
    <xf numFmtId="10" fontId="7" fillId="13" borderId="0" xfId="0" applyNumberFormat="1" applyFont="1" applyFill="1" applyAlignment="1" applyProtection="1">
      <alignment horizontal="left" vertical="center"/>
      <protection hidden="1"/>
    </xf>
    <xf numFmtId="0" fontId="7" fillId="13" borderId="0" xfId="0" applyFont="1" applyFill="1" applyAlignment="1" applyProtection="1">
      <alignment horizontal="left" vertical="center"/>
      <protection hidden="1"/>
    </xf>
    <xf numFmtId="0" fontId="68" fillId="13" borderId="0" xfId="0" applyFont="1" applyFill="1" applyAlignment="1" applyProtection="1">
      <alignment horizontal="left" vertical="center"/>
      <protection hidden="1"/>
    </xf>
    <xf numFmtId="2" fontId="7" fillId="13" borderId="0" xfId="0" applyNumberFormat="1" applyFont="1" applyFill="1" applyAlignment="1" applyProtection="1">
      <alignment vertical="center"/>
      <protection hidden="1"/>
    </xf>
    <xf numFmtId="0" fontId="0" fillId="13" borderId="20" xfId="0" quotePrefix="1" applyFill="1" applyBorder="1" applyAlignment="1" applyProtection="1">
      <alignment vertical="center" wrapText="1"/>
      <protection hidden="1"/>
    </xf>
    <xf numFmtId="0" fontId="17" fillId="13" borderId="10" xfId="0" applyFont="1" applyFill="1" applyBorder="1" applyAlignment="1" applyProtection="1">
      <alignment horizontal="center" vertical="center" wrapText="1"/>
      <protection hidden="1"/>
    </xf>
    <xf numFmtId="0" fontId="17" fillId="13" borderId="20" xfId="0" applyFont="1" applyFill="1" applyBorder="1" applyAlignment="1" applyProtection="1">
      <alignment horizontal="center" vertical="center" wrapText="1"/>
      <protection hidden="1"/>
    </xf>
    <xf numFmtId="0" fontId="17" fillId="13" borderId="20" xfId="0" applyFont="1" applyFill="1" applyBorder="1" applyAlignment="1" applyProtection="1">
      <alignment vertical="center" wrapText="1"/>
      <protection hidden="1"/>
    </xf>
    <xf numFmtId="167" fontId="8" fillId="13" borderId="20" xfId="0" applyNumberFormat="1" applyFont="1" applyFill="1" applyBorder="1" applyAlignment="1" applyProtection="1">
      <alignment horizontal="center" vertical="center" wrapText="1"/>
      <protection hidden="1"/>
    </xf>
    <xf numFmtId="1" fontId="72" fillId="13" borderId="10" xfId="68" applyNumberFormat="1" applyFont="1" applyFill="1" applyBorder="1" applyAlignment="1" applyProtection="1">
      <alignment horizontal="center" vertical="center"/>
      <protection hidden="1"/>
    </xf>
    <xf numFmtId="9" fontId="72" fillId="13" borderId="10" xfId="87" applyFont="1" applyFill="1" applyBorder="1" applyAlignment="1" applyProtection="1">
      <alignment horizontal="center" vertical="center"/>
      <protection hidden="1"/>
    </xf>
    <xf numFmtId="10" fontId="8" fillId="13" borderId="20" xfId="29" applyNumberFormat="1" applyFont="1" applyFill="1" applyBorder="1" applyAlignment="1" applyProtection="1">
      <alignment horizontal="right" vertical="center"/>
      <protection locked="0"/>
    </xf>
    <xf numFmtId="2" fontId="8" fillId="13" borderId="20" xfId="29" applyNumberFormat="1" applyFont="1" applyFill="1" applyBorder="1" applyAlignment="1" applyProtection="1">
      <alignment horizontal="right" vertical="center"/>
      <protection hidden="1"/>
    </xf>
    <xf numFmtId="0" fontId="8" fillId="13" borderId="0" xfId="29" applyNumberFormat="1" applyFont="1" applyFill="1" applyBorder="1" applyAlignment="1" applyProtection="1">
      <alignment vertical="center"/>
      <protection hidden="1"/>
    </xf>
    <xf numFmtId="10" fontId="8" fillId="13" borderId="0" xfId="0" applyNumberFormat="1" applyFont="1" applyFill="1" applyAlignment="1" applyProtection="1">
      <alignment horizontal="left" vertical="center"/>
      <protection hidden="1"/>
    </xf>
    <xf numFmtId="0" fontId="8" fillId="13" borderId="0" xfId="0" applyFont="1" applyFill="1" applyAlignment="1" applyProtection="1">
      <alignment horizontal="left" vertical="center"/>
      <protection hidden="1"/>
    </xf>
    <xf numFmtId="0" fontId="38" fillId="13" borderId="0" xfId="0" applyFont="1" applyFill="1" applyAlignment="1" applyProtection="1">
      <alignment horizontal="left" vertical="center"/>
      <protection hidden="1"/>
    </xf>
    <xf numFmtId="2" fontId="8" fillId="13" borderId="0" xfId="0" applyNumberFormat="1" applyFont="1" applyFill="1" applyAlignment="1" applyProtection="1">
      <alignment vertical="center"/>
      <protection hidden="1"/>
    </xf>
    <xf numFmtId="0" fontId="8" fillId="0" borderId="0" xfId="34" applyFont="1" applyAlignment="1" applyProtection="1">
      <alignment horizontal="left" vertical="center" wrapText="1"/>
      <protection hidden="1"/>
    </xf>
    <xf numFmtId="0" fontId="25" fillId="0" borderId="4" xfId="31" applyFont="1" applyBorder="1" applyAlignment="1" applyProtection="1">
      <alignment horizontal="right" vertical="center"/>
      <protection hidden="1"/>
    </xf>
    <xf numFmtId="0" fontId="25" fillId="0" borderId="0" xfId="31" applyFont="1" applyAlignment="1" applyProtection="1">
      <alignment horizontal="right" vertical="center"/>
      <protection hidden="1"/>
    </xf>
    <xf numFmtId="0" fontId="23" fillId="0" borderId="4" xfId="31" applyFont="1" applyBorder="1" applyAlignment="1" applyProtection="1">
      <alignment horizontal="right" vertical="center"/>
      <protection hidden="1"/>
    </xf>
    <xf numFmtId="0" fontId="23" fillId="0" borderId="0" xfId="31" applyFont="1" applyAlignment="1" applyProtection="1">
      <alignment horizontal="right" vertical="center"/>
      <protection hidden="1"/>
    </xf>
    <xf numFmtId="0" fontId="26" fillId="0" borderId="20" xfId="31" applyFont="1" applyBorder="1" applyAlignment="1" applyProtection="1">
      <alignment horizontal="center" vertical="center"/>
      <protection hidden="1"/>
    </xf>
    <xf numFmtId="0" fontId="19" fillId="0" borderId="20" xfId="31" applyFont="1" applyBorder="1" applyAlignment="1" applyProtection="1">
      <alignment horizontal="center" vertical="center"/>
      <protection hidden="1"/>
    </xf>
    <xf numFmtId="0" fontId="40" fillId="0" borderId="11" xfId="31" applyFont="1" applyBorder="1" applyAlignment="1" applyProtection="1">
      <alignment horizontal="center" vertical="center" textRotation="180"/>
      <protection hidden="1"/>
    </xf>
    <xf numFmtId="0" fontId="40" fillId="0" borderId="22" xfId="31" applyFont="1" applyBorder="1" applyAlignment="1" applyProtection="1">
      <alignment horizontal="center" vertical="center" textRotation="180"/>
      <protection hidden="1"/>
    </xf>
    <xf numFmtId="0" fontId="40" fillId="0" borderId="10" xfId="31" applyFont="1" applyBorder="1" applyAlignment="1" applyProtection="1">
      <alignment horizontal="center" vertical="center" textRotation="180"/>
      <protection hidden="1"/>
    </xf>
    <xf numFmtId="0" fontId="40" fillId="0" borderId="11" xfId="31" applyFont="1" applyBorder="1" applyAlignment="1" applyProtection="1">
      <alignment horizontal="center" vertical="center" textRotation="90"/>
      <protection hidden="1"/>
    </xf>
    <xf numFmtId="0" fontId="40" fillId="0" borderId="22" xfId="31" applyFont="1" applyBorder="1" applyAlignment="1" applyProtection="1">
      <alignment horizontal="center" vertical="center" textRotation="90"/>
      <protection hidden="1"/>
    </xf>
    <xf numFmtId="0" fontId="40" fillId="0" borderId="10" xfId="31" applyFont="1" applyBorder="1" applyAlignment="1" applyProtection="1">
      <alignment horizontal="center" vertical="center" textRotation="90"/>
      <protection hidden="1"/>
    </xf>
    <xf numFmtId="0" fontId="25" fillId="0" borderId="6" xfId="31" applyFont="1" applyBorder="1" applyAlignment="1" applyProtection="1">
      <alignment horizontal="right" vertical="center"/>
      <protection hidden="1"/>
    </xf>
    <xf numFmtId="0" fontId="25" fillId="0" borderId="7" xfId="31" applyFont="1" applyBorder="1" applyAlignment="1" applyProtection="1">
      <alignment horizontal="right" vertical="center"/>
      <protection hidden="1"/>
    </xf>
    <xf numFmtId="0" fontId="23" fillId="0" borderId="29" xfId="31" applyFont="1" applyBorder="1" applyAlignment="1" applyProtection="1">
      <alignment horizontal="right" vertical="center"/>
      <protection hidden="1"/>
    </xf>
    <xf numFmtId="0" fontId="23" fillId="0" borderId="9" xfId="31" applyFont="1" applyBorder="1" applyAlignment="1" applyProtection="1">
      <alignment horizontal="right" vertical="center"/>
      <protection hidden="1"/>
    </xf>
    <xf numFmtId="0" fontId="21" fillId="0" borderId="23" xfId="31" applyFont="1" applyBorder="1" applyAlignment="1" applyProtection="1">
      <alignment horizontal="justify" vertical="center"/>
      <protection hidden="1"/>
    </xf>
    <xf numFmtId="0" fontId="21" fillId="0" borderId="17" xfId="31" applyFont="1" applyBorder="1" applyAlignment="1" applyProtection="1">
      <alignment horizontal="justify" vertical="center"/>
      <protection hidden="1"/>
    </xf>
    <xf numFmtId="0" fontId="4" fillId="0" borderId="4" xfId="31" applyBorder="1"/>
    <xf numFmtId="0" fontId="4" fillId="0" borderId="0" xfId="31"/>
    <xf numFmtId="0" fontId="4" fillId="0" borderId="5" xfId="31" applyBorder="1"/>
    <xf numFmtId="0" fontId="8" fillId="0" borderId="12" xfId="31" applyFont="1" applyBorder="1" applyAlignment="1" applyProtection="1">
      <alignment horizontal="center" vertical="center"/>
      <protection hidden="1"/>
    </xf>
    <xf numFmtId="0" fontId="8" fillId="0" borderId="3" xfId="31" applyFont="1" applyBorder="1" applyAlignment="1" applyProtection="1">
      <alignment horizontal="center" vertical="center"/>
      <protection hidden="1"/>
    </xf>
    <xf numFmtId="0" fontId="8" fillId="0" borderId="13" xfId="31" applyFont="1" applyBorder="1" applyAlignment="1" applyProtection="1">
      <alignment horizontal="center" vertical="center"/>
      <protection hidden="1"/>
    </xf>
    <xf numFmtId="0" fontId="39" fillId="0" borderId="14" xfId="31" applyFont="1" applyBorder="1" applyAlignment="1" applyProtection="1">
      <alignment horizontal="center" vertical="center" wrapText="1"/>
      <protection hidden="1"/>
    </xf>
    <xf numFmtId="0" fontId="39" fillId="0" borderId="30" xfId="31" applyFont="1" applyBorder="1" applyAlignment="1" applyProtection="1">
      <alignment horizontal="center" vertical="center" wrapText="1"/>
      <protection hidden="1"/>
    </xf>
    <xf numFmtId="0" fontId="39" fillId="0" borderId="15" xfId="31" applyFont="1" applyBorder="1" applyAlignment="1" applyProtection="1">
      <alignment horizontal="center" vertical="center" wrapText="1"/>
      <protection hidden="1"/>
    </xf>
    <xf numFmtId="0" fontId="22" fillId="0" borderId="16" xfId="31" applyFont="1" applyBorder="1" applyAlignment="1" applyProtection="1">
      <alignment horizontal="center" vertical="center"/>
      <protection hidden="1"/>
    </xf>
    <xf numFmtId="0" fontId="22" fillId="0" borderId="23" xfId="31" applyFont="1" applyBorder="1" applyAlignment="1" applyProtection="1">
      <alignment horizontal="center" vertical="center"/>
      <protection hidden="1"/>
    </xf>
    <xf numFmtId="0" fontId="22" fillId="0" borderId="17" xfId="31" applyFont="1" applyBorder="1" applyAlignment="1" applyProtection="1">
      <alignment horizontal="center" vertical="center"/>
      <protection hidden="1"/>
    </xf>
    <xf numFmtId="0" fontId="37" fillId="0" borderId="0" xfId="0" applyFont="1" applyAlignment="1" applyProtection="1">
      <alignment horizontal="center" vertical="top"/>
      <protection hidden="1"/>
    </xf>
    <xf numFmtId="0" fontId="37" fillId="0" borderId="31" xfId="0" applyFont="1" applyBorder="1" applyAlignment="1" applyProtection="1">
      <alignment horizontal="center" vertical="top"/>
      <protection hidden="1"/>
    </xf>
    <xf numFmtId="0" fontId="21" fillId="0" borderId="23" xfId="0" applyFont="1" applyBorder="1" applyAlignment="1" applyProtection="1">
      <alignment horizontal="center" vertical="center"/>
      <protection hidden="1"/>
    </xf>
    <xf numFmtId="0" fontId="21" fillId="0" borderId="0" xfId="0" applyFont="1" applyAlignment="1" applyProtection="1">
      <alignment horizontal="left" vertical="top"/>
      <protection hidden="1"/>
    </xf>
    <xf numFmtId="0" fontId="38" fillId="4" borderId="0" xfId="0" applyFont="1" applyFill="1" applyAlignment="1" applyProtection="1">
      <alignment horizontal="center" vertical="top" wrapText="1"/>
      <protection hidden="1"/>
    </xf>
    <xf numFmtId="0" fontId="0" fillId="2" borderId="14" xfId="27" applyFont="1" applyFill="1" applyBorder="1" applyAlignment="1" applyProtection="1">
      <alignment horizontal="left" vertical="top" wrapText="1"/>
      <protection locked="0"/>
    </xf>
    <xf numFmtId="0" fontId="0" fillId="2" borderId="30" xfId="27" applyFont="1" applyFill="1" applyBorder="1" applyAlignment="1" applyProtection="1">
      <alignment horizontal="left" vertical="top" wrapText="1"/>
      <protection locked="0"/>
    </xf>
    <xf numFmtId="0" fontId="0" fillId="2" borderId="15" xfId="27" applyFont="1" applyFill="1" applyBorder="1" applyAlignment="1" applyProtection="1">
      <alignment horizontal="left" vertical="top" wrapText="1"/>
      <protection locked="0"/>
    </xf>
    <xf numFmtId="0" fontId="0" fillId="2" borderId="12" xfId="27" applyFont="1" applyFill="1" applyBorder="1" applyAlignment="1" applyProtection="1">
      <alignment vertical="top" wrapText="1"/>
      <protection locked="0"/>
    </xf>
    <xf numFmtId="0" fontId="18" fillId="2" borderId="3" xfId="27" applyFont="1" applyFill="1" applyBorder="1" applyAlignment="1" applyProtection="1">
      <alignment vertical="top" wrapText="1"/>
      <protection locked="0"/>
    </xf>
    <xf numFmtId="0" fontId="18" fillId="2" borderId="13" xfId="27" applyFont="1" applyFill="1" applyBorder="1" applyAlignment="1" applyProtection="1">
      <alignment vertical="top" wrapText="1"/>
      <protection locked="0"/>
    </xf>
    <xf numFmtId="0" fontId="0" fillId="2" borderId="14" xfId="27" applyFont="1" applyFill="1" applyBorder="1" applyAlignment="1" applyProtection="1">
      <alignment vertical="top"/>
      <protection locked="0"/>
    </xf>
    <xf numFmtId="0" fontId="18" fillId="2" borderId="30" xfId="27" applyFont="1" applyFill="1" applyBorder="1" applyAlignment="1" applyProtection="1">
      <alignment vertical="top"/>
      <protection locked="0"/>
    </xf>
    <xf numFmtId="0" fontId="18" fillId="2" borderId="15" xfId="27" applyFont="1" applyFill="1" applyBorder="1" applyAlignment="1" applyProtection="1">
      <alignment vertical="top"/>
      <protection locked="0"/>
    </xf>
    <xf numFmtId="0" fontId="0" fillId="2" borderId="14" xfId="27" applyFont="1" applyFill="1" applyBorder="1" applyAlignment="1" applyProtection="1">
      <alignment horizontal="left" vertical="center"/>
      <protection locked="0"/>
    </xf>
    <xf numFmtId="0" fontId="18" fillId="2" borderId="30" xfId="27" applyFont="1" applyFill="1" applyBorder="1" applyAlignment="1" applyProtection="1">
      <alignment horizontal="left" vertical="center"/>
      <protection locked="0"/>
    </xf>
    <xf numFmtId="0" fontId="18" fillId="2" borderId="15" xfId="27" applyFont="1" applyFill="1" applyBorder="1" applyAlignment="1" applyProtection="1">
      <alignment horizontal="left" vertical="center"/>
      <protection locked="0"/>
    </xf>
    <xf numFmtId="0" fontId="0" fillId="2" borderId="14" xfId="27" applyFont="1" applyFill="1" applyBorder="1" applyAlignment="1" applyProtection="1">
      <alignment vertical="top" wrapText="1"/>
      <protection locked="0"/>
    </xf>
    <xf numFmtId="0" fontId="18" fillId="2" borderId="30" xfId="27" applyFont="1" applyFill="1" applyBorder="1" applyAlignment="1" applyProtection="1">
      <alignment vertical="top" wrapText="1"/>
      <protection locked="0"/>
    </xf>
    <xf numFmtId="0" fontId="18" fillId="2" borderId="15" xfId="27" applyFont="1" applyFill="1" applyBorder="1" applyAlignment="1" applyProtection="1">
      <alignment vertical="top" wrapText="1"/>
      <protection locked="0"/>
    </xf>
    <xf numFmtId="0" fontId="34" fillId="0" borderId="7" xfId="27" applyFont="1" applyBorder="1" applyAlignment="1" applyProtection="1">
      <alignment horizontal="center" vertical="center" wrapText="1"/>
      <protection hidden="1"/>
    </xf>
    <xf numFmtId="0" fontId="17" fillId="0" borderId="0" xfId="27" applyFont="1" applyAlignment="1" applyProtection="1">
      <alignment horizontal="center" vertical="center"/>
      <protection hidden="1"/>
    </xf>
    <xf numFmtId="0" fontId="27" fillId="4" borderId="0" xfId="27" applyFont="1" applyFill="1" applyAlignment="1" applyProtection="1">
      <alignment horizontal="center" vertical="center"/>
      <protection hidden="1"/>
    </xf>
    <xf numFmtId="0" fontId="7" fillId="2" borderId="20" xfId="27" applyFont="1" applyFill="1" applyBorder="1" applyAlignment="1" applyProtection="1">
      <alignment horizontal="center" vertical="center"/>
      <protection locked="0"/>
    </xf>
    <xf numFmtId="0" fontId="18" fillId="2" borderId="12" xfId="27" applyFont="1" applyFill="1" applyBorder="1" applyAlignment="1" applyProtection="1">
      <alignment horizontal="center" vertical="center" wrapText="1"/>
      <protection locked="0"/>
    </xf>
    <xf numFmtId="0" fontId="18" fillId="2" borderId="3" xfId="27" applyFont="1" applyFill="1" applyBorder="1" applyAlignment="1" applyProtection="1">
      <alignment horizontal="center" vertical="center" wrapText="1"/>
      <protection locked="0"/>
    </xf>
    <xf numFmtId="0" fontId="18" fillId="2" borderId="13" xfId="27" applyFont="1" applyFill="1" applyBorder="1" applyAlignment="1" applyProtection="1">
      <alignment horizontal="center" vertical="center" wrapText="1"/>
      <protection locked="0"/>
    </xf>
    <xf numFmtId="0" fontId="7" fillId="13" borderId="12" xfId="0" applyFont="1" applyFill="1" applyBorder="1" applyAlignment="1" applyProtection="1">
      <alignment horizontal="center" vertical="center" wrapText="1"/>
      <protection hidden="1"/>
    </xf>
    <xf numFmtId="0" fontId="7" fillId="13" borderId="13" xfId="0" applyFont="1" applyFill="1" applyBorder="1" applyAlignment="1" applyProtection="1">
      <alignment horizontal="center" vertical="center" wrapText="1"/>
      <protection hidden="1"/>
    </xf>
    <xf numFmtId="0" fontId="0" fillId="13" borderId="12" xfId="0" applyFill="1" applyBorder="1" applyAlignment="1" applyProtection="1">
      <alignment horizontal="left" vertical="center" wrapText="1"/>
      <protection hidden="1"/>
    </xf>
    <xf numFmtId="0" fontId="0" fillId="13" borderId="13" xfId="0" applyFill="1" applyBorder="1"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32" applyFont="1" applyAlignment="1" applyProtection="1">
      <alignment horizontal="left" vertical="center"/>
      <protection hidden="1"/>
    </xf>
    <xf numFmtId="0" fontId="68"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8" fillId="0" borderId="0" xfId="29" applyNumberFormat="1" applyFont="1" applyFill="1" applyBorder="1" applyAlignment="1" applyProtection="1">
      <alignment horizontal="justify" vertical="center" wrapText="1"/>
      <protection hidden="1"/>
    </xf>
    <xf numFmtId="0" fontId="8" fillId="0" borderId="0" xfId="0" applyFont="1" applyAlignment="1" applyProtection="1">
      <alignment horizontal="center" vertical="center" wrapText="1"/>
      <protection hidden="1"/>
    </xf>
    <xf numFmtId="0" fontId="20" fillId="0" borderId="29" xfId="0" applyFont="1" applyBorder="1" applyAlignment="1">
      <alignment horizontal="center" vertical="top" wrapText="1"/>
    </xf>
    <xf numFmtId="0" fontId="20" fillId="0" borderId="9" xfId="0" applyFont="1" applyBorder="1" applyAlignment="1">
      <alignment horizontal="center" vertical="top" wrapText="1"/>
    </xf>
    <xf numFmtId="0" fontId="20" fillId="0" borderId="32" xfId="0" applyFont="1" applyBorder="1" applyAlignment="1">
      <alignment horizontal="center" vertical="top" wrapText="1"/>
    </xf>
    <xf numFmtId="0" fontId="20" fillId="0" borderId="4" xfId="0" applyFont="1" applyBorder="1" applyAlignment="1">
      <alignment horizontal="center" vertical="top" wrapText="1"/>
    </xf>
    <xf numFmtId="0" fontId="20" fillId="0" borderId="0" xfId="0" applyFont="1" applyAlignment="1">
      <alignment horizontal="center" vertical="top" wrapText="1"/>
    </xf>
    <xf numFmtId="0" fontId="20" fillId="0" borderId="5" xfId="0" applyFont="1" applyBorder="1" applyAlignment="1">
      <alignment horizontal="center" vertical="top" wrapText="1"/>
    </xf>
    <xf numFmtId="0" fontId="20" fillId="0" borderId="6" xfId="0" applyFont="1" applyBorder="1" applyAlignment="1">
      <alignment horizontal="center" vertical="top" wrapText="1"/>
    </xf>
    <xf numFmtId="0" fontId="20" fillId="0" borderId="7" xfId="0" applyFont="1" applyBorder="1" applyAlignment="1">
      <alignment horizontal="center" vertical="top" wrapText="1"/>
    </xf>
    <xf numFmtId="0" fontId="20" fillId="0" borderId="8" xfId="0" applyFont="1" applyBorder="1" applyAlignment="1">
      <alignment horizontal="center" vertical="top" wrapText="1"/>
    </xf>
    <xf numFmtId="0" fontId="20" fillId="0" borderId="29" xfId="0" applyFont="1" applyBorder="1" applyAlignment="1">
      <alignment horizontal="center" vertical="top"/>
    </xf>
    <xf numFmtId="0" fontId="20" fillId="0" borderId="9" xfId="0" applyFont="1" applyBorder="1" applyAlignment="1">
      <alignment horizontal="center" vertical="top"/>
    </xf>
    <xf numFmtId="0" fontId="20" fillId="0" borderId="32" xfId="0" applyFont="1" applyBorder="1" applyAlignment="1">
      <alignment horizontal="center" vertical="top"/>
    </xf>
    <xf numFmtId="0" fontId="20" fillId="0" borderId="4" xfId="0" applyFont="1" applyBorder="1" applyAlignment="1">
      <alignment horizontal="center" vertical="top"/>
    </xf>
    <xf numFmtId="0" fontId="20" fillId="0" borderId="0" xfId="0" applyFont="1" applyAlignment="1">
      <alignment horizontal="center" vertical="top"/>
    </xf>
    <xf numFmtId="0" fontId="20" fillId="0" borderId="5" xfId="0" applyFont="1" applyBorder="1" applyAlignment="1">
      <alignment horizontal="center" vertical="top"/>
    </xf>
    <xf numFmtId="0" fontId="20" fillId="0" borderId="6" xfId="0" applyFont="1" applyBorder="1" applyAlignment="1">
      <alignment horizontal="center" vertical="top"/>
    </xf>
    <xf numFmtId="0" fontId="20" fillId="0" borderId="7" xfId="0" applyFont="1" applyBorder="1" applyAlignment="1">
      <alignment horizontal="center" vertical="top"/>
    </xf>
    <xf numFmtId="0" fontId="20" fillId="0" borderId="8" xfId="0" applyFont="1" applyBorder="1" applyAlignment="1">
      <alignment horizontal="center" vertical="top"/>
    </xf>
    <xf numFmtId="0" fontId="20" fillId="0" borderId="0" xfId="32"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53" fillId="0" borderId="0" xfId="0" applyFont="1" applyAlignment="1">
      <alignment horizontal="center" vertical="center"/>
    </xf>
    <xf numFmtId="0" fontId="59" fillId="4" borderId="0" xfId="0" applyFont="1" applyFill="1" applyAlignment="1">
      <alignment horizontal="center" vertical="center"/>
    </xf>
    <xf numFmtId="0" fontId="6" fillId="0" borderId="0" xfId="29" applyNumberFormat="1" applyFont="1" applyFill="1" applyBorder="1" applyAlignment="1" applyProtection="1">
      <alignment horizontal="justify" vertical="center" wrapText="1"/>
    </xf>
    <xf numFmtId="0" fontId="17" fillId="0" borderId="12" xfId="31" applyFont="1" applyBorder="1" applyAlignment="1" applyProtection="1">
      <alignment horizontal="center" vertical="center" wrapText="1"/>
      <protection hidden="1"/>
    </xf>
    <xf numFmtId="0" fontId="17" fillId="0" borderId="13" xfId="31" applyFont="1" applyBorder="1" applyAlignment="1" applyProtection="1">
      <alignment horizontal="center" vertical="center" wrapText="1"/>
      <protection hidden="1"/>
    </xf>
    <xf numFmtId="174" fontId="17" fillId="0" borderId="11" xfId="31" applyNumberFormat="1" applyFont="1" applyBorder="1" applyAlignment="1" applyProtection="1">
      <alignment horizontal="center" vertical="center"/>
      <protection hidden="1"/>
    </xf>
    <xf numFmtId="174" fontId="17" fillId="0" borderId="10" xfId="31" applyNumberFormat="1" applyFont="1" applyBorder="1" applyAlignment="1" applyProtection="1">
      <alignment horizontal="center" vertical="center"/>
      <protection hidden="1"/>
    </xf>
    <xf numFmtId="0" fontId="7" fillId="0" borderId="20" xfId="31" applyFont="1" applyBorder="1" applyAlignment="1" applyProtection="1">
      <alignment horizontal="justify" vertical="center" wrapText="1"/>
      <protection hidden="1"/>
    </xf>
    <xf numFmtId="4" fontId="17" fillId="0" borderId="11" xfId="31" applyNumberFormat="1" applyFont="1" applyBorder="1" applyAlignment="1" applyProtection="1">
      <alignment horizontal="center" vertical="center"/>
      <protection hidden="1"/>
    </xf>
    <xf numFmtId="4" fontId="17" fillId="0" borderId="10" xfId="31" applyNumberFormat="1" applyFont="1" applyBorder="1" applyAlignment="1" applyProtection="1">
      <alignment horizontal="center" vertical="center"/>
      <protection hidden="1"/>
    </xf>
    <xf numFmtId="0" fontId="17" fillId="0" borderId="20" xfId="31" applyFont="1" applyBorder="1" applyAlignment="1" applyProtection="1">
      <alignment horizontal="left" vertical="center" wrapText="1"/>
      <protection hidden="1"/>
    </xf>
    <xf numFmtId="0" fontId="18" fillId="0" borderId="0" xfId="31" applyFont="1" applyAlignment="1" applyProtection="1">
      <alignment horizontal="left" vertical="top"/>
      <protection hidden="1"/>
    </xf>
    <xf numFmtId="0" fontId="17" fillId="0" borderId="0" xfId="31" applyFont="1" applyAlignment="1" applyProtection="1">
      <alignment horizontal="center" vertical="center" wrapText="1"/>
      <protection hidden="1"/>
    </xf>
    <xf numFmtId="0" fontId="27" fillId="4" borderId="0" xfId="31" applyFont="1" applyFill="1" applyAlignment="1" applyProtection="1">
      <alignment horizontal="center" vertical="center"/>
      <protection hidden="1"/>
    </xf>
    <xf numFmtId="0" fontId="17" fillId="0" borderId="0" xfId="29" applyNumberFormat="1" applyFont="1" applyFill="1" applyBorder="1" applyAlignment="1" applyProtection="1">
      <alignment horizontal="justify" vertical="center" wrapText="1"/>
      <protection hidden="1"/>
    </xf>
    <xf numFmtId="0" fontId="8" fillId="0" borderId="20" xfId="31" applyFont="1" applyBorder="1" applyAlignment="1" applyProtection="1">
      <alignment horizontal="center" vertical="center"/>
      <protection hidden="1"/>
    </xf>
    <xf numFmtId="0" fontId="7" fillId="0" borderId="25" xfId="31" applyFont="1" applyBorder="1" applyAlignment="1" applyProtection="1">
      <alignment horizontal="justify" vertical="center" wrapText="1"/>
      <protection hidden="1"/>
    </xf>
    <xf numFmtId="0" fontId="7" fillId="0" borderId="27" xfId="31" applyFont="1" applyBorder="1" applyAlignment="1" applyProtection="1">
      <alignment horizontal="justify" vertical="center" wrapText="1"/>
      <protection hidden="1"/>
    </xf>
    <xf numFmtId="0" fontId="8" fillId="0" borderId="29" xfId="31" applyFont="1" applyBorder="1" applyAlignment="1" applyProtection="1">
      <alignment horizontal="center" vertical="center" wrapText="1"/>
      <protection hidden="1"/>
    </xf>
    <xf numFmtId="0" fontId="8" fillId="0" borderId="32" xfId="31" applyFont="1" applyBorder="1" applyAlignment="1" applyProtection="1">
      <alignment horizontal="center" vertical="center" wrapText="1"/>
      <protection hidden="1"/>
    </xf>
    <xf numFmtId="0" fontId="8" fillId="0" borderId="6" xfId="31" applyFont="1" applyBorder="1" applyAlignment="1" applyProtection="1">
      <alignment horizontal="center" vertical="center" wrapText="1"/>
      <protection hidden="1"/>
    </xf>
    <xf numFmtId="0" fontId="8" fillId="0" borderId="8" xfId="31" applyFont="1" applyBorder="1" applyAlignment="1" applyProtection="1">
      <alignment horizontal="center" vertical="center" wrapText="1"/>
      <protection hidden="1"/>
    </xf>
    <xf numFmtId="0" fontId="8" fillId="3" borderId="21" xfId="31" applyFont="1" applyFill="1" applyBorder="1" applyAlignment="1" applyProtection="1">
      <alignment horizontal="left" vertical="center" wrapText="1"/>
      <protection hidden="1"/>
    </xf>
    <xf numFmtId="0" fontId="7" fillId="0" borderId="0" xfId="31" applyFont="1" applyAlignment="1" applyProtection="1">
      <alignment horizontal="left" vertical="top"/>
      <protection hidden="1"/>
    </xf>
    <xf numFmtId="0" fontId="8" fillId="0" borderId="12" xfId="31" applyFont="1" applyBorder="1" applyAlignment="1" applyProtection="1">
      <alignment horizontal="center" vertical="center" wrapText="1"/>
      <protection hidden="1"/>
    </xf>
    <xf numFmtId="0" fontId="8" fillId="0" borderId="13" xfId="31" applyFont="1" applyBorder="1" applyAlignment="1" applyProtection="1">
      <alignment horizontal="center" vertical="center" wrapText="1"/>
      <protection hidden="1"/>
    </xf>
    <xf numFmtId="0" fontId="8" fillId="0" borderId="0" xfId="31" applyFont="1" applyAlignment="1" applyProtection="1">
      <alignment horizontal="center" vertical="center" wrapText="1"/>
      <protection hidden="1"/>
    </xf>
    <xf numFmtId="0" fontId="38" fillId="4" borderId="0" xfId="31" applyFont="1" applyFill="1" applyAlignment="1" applyProtection="1">
      <alignment horizontal="center" vertical="center"/>
      <protection hidden="1"/>
    </xf>
    <xf numFmtId="0" fontId="17" fillId="0" borderId="20" xfId="30" applyFont="1" applyBorder="1" applyAlignment="1" applyProtection="1">
      <alignment horizontal="justify" vertical="top"/>
      <protection hidden="1"/>
    </xf>
    <xf numFmtId="0" fontId="18" fillId="0" borderId="12" xfId="30" applyFont="1" applyBorder="1" applyAlignment="1" applyProtection="1">
      <alignment horizontal="center" vertical="top"/>
      <protection hidden="1"/>
    </xf>
    <xf numFmtId="0" fontId="18" fillId="0" borderId="13" xfId="30" applyFont="1" applyBorder="1" applyAlignment="1" applyProtection="1">
      <alignment horizontal="center" vertical="top"/>
      <protection hidden="1"/>
    </xf>
    <xf numFmtId="0" fontId="17" fillId="5" borderId="0" xfId="30" applyNumberFormat="1" applyFont="1" applyFill="1" applyBorder="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7" fillId="0" borderId="0" xfId="0" applyFont="1" applyAlignment="1" applyProtection="1">
      <alignment horizontal="justify" vertical="top" wrapText="1"/>
      <protection hidden="1"/>
    </xf>
    <xf numFmtId="0" fontId="18" fillId="0" borderId="0" xfId="30" applyFont="1" applyAlignment="1" applyProtection="1">
      <alignment horizontal="justify" vertical="center"/>
      <protection hidden="1"/>
    </xf>
    <xf numFmtId="0" fontId="17" fillId="0" borderId="29" xfId="30" applyFont="1" applyBorder="1" applyAlignment="1" applyProtection="1">
      <alignment horizontal="justify" vertical="top"/>
      <protection hidden="1"/>
    </xf>
    <xf numFmtId="0" fontId="18" fillId="0" borderId="9" xfId="30" applyFont="1" applyBorder="1" applyAlignment="1" applyProtection="1">
      <alignment horizontal="justify" vertical="top"/>
      <protection hidden="1"/>
    </xf>
    <xf numFmtId="0" fontId="18" fillId="0" borderId="32" xfId="30" applyFont="1" applyBorder="1" applyAlignment="1" applyProtection="1">
      <alignment horizontal="justify" vertical="top"/>
      <protection hidden="1"/>
    </xf>
    <xf numFmtId="0" fontId="0" fillId="0" borderId="9" xfId="30" applyFont="1" applyBorder="1" applyAlignment="1" applyProtection="1">
      <alignment horizontal="justify" vertical="center"/>
      <protection hidden="1"/>
    </xf>
    <xf numFmtId="0" fontId="17" fillId="0" borderId="12" xfId="30" applyFont="1" applyBorder="1" applyAlignment="1" applyProtection="1">
      <alignment horizontal="justify" vertical="top"/>
      <protection hidden="1"/>
    </xf>
    <xf numFmtId="0" fontId="17" fillId="0" borderId="3" xfId="30" applyFont="1" applyBorder="1" applyAlignment="1" applyProtection="1">
      <alignment horizontal="justify" vertical="top"/>
      <protection hidden="1"/>
    </xf>
    <xf numFmtId="0" fontId="17" fillId="0" borderId="13" xfId="30" applyFont="1" applyBorder="1" applyAlignment="1" applyProtection="1">
      <alignment horizontal="justify" vertical="top"/>
      <protection hidden="1"/>
    </xf>
    <xf numFmtId="0" fontId="17" fillId="0" borderId="14" xfId="30" applyFont="1" applyBorder="1" applyAlignment="1" applyProtection="1">
      <alignment horizontal="justify" vertical="center"/>
      <protection hidden="1"/>
    </xf>
    <xf numFmtId="0" fontId="17" fillId="0" borderId="30" xfId="30" applyFont="1" applyBorder="1" applyAlignment="1" applyProtection="1">
      <alignment horizontal="justify" vertical="center"/>
      <protection hidden="1"/>
    </xf>
    <xf numFmtId="0" fontId="17" fillId="0" borderId="15" xfId="30" applyFont="1" applyBorder="1" applyAlignment="1" applyProtection="1">
      <alignment horizontal="justify" vertical="center"/>
      <protection hidden="1"/>
    </xf>
    <xf numFmtId="0" fontId="17" fillId="0" borderId="33" xfId="30" applyFont="1" applyBorder="1" applyAlignment="1" applyProtection="1">
      <alignment horizontal="justify" vertical="top"/>
      <protection hidden="1"/>
    </xf>
    <xf numFmtId="0" fontId="17" fillId="0" borderId="31" xfId="30" applyFont="1" applyBorder="1" applyAlignment="1" applyProtection="1">
      <alignment horizontal="justify" vertical="top"/>
      <protection hidden="1"/>
    </xf>
    <xf numFmtId="0" fontId="17" fillId="0" borderId="34" xfId="30" applyFont="1" applyBorder="1" applyAlignment="1" applyProtection="1">
      <alignment horizontal="justify" vertical="top"/>
      <protection hidden="1"/>
    </xf>
    <xf numFmtId="0" fontId="17" fillId="0" borderId="0" xfId="25" applyFont="1" applyAlignment="1" applyProtection="1">
      <alignment horizontal="left" vertical="center" indent="2"/>
      <protection hidden="1"/>
    </xf>
    <xf numFmtId="0" fontId="0" fillId="0" borderId="0" xfId="30" applyFont="1" applyBorder="1" applyAlignment="1" applyProtection="1">
      <alignment horizontal="justify" vertical="center"/>
      <protection hidden="1"/>
    </xf>
    <xf numFmtId="0" fontId="18" fillId="8" borderId="0" xfId="30" applyFont="1" applyFill="1" applyBorder="1" applyAlignment="1" applyProtection="1">
      <alignment horizontal="justify" vertical="top" wrapText="1"/>
      <protection locked="0" hidden="1"/>
    </xf>
    <xf numFmtId="0" fontId="18" fillId="0" borderId="0" xfId="30" applyFont="1" applyBorder="1" applyAlignment="1" applyProtection="1">
      <alignment horizontal="justify" vertical="center"/>
      <protection hidden="1"/>
    </xf>
    <xf numFmtId="0" fontId="54" fillId="3" borderId="21" xfId="31" applyFont="1" applyFill="1" applyBorder="1" applyAlignment="1" applyProtection="1">
      <alignment horizontal="left" vertical="center" wrapText="1"/>
      <protection hidden="1"/>
    </xf>
    <xf numFmtId="0" fontId="54" fillId="0" borderId="20" xfId="31" applyFont="1" applyBorder="1" applyAlignment="1" applyProtection="1">
      <alignment horizontal="center" vertical="center"/>
      <protection hidden="1"/>
    </xf>
    <xf numFmtId="0" fontId="54" fillId="0" borderId="29" xfId="31" applyFont="1" applyBorder="1" applyAlignment="1" applyProtection="1">
      <alignment horizontal="center" vertical="center" wrapText="1"/>
      <protection hidden="1"/>
    </xf>
    <xf numFmtId="0" fontId="54" fillId="0" borderId="32" xfId="31" applyFont="1" applyBorder="1" applyAlignment="1" applyProtection="1">
      <alignment horizontal="center" vertical="center" wrapText="1"/>
      <protection hidden="1"/>
    </xf>
    <xf numFmtId="0" fontId="54" fillId="0" borderId="6" xfId="31" applyFont="1" applyBorder="1" applyAlignment="1" applyProtection="1">
      <alignment horizontal="center" vertical="center" wrapText="1"/>
      <protection hidden="1"/>
    </xf>
    <xf numFmtId="0" fontId="54" fillId="0" borderId="8" xfId="31" applyFont="1" applyBorder="1" applyAlignment="1" applyProtection="1">
      <alignment horizontal="center" vertical="center" wrapText="1"/>
      <protection hidden="1"/>
    </xf>
    <xf numFmtId="0" fontId="47" fillId="0" borderId="25" xfId="31" applyFont="1" applyBorder="1" applyAlignment="1" applyProtection="1">
      <alignment horizontal="justify" vertical="center" wrapText="1"/>
      <protection hidden="1"/>
    </xf>
    <xf numFmtId="0" fontId="47" fillId="0" borderId="27" xfId="31" applyFont="1" applyBorder="1" applyAlignment="1" applyProtection="1">
      <alignment horizontal="justify" vertical="center" wrapText="1"/>
      <protection hidden="1"/>
    </xf>
    <xf numFmtId="0" fontId="20" fillId="0" borderId="25" xfId="31" applyFont="1" applyBorder="1" applyAlignment="1" applyProtection="1">
      <alignment horizontal="justify" vertical="center" wrapText="1"/>
      <protection hidden="1"/>
    </xf>
    <xf numFmtId="0" fontId="20" fillId="0" borderId="27" xfId="31" applyFont="1" applyBorder="1" applyAlignment="1" applyProtection="1">
      <alignment horizontal="justify" vertical="center" wrapText="1"/>
      <protection hidden="1"/>
    </xf>
    <xf numFmtId="0" fontId="18" fillId="0" borderId="0" xfId="31" applyFont="1" applyAlignment="1" applyProtection="1">
      <alignment horizontal="left" vertical="center"/>
      <protection hidden="1"/>
    </xf>
    <xf numFmtId="0" fontId="7" fillId="0" borderId="0" xfId="25" applyFont="1" applyAlignment="1">
      <alignment horizontal="justify" vertical="center"/>
    </xf>
    <xf numFmtId="0" fontId="7" fillId="0" borderId="0" xfId="25" applyFont="1" applyAlignment="1">
      <alignment horizontal="center" vertical="center"/>
    </xf>
    <xf numFmtId="0" fontId="7" fillId="0" borderId="0" xfId="25" applyFont="1" applyAlignment="1">
      <alignment horizontal="left" vertical="center"/>
    </xf>
    <xf numFmtId="0" fontId="7" fillId="0" borderId="35" xfId="0" applyFont="1" applyBorder="1" applyAlignment="1">
      <alignment horizontal="justify" vertical="center" wrapText="1"/>
    </xf>
    <xf numFmtId="0" fontId="7" fillId="0" borderId="23" xfId="0" applyFont="1" applyBorder="1" applyAlignment="1">
      <alignment horizontal="left" vertical="center"/>
    </xf>
    <xf numFmtId="0" fontId="7" fillId="2" borderId="23" xfId="0" applyFont="1" applyFill="1" applyBorder="1" applyAlignment="1" applyProtection="1">
      <alignment vertical="center" wrapText="1"/>
      <protection locked="0"/>
    </xf>
    <xf numFmtId="0" fontId="8" fillId="0" borderId="0" xfId="24" applyFont="1" applyAlignment="1">
      <alignment horizontal="center" vertical="center"/>
    </xf>
    <xf numFmtId="0" fontId="8" fillId="2" borderId="0" xfId="24" applyFont="1" applyFill="1" applyAlignment="1" applyProtection="1">
      <alignment horizontal="left" vertical="center"/>
      <protection locked="0"/>
    </xf>
    <xf numFmtId="175" fontId="8" fillId="0" borderId="0" xfId="24" applyNumberFormat="1" applyFont="1" applyAlignment="1">
      <alignment horizontal="left" vertical="center"/>
    </xf>
    <xf numFmtId="0" fontId="8" fillId="0" borderId="0" xfId="24" applyFont="1" applyAlignment="1">
      <alignment horizontal="justify" vertical="center"/>
    </xf>
    <xf numFmtId="0" fontId="8" fillId="0" borderId="0" xfId="25" applyFont="1" applyAlignment="1">
      <alignment horizontal="justify" vertical="center"/>
    </xf>
    <xf numFmtId="0" fontId="8" fillId="0" borderId="0" xfId="24" quotePrefix="1" applyFont="1" applyAlignment="1">
      <alignment horizontal="center" vertical="center"/>
    </xf>
    <xf numFmtId="0" fontId="7" fillId="0" borderId="0" xfId="0" applyFont="1" applyAlignment="1">
      <alignment horizontal="left" vertical="center"/>
    </xf>
    <xf numFmtId="0" fontId="7" fillId="0" borderId="31" xfId="0" applyFont="1" applyBorder="1" applyAlignment="1">
      <alignment horizontal="left" vertical="center"/>
    </xf>
    <xf numFmtId="0" fontId="7" fillId="0" borderId="35" xfId="0" applyFont="1" applyBorder="1" applyAlignment="1">
      <alignment horizontal="left" vertical="center"/>
    </xf>
    <xf numFmtId="0" fontId="7" fillId="0" borderId="0" xfId="22" applyFont="1" applyAlignment="1">
      <alignment horizontal="left" vertical="center" wrapText="1"/>
    </xf>
    <xf numFmtId="2" fontId="32" fillId="0" borderId="0" xfId="28" applyNumberFormat="1" applyFont="1" applyAlignment="1" applyProtection="1">
      <alignment horizontal="left" vertical="center"/>
      <protection hidden="1"/>
    </xf>
    <xf numFmtId="43" fontId="7" fillId="0" borderId="0" xfId="0" applyNumberFormat="1" applyFont="1" applyAlignment="1" applyProtection="1">
      <alignment vertical="center"/>
      <protection hidden="1"/>
    </xf>
    <xf numFmtId="1" fontId="7" fillId="0" borderId="20" xfId="29" applyNumberFormat="1" applyFont="1" applyFill="1" applyBorder="1" applyAlignment="1" applyProtection="1">
      <alignment horizontal="center" vertical="center"/>
      <protection locked="0"/>
    </xf>
    <xf numFmtId="1" fontId="7" fillId="13" borderId="20" xfId="29" applyNumberFormat="1" applyFont="1" applyFill="1" applyBorder="1" applyAlignment="1" applyProtection="1">
      <alignment horizontal="center" vertical="center"/>
      <protection locked="0"/>
    </xf>
    <xf numFmtId="1" fontId="8" fillId="13" borderId="20" xfId="29" applyNumberFormat="1" applyFont="1" applyFill="1" applyBorder="1" applyAlignment="1" applyProtection="1">
      <alignment horizontal="center" vertical="center"/>
      <protection locked="0"/>
    </xf>
  </cellXfs>
  <cellStyles count="88">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62" builtinId="3"/>
    <cellStyle name="Comma  - Style1" xfId="7" xr:uid="{00000000-0005-0000-0000-000007000000}"/>
    <cellStyle name="Comma  - Style2" xfId="8" xr:uid="{00000000-0005-0000-0000-000008000000}"/>
    <cellStyle name="Comma  - Style3" xfId="9" xr:uid="{00000000-0005-0000-0000-000009000000}"/>
    <cellStyle name="Comma  - Style4" xfId="10" xr:uid="{00000000-0005-0000-0000-00000A000000}"/>
    <cellStyle name="Comma  - Style5" xfId="11" xr:uid="{00000000-0005-0000-0000-00000B000000}"/>
    <cellStyle name="Comma  - Style6" xfId="12" xr:uid="{00000000-0005-0000-0000-00000C000000}"/>
    <cellStyle name="Comma  - Style7" xfId="13" xr:uid="{00000000-0005-0000-0000-00000D000000}"/>
    <cellStyle name="Comma  - Style8" xfId="14" xr:uid="{00000000-0005-0000-0000-00000E000000}"/>
    <cellStyle name="Comma 10" xfId="82" xr:uid="{00000000-0005-0000-0000-00000F000000}"/>
    <cellStyle name="Comma 2" xfId="15" xr:uid="{00000000-0005-0000-0000-000010000000}"/>
    <cellStyle name="Comma 2 2" xfId="43" xr:uid="{00000000-0005-0000-0000-000011000000}"/>
    <cellStyle name="Comma 3" xfId="44" xr:uid="{00000000-0005-0000-0000-000012000000}"/>
    <cellStyle name="Comma 4" xfId="45" xr:uid="{00000000-0005-0000-0000-000013000000}"/>
    <cellStyle name="Comma 5" xfId="46" xr:uid="{00000000-0005-0000-0000-000014000000}"/>
    <cellStyle name="Comma 6" xfId="47" xr:uid="{00000000-0005-0000-0000-000015000000}"/>
    <cellStyle name="Comma 7" xfId="48" xr:uid="{00000000-0005-0000-0000-000016000000}"/>
    <cellStyle name="Comma 8" xfId="58" xr:uid="{00000000-0005-0000-0000-000017000000}"/>
    <cellStyle name="Comma 8 2" xfId="80" xr:uid="{00000000-0005-0000-0000-000018000000}"/>
    <cellStyle name="Comma 9" xfId="59" xr:uid="{00000000-0005-0000-0000-000019000000}"/>
    <cellStyle name="Comma 9 2" xfId="81" xr:uid="{00000000-0005-0000-0000-00001A000000}"/>
    <cellStyle name="Currency 2" xfId="60" xr:uid="{00000000-0005-0000-0000-00001B000000}"/>
    <cellStyle name="Formula" xfId="16" xr:uid="{00000000-0005-0000-0000-00001C000000}"/>
    <cellStyle name="Header1" xfId="17" xr:uid="{00000000-0005-0000-0000-00001D000000}"/>
    <cellStyle name="Header2" xfId="18" xr:uid="{00000000-0005-0000-0000-00001E000000}"/>
    <cellStyle name="Hypertextový odkaz" xfId="19" xr:uid="{00000000-0005-0000-0000-00001F000000}"/>
    <cellStyle name="no dec" xfId="20" xr:uid="{00000000-0005-0000-0000-000020000000}"/>
    <cellStyle name="Normal" xfId="0" builtinId="0"/>
    <cellStyle name="Normal - Style1" xfId="21" xr:uid="{00000000-0005-0000-0000-000022000000}"/>
    <cellStyle name="Normal 10" xfId="67" xr:uid="{00000000-0005-0000-0000-000023000000}"/>
    <cellStyle name="Normal 11" xfId="68" xr:uid="{00000000-0005-0000-0000-000024000000}"/>
    <cellStyle name="Normal 12" xfId="69" xr:uid="{00000000-0005-0000-0000-000025000000}"/>
    <cellStyle name="Normal 13" xfId="70" xr:uid="{00000000-0005-0000-0000-000026000000}"/>
    <cellStyle name="Normal 14" xfId="71" xr:uid="{00000000-0005-0000-0000-000027000000}"/>
    <cellStyle name="Normal 15" xfId="72" xr:uid="{00000000-0005-0000-0000-000028000000}"/>
    <cellStyle name="Normal 16" xfId="73" xr:uid="{00000000-0005-0000-0000-000029000000}"/>
    <cellStyle name="Normal 17" xfId="74" xr:uid="{00000000-0005-0000-0000-00002A000000}"/>
    <cellStyle name="Normal 18" xfId="75" xr:uid="{00000000-0005-0000-0000-00002B000000}"/>
    <cellStyle name="Normal 19" xfId="76" xr:uid="{00000000-0005-0000-0000-00002C000000}"/>
    <cellStyle name="Normal 2" xfId="22" xr:uid="{00000000-0005-0000-0000-00002D000000}"/>
    <cellStyle name="Normal 2 2" xfId="49" xr:uid="{00000000-0005-0000-0000-00002E000000}"/>
    <cellStyle name="Normal 2 3" xfId="61" xr:uid="{00000000-0005-0000-0000-00002F000000}"/>
    <cellStyle name="Normal 2 4" xfId="42" xr:uid="{00000000-0005-0000-0000-000030000000}"/>
    <cellStyle name="Normal 2_latest ICED_PLUMBING_ACADMIC BLOCK" xfId="50" xr:uid="{00000000-0005-0000-0000-000031000000}"/>
    <cellStyle name="Normal 20" xfId="78" xr:uid="{00000000-0005-0000-0000-000032000000}"/>
    <cellStyle name="Normal 21" xfId="77" xr:uid="{00000000-0005-0000-0000-000033000000}"/>
    <cellStyle name="Normal 23" xfId="51" xr:uid="{00000000-0005-0000-0000-000034000000}"/>
    <cellStyle name="Normal 3" xfId="40" xr:uid="{00000000-0005-0000-0000-000035000000}"/>
    <cellStyle name="Normal 4" xfId="52" xr:uid="{00000000-0005-0000-0000-000036000000}"/>
    <cellStyle name="Normal 5" xfId="41" xr:uid="{00000000-0005-0000-0000-000037000000}"/>
    <cellStyle name="Normal 5 2" xfId="79" xr:uid="{00000000-0005-0000-0000-000038000000}"/>
    <cellStyle name="Normal 6" xfId="63" xr:uid="{00000000-0005-0000-0000-000039000000}"/>
    <cellStyle name="Normal 6 2" xfId="83" xr:uid="{00000000-0005-0000-0000-00003A000000}"/>
    <cellStyle name="Normal 7" xfId="64" xr:uid="{00000000-0005-0000-0000-00003B000000}"/>
    <cellStyle name="Normal 7 2" xfId="84" xr:uid="{00000000-0005-0000-0000-00003C000000}"/>
    <cellStyle name="Normal 8" xfId="65" xr:uid="{00000000-0005-0000-0000-00003D000000}"/>
    <cellStyle name="Normal 8 2" xfId="85" xr:uid="{00000000-0005-0000-0000-00003E000000}"/>
    <cellStyle name="Normal 9" xfId="66" xr:uid="{00000000-0005-0000-0000-00003F000000}"/>
    <cellStyle name="Normal 9 2" xfId="86" xr:uid="{00000000-0005-0000-0000-000040000000}"/>
    <cellStyle name="Normal_0-FIRE-EST-2004" xfId="23" xr:uid="{00000000-0005-0000-0000-000041000000}"/>
    <cellStyle name="Normal_Annexures TW 04" xfId="24" xr:uid="{00000000-0005-0000-0000-000042000000}"/>
    <cellStyle name="Normal_Annexures TW 04 2" xfId="25" xr:uid="{00000000-0005-0000-0000-000043000000}"/>
    <cellStyle name="Normal_Attach 3(JV)" xfId="26" xr:uid="{00000000-0005-0000-0000-000044000000}"/>
    <cellStyle name="Normal_Attacments TW 04" xfId="27" xr:uid="{00000000-0005-0000-0000-000045000000}"/>
    <cellStyle name="Normal_Entertainment Form" xfId="28" xr:uid="{00000000-0005-0000-0000-000046000000}"/>
    <cellStyle name="Normal_pgcil-tivim-pricesched" xfId="29" xr:uid="{00000000-0005-0000-0000-000047000000}"/>
    <cellStyle name="Normal_PRICE SCHEDULE-4 to 6-A4 2" xfId="30" xr:uid="{00000000-0005-0000-0000-000048000000}"/>
    <cellStyle name="Normal_Price_Schedules for Insulator Package Rev-01" xfId="31" xr:uid="{00000000-0005-0000-0000-000049000000}"/>
    <cellStyle name="Normal_PRICE-SCHE Bihar-Rev-2-corrections" xfId="32" xr:uid="{00000000-0005-0000-0000-00004A000000}"/>
    <cellStyle name="Normal_PRICE-SCHE Bihar-Rev-2-corrections_Annexures TW 04" xfId="33" xr:uid="{00000000-0005-0000-0000-00004B000000}"/>
    <cellStyle name="Normal_PRICE-SCHE Bihar-Rev-2-corrections_Price_Schedules for Insulator Package Rev-01" xfId="34" xr:uid="{00000000-0005-0000-0000-00004C000000}"/>
    <cellStyle name="Normal_Sch-1" xfId="35" xr:uid="{00000000-0005-0000-0000-00004D000000}"/>
    <cellStyle name="Normal_Sheet1" xfId="36" xr:uid="{00000000-0005-0000-0000-00004E000000}"/>
    <cellStyle name="Percent" xfId="87" builtinId="5"/>
    <cellStyle name="Percent 2" xfId="53" xr:uid="{00000000-0005-0000-0000-00004F000000}"/>
    <cellStyle name="Percent 2 2" xfId="54" xr:uid="{00000000-0005-0000-0000-000050000000}"/>
    <cellStyle name="Percent 2 2 2" xfId="55" xr:uid="{00000000-0005-0000-0000-000051000000}"/>
    <cellStyle name="Percent 3" xfId="56" xr:uid="{00000000-0005-0000-0000-000052000000}"/>
    <cellStyle name="Popis" xfId="37" xr:uid="{00000000-0005-0000-0000-000053000000}"/>
    <cellStyle name="Sledovaný hypertextový odkaz" xfId="38" xr:uid="{00000000-0005-0000-0000-000054000000}"/>
    <cellStyle name="Standard_BS14" xfId="39" xr:uid="{00000000-0005-0000-0000-000055000000}"/>
    <cellStyle name="Style 1" xfId="57" xr:uid="{00000000-0005-0000-0000-000056000000}"/>
  </cellStyles>
  <dxfs count="25">
    <dxf>
      <font>
        <condense val="0"/>
        <extend val="0"/>
        <color indexed="9"/>
      </font>
      <fill>
        <patternFill patternType="none">
          <bgColor indexed="65"/>
        </patternFill>
      </fill>
    </dxf>
    <dxf>
      <fill>
        <patternFill patternType="none">
          <bgColor indexed="65"/>
        </patternFill>
      </fill>
    </dxf>
    <dxf>
      <font>
        <strike/>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5.xml.rels><?xml version="1.0" encoding="UTF-8" standalone="yes"?>
<Relationships xmlns="http://schemas.openxmlformats.org/package/2006/relationships"><Relationship Id="rId2" Type="http://schemas.openxmlformats.org/officeDocument/2006/relationships/hyperlink" Target="#Discount!A1"/><Relationship Id="rId1" Type="http://schemas.openxmlformats.org/officeDocument/2006/relationships/hyperlink" Target="#'Sch-7'!A1"/></Relationships>
</file>

<file path=xl/drawings/_rels/drawing6.xml.rels><?xml version="1.0" encoding="UTF-8" standalone="yes"?>
<Relationships xmlns="http://schemas.openxmlformats.org/package/2006/relationships"><Relationship Id="rId1" Type="http://schemas.openxmlformats.org/officeDocument/2006/relationships/hyperlink" Target="#'Bid Form 2nd Envelope'!A1"/></Relationships>
</file>

<file path=xl/drawings/drawing1.xml><?xml version="1.0" encoding="utf-8"?>
<xdr:wsDr xmlns:xdr="http://schemas.openxmlformats.org/drawingml/2006/spreadsheetDrawing" xmlns:a="http://schemas.openxmlformats.org/drawingml/2006/main">
  <xdr:twoCellAnchor>
    <xdr:from>
      <xdr:col>3</xdr:col>
      <xdr:colOff>2590800</xdr:colOff>
      <xdr:row>0</xdr:row>
      <xdr:rowOff>304800</xdr:rowOff>
    </xdr:from>
    <xdr:to>
      <xdr:col>4</xdr:col>
      <xdr:colOff>266700</xdr:colOff>
      <xdr:row>1</xdr:row>
      <xdr:rowOff>638175</xdr:rowOff>
    </xdr:to>
    <xdr:pic>
      <xdr:nvPicPr>
        <xdr:cNvPr id="2665" name="Picture 1">
          <a:extLst>
            <a:ext uri="{FF2B5EF4-FFF2-40B4-BE49-F238E27FC236}">
              <a16:creationId xmlns:a16="http://schemas.microsoft.com/office/drawing/2014/main" id="{00000000-0008-0000-0100-0000690A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38975" y="304800"/>
          <a:ext cx="619125" cy="723900"/>
        </a:xfrm>
        <a:prstGeom prst="rect">
          <a:avLst/>
        </a:prstGeom>
        <a:noFill/>
        <a:ln w="9525">
          <a:noFill/>
          <a:miter lim="800000"/>
          <a:headEnd/>
          <a:tailEnd/>
        </a:ln>
      </xdr:spPr>
    </xdr:pic>
    <xdr:clientData/>
  </xdr:twoCellAnchor>
  <xdr:twoCellAnchor>
    <xdr:from>
      <xdr:col>3</xdr:col>
      <xdr:colOff>9525</xdr:colOff>
      <xdr:row>8</xdr:row>
      <xdr:rowOff>208990</xdr:rowOff>
    </xdr:from>
    <xdr:to>
      <xdr:col>4</xdr:col>
      <xdr:colOff>527237</xdr:colOff>
      <xdr:row>9</xdr:row>
      <xdr:rowOff>117662</xdr:rowOff>
    </xdr:to>
    <xdr:sp macro="" textlink="">
      <xdr:nvSpPr>
        <xdr:cNvPr id="1026"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2040000}"/>
            </a:ext>
          </a:extLst>
        </xdr:cNvPr>
        <xdr:cNvSpPr txBox="1">
          <a:spLocks noChangeArrowheads="1"/>
        </xdr:cNvSpPr>
      </xdr:nvSpPr>
      <xdr:spPr bwMode="auto">
        <a:xfrm>
          <a:off x="4469466" y="3133725"/>
          <a:ext cx="3464859" cy="2000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2667" name="AutoShape 6">
          <a:extLst>
            <a:ext uri="{FF2B5EF4-FFF2-40B4-BE49-F238E27FC236}">
              <a16:creationId xmlns:a16="http://schemas.microsoft.com/office/drawing/2014/main" id="{00000000-0008-0000-0100-00006B0A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2668" name="AutoShape 7">
          <a:extLst>
            <a:ext uri="{FF2B5EF4-FFF2-40B4-BE49-F238E27FC236}">
              <a16:creationId xmlns:a16="http://schemas.microsoft.com/office/drawing/2014/main" id="{00000000-0008-0000-0100-00006C0A0000}"/>
            </a:ext>
          </a:extLst>
        </xdr:cNvPr>
        <xdr:cNvSpPr>
          <a:spLocks noChangeArrowheads="1"/>
        </xdr:cNvSpPr>
      </xdr:nvSpPr>
      <xdr:spPr bwMode="auto">
        <a:xfrm>
          <a:off x="8362950" y="391477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2669" name="AutoShape 8">
          <a:extLst>
            <a:ext uri="{FF2B5EF4-FFF2-40B4-BE49-F238E27FC236}">
              <a16:creationId xmlns:a16="http://schemas.microsoft.com/office/drawing/2014/main" id="{00000000-0008-0000-0100-00006D0A0000}"/>
            </a:ext>
          </a:extLst>
        </xdr:cNvPr>
        <xdr:cNvSpPr>
          <a:spLocks noChangeArrowheads="1"/>
        </xdr:cNvSpPr>
      </xdr:nvSpPr>
      <xdr:spPr bwMode="auto">
        <a:xfrm>
          <a:off x="104775" y="391477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2670" name="AutoShape 9">
          <a:extLst>
            <a:ext uri="{FF2B5EF4-FFF2-40B4-BE49-F238E27FC236}">
              <a16:creationId xmlns:a16="http://schemas.microsoft.com/office/drawing/2014/main" id="{00000000-0008-0000-0100-00006E0A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177054</xdr:colOff>
      <xdr:row>8</xdr:row>
      <xdr:rowOff>151840</xdr:rowOff>
    </xdr:from>
    <xdr:to>
      <xdr:col>2</xdr:col>
      <xdr:colOff>2335306</xdr:colOff>
      <xdr:row>9</xdr:row>
      <xdr:rowOff>117662</xdr:rowOff>
    </xdr:to>
    <xdr:sp macro="" textlink="">
      <xdr:nvSpPr>
        <xdr:cNvPr id="1036"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C040000}"/>
            </a:ext>
          </a:extLst>
        </xdr:cNvPr>
        <xdr:cNvSpPr txBox="1">
          <a:spLocks noChangeArrowheads="1"/>
        </xdr:cNvSpPr>
      </xdr:nvSpPr>
      <xdr:spPr bwMode="auto">
        <a:xfrm>
          <a:off x="838201" y="3076575"/>
          <a:ext cx="3009899" cy="25717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3381" name="Group 1">
          <a:hlinkClick xmlns:r="http://schemas.openxmlformats.org/officeDocument/2006/relationships" r:id="rId1" tooltip="Click to Proceed"/>
          <a:extLst>
            <a:ext uri="{FF2B5EF4-FFF2-40B4-BE49-F238E27FC236}">
              <a16:creationId xmlns:a16="http://schemas.microsoft.com/office/drawing/2014/main" id="{00000000-0008-0000-0200-0000350D0000}"/>
            </a:ext>
          </a:extLst>
        </xdr:cNvPr>
        <xdr:cNvGrpSpPr>
          <a:grpSpLocks/>
        </xdr:cNvGrpSpPr>
      </xdr:nvGrpSpPr>
      <xdr:grpSpPr bwMode="auto">
        <a:xfrm>
          <a:off x="7210425" y="57150"/>
          <a:ext cx="1209675" cy="657225"/>
          <a:chOff x="804" y="5"/>
          <a:chExt cx="116" cy="73"/>
        </a:xfrm>
      </xdr:grpSpPr>
      <xdr:sp macro="" textlink="">
        <xdr:nvSpPr>
          <xdr:cNvPr id="3383" name="AutoShape 2">
            <a:extLst>
              <a:ext uri="{FF2B5EF4-FFF2-40B4-BE49-F238E27FC236}">
                <a16:creationId xmlns:a16="http://schemas.microsoft.com/office/drawing/2014/main" id="{00000000-0008-0000-0200-000037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40</xdr:row>
      <xdr:rowOff>0</xdr:rowOff>
    </xdr:from>
    <xdr:to>
      <xdr:col>2</xdr:col>
      <xdr:colOff>4981575</xdr:colOff>
      <xdr:row>40</xdr:row>
      <xdr:rowOff>0</xdr:rowOff>
    </xdr:to>
    <xdr:pic>
      <xdr:nvPicPr>
        <xdr:cNvPr id="3382" name="Picture 4">
          <a:extLst>
            <a:ext uri="{FF2B5EF4-FFF2-40B4-BE49-F238E27FC236}">
              <a16:creationId xmlns:a16="http://schemas.microsoft.com/office/drawing/2014/main" id="{00000000-0008-0000-0200-0000360D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5829300" y="9410700"/>
          <a:ext cx="523875"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4331" name="Group 6">
          <a:hlinkClick xmlns:r="http://schemas.openxmlformats.org/officeDocument/2006/relationships" r:id="rId1" tooltip="Click for Sch-1"/>
          <a:extLst>
            <a:ext uri="{FF2B5EF4-FFF2-40B4-BE49-F238E27FC236}">
              <a16:creationId xmlns:a16="http://schemas.microsoft.com/office/drawing/2014/main" id="{00000000-0008-0000-0300-0000EB100000}"/>
            </a:ext>
          </a:extLst>
        </xdr:cNvPr>
        <xdr:cNvGrpSpPr>
          <a:grpSpLocks/>
        </xdr:cNvGrpSpPr>
      </xdr:nvGrpSpPr>
      <xdr:grpSpPr bwMode="auto">
        <a:xfrm>
          <a:off x="7572375" y="47625"/>
          <a:ext cx="1266825" cy="809625"/>
          <a:chOff x="804" y="5"/>
          <a:chExt cx="116" cy="73"/>
        </a:xfrm>
      </xdr:grpSpPr>
      <xdr:sp macro="" textlink="">
        <xdr:nvSpPr>
          <xdr:cNvPr id="4332" name="AutoShape 2">
            <a:extLst>
              <a:ext uri="{FF2B5EF4-FFF2-40B4-BE49-F238E27FC236}">
                <a16:creationId xmlns:a16="http://schemas.microsoft.com/office/drawing/2014/main" id="{00000000-0008-0000-0300-0000EC10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0]!TextBox3_Click" textlink="">
        <xdr:nvSpPr>
          <xdr:cNvPr id="9219" name="Text Box 3">
            <a:extLst>
              <a:ext uri="{FF2B5EF4-FFF2-40B4-BE49-F238E27FC236}">
                <a16:creationId xmlns:a16="http://schemas.microsoft.com/office/drawing/2014/main" id="{00000000-0008-0000-0300-000003240000}"/>
              </a:ext>
            </a:extLst>
          </xdr:cNvPr>
          <xdr:cNvSpPr txBox="1">
            <a:spLocks noChangeArrowheads="1"/>
          </xdr:cNvSpPr>
        </xdr:nvSpPr>
        <xdr:spPr bwMode="auto">
          <a:xfrm>
            <a:off x="819" y="23"/>
            <a:ext cx="99"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1266825</xdr:colOff>
      <xdr:row>76</xdr:row>
      <xdr:rowOff>0</xdr:rowOff>
    </xdr:from>
    <xdr:to>
      <xdr:col>2</xdr:col>
      <xdr:colOff>1343025</xdr:colOff>
      <xdr:row>76</xdr:row>
      <xdr:rowOff>0</xdr:rowOff>
    </xdr:to>
    <xdr:sp macro="" textlink="">
      <xdr:nvSpPr>
        <xdr:cNvPr id="3" name="Line 19">
          <a:extLst>
            <a:ext uri="{FF2B5EF4-FFF2-40B4-BE49-F238E27FC236}">
              <a16:creationId xmlns:a16="http://schemas.microsoft.com/office/drawing/2014/main" id="{547A70D9-24F2-401A-8BE6-846B894290E5}"/>
            </a:ext>
          </a:extLst>
        </xdr:cNvPr>
        <xdr:cNvSpPr>
          <a:spLocks noChangeShapeType="1"/>
        </xdr:cNvSpPr>
      </xdr:nvSpPr>
      <xdr:spPr bwMode="auto">
        <a:xfrm>
          <a:off x="3389539" y="65005857"/>
          <a:ext cx="76200" cy="0"/>
        </a:xfrm>
        <a:prstGeom prst="line">
          <a:avLst/>
        </a:prstGeom>
        <a:noFill/>
        <a:ln w="9525">
          <a:solidFill>
            <a:srgbClr val="000000"/>
          </a:solidFill>
          <a:round/>
          <a:headEnd/>
          <a:tailEnd/>
        </a:ln>
      </xdr:spPr>
    </xdr:sp>
    <xdr:clientData/>
  </xdr:twoCellAnchor>
  <xdr:twoCellAnchor>
    <xdr:from>
      <xdr:col>2</xdr:col>
      <xdr:colOff>1266825</xdr:colOff>
      <xdr:row>137</xdr:row>
      <xdr:rowOff>0</xdr:rowOff>
    </xdr:from>
    <xdr:to>
      <xdr:col>2</xdr:col>
      <xdr:colOff>1343025</xdr:colOff>
      <xdr:row>137</xdr:row>
      <xdr:rowOff>0</xdr:rowOff>
    </xdr:to>
    <xdr:sp macro="" textlink="">
      <xdr:nvSpPr>
        <xdr:cNvPr id="4" name="Line 19">
          <a:extLst>
            <a:ext uri="{FF2B5EF4-FFF2-40B4-BE49-F238E27FC236}">
              <a16:creationId xmlns:a16="http://schemas.microsoft.com/office/drawing/2014/main" id="{E7D6C62E-8301-4917-B473-D1BEF3751B72}"/>
            </a:ext>
          </a:extLst>
        </xdr:cNvPr>
        <xdr:cNvSpPr>
          <a:spLocks noChangeShapeType="1"/>
        </xdr:cNvSpPr>
      </xdr:nvSpPr>
      <xdr:spPr bwMode="auto">
        <a:xfrm>
          <a:off x="3389539" y="134937500"/>
          <a:ext cx="762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685800</xdr:colOff>
      <xdr:row>2</xdr:row>
      <xdr:rowOff>257175</xdr:rowOff>
    </xdr:to>
    <xdr:grpSp>
      <xdr:nvGrpSpPr>
        <xdr:cNvPr id="5352" name="Group 1">
          <a:hlinkClick xmlns:r="http://schemas.openxmlformats.org/officeDocument/2006/relationships" r:id="rId1" tooltip="Click for Sch-7"/>
          <a:extLst>
            <a:ext uri="{FF2B5EF4-FFF2-40B4-BE49-F238E27FC236}">
              <a16:creationId xmlns:a16="http://schemas.microsoft.com/office/drawing/2014/main" id="{00000000-0008-0000-0900-0000E8140000}"/>
            </a:ext>
          </a:extLst>
        </xdr:cNvPr>
        <xdr:cNvGrpSpPr>
          <a:grpSpLocks/>
        </xdr:cNvGrpSpPr>
      </xdr:nvGrpSpPr>
      <xdr:grpSpPr bwMode="auto">
        <a:xfrm>
          <a:off x="8048625" y="19050"/>
          <a:ext cx="1171575" cy="695325"/>
          <a:chOff x="804" y="5"/>
          <a:chExt cx="123" cy="73"/>
        </a:xfrm>
      </xdr:grpSpPr>
      <xdr:sp macro="" textlink="">
        <xdr:nvSpPr>
          <xdr:cNvPr id="5353" name="AutoShape 2">
            <a:extLst>
              <a:ext uri="{FF2B5EF4-FFF2-40B4-BE49-F238E27FC236}">
                <a16:creationId xmlns:a16="http://schemas.microsoft.com/office/drawing/2014/main" id="{00000000-0008-0000-0900-0000E914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a:spLocks noChangeArrowheads="1"/>
          </xdr:cNvSpPr>
        </xdr:nvSpPr>
        <xdr:spPr bwMode="auto">
          <a:xfrm>
            <a:off x="819" y="23"/>
            <a:ext cx="10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Sch-Discount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0</xdr:row>
      <xdr:rowOff>19050</xdr:rowOff>
    </xdr:from>
    <xdr:to>
      <xdr:col>11</xdr:col>
      <xdr:colOff>676275</xdr:colOff>
      <xdr:row>3</xdr:row>
      <xdr:rowOff>0</xdr:rowOff>
    </xdr:to>
    <xdr:grpSp>
      <xdr:nvGrpSpPr>
        <xdr:cNvPr id="6376" name="Group 4">
          <a:hlinkClick xmlns:r="http://schemas.openxmlformats.org/officeDocument/2006/relationships" r:id="rId1" tooltip="Click for Bid Form"/>
          <a:extLst>
            <a:ext uri="{FF2B5EF4-FFF2-40B4-BE49-F238E27FC236}">
              <a16:creationId xmlns:a16="http://schemas.microsoft.com/office/drawing/2014/main" id="{00000000-0008-0000-0B00-0000E8180000}"/>
            </a:ext>
          </a:extLst>
        </xdr:cNvPr>
        <xdr:cNvGrpSpPr>
          <a:grpSpLocks/>
        </xdr:cNvGrpSpPr>
      </xdr:nvGrpSpPr>
      <xdr:grpSpPr bwMode="auto">
        <a:xfrm>
          <a:off x="7477125" y="19050"/>
          <a:ext cx="676275" cy="942975"/>
          <a:chOff x="784" y="2"/>
          <a:chExt cx="116" cy="73"/>
        </a:xfrm>
      </xdr:grpSpPr>
      <xdr:sp macro="" textlink="">
        <xdr:nvSpPr>
          <xdr:cNvPr id="6377" name="AutoShape 2">
            <a:extLst>
              <a:ext uri="{FF2B5EF4-FFF2-40B4-BE49-F238E27FC236}">
                <a16:creationId xmlns:a16="http://schemas.microsoft.com/office/drawing/2014/main" id="{00000000-0008-0000-0B00-0000E9180000}"/>
              </a:ext>
            </a:extLst>
          </xdr:cNvPr>
          <xdr:cNvSpPr>
            <a:spLocks noChangeArrowheads="1"/>
          </xdr:cNvSpPr>
        </xdr:nvSpPr>
        <xdr:spPr bwMode="auto">
          <a:xfrm>
            <a:off x="784" y="2"/>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7477125" y="1033459293"/>
            <a:ext cx="0" cy="0"/>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00"/>
                </a:solidFill>
                <a:latin typeface="Book Antiqua"/>
              </a:rPr>
              <a:t>Click for Bid Form</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9.16\nr1-c&amp;m\O&amp;M\Tower%20Procurement\OT-Multiregion-2017\Bidding%20Document\Bid%20Documnet-Part-A\Vol-IB\Second%20Envelope-Price%20Schedule-Vol-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3 "/>
      <sheetName val="Sch-3 Dis"/>
      <sheetName val="Sch-4"/>
      <sheetName val="Sch-1A"/>
      <sheetName val="Sch-2A"/>
      <sheetName val="Sch-5 Dis"/>
      <sheetName val="Discount"/>
      <sheetName val="Sch-2A After Discount"/>
      <sheetName val="Sch-7"/>
      <sheetName val="Sch-7 Dis"/>
      <sheetName val="Other Taxes &amp; Duties"/>
      <sheetName val="Bid Form 2nd Envelope"/>
      <sheetName val="Q &amp; C"/>
      <sheetName val="T &amp; D"/>
      <sheetName val="N to W"/>
    </sheetNames>
    <sheetDataSet>
      <sheetData sheetId="0"/>
      <sheetData sheetId="1"/>
      <sheetData sheetId="2"/>
      <sheetData sheetId="3"/>
      <sheetData sheetId="4">
        <row r="6">
          <cell r="A6" t="str">
            <v xml:space="preserve">Bidder’s Name and Address </v>
          </cell>
        </row>
        <row r="7">
          <cell r="A7"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7.bin"/><Relationship Id="rId13" Type="http://schemas.openxmlformats.org/officeDocument/2006/relationships/printerSettings" Target="../printerSettings/printerSettings122.bin"/><Relationship Id="rId3" Type="http://schemas.openxmlformats.org/officeDocument/2006/relationships/printerSettings" Target="../printerSettings/printerSettings112.bin"/><Relationship Id="rId7" Type="http://schemas.openxmlformats.org/officeDocument/2006/relationships/printerSettings" Target="../printerSettings/printerSettings116.bin"/><Relationship Id="rId12" Type="http://schemas.openxmlformats.org/officeDocument/2006/relationships/printerSettings" Target="../printerSettings/printerSettings121.bin"/><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 Id="rId6" Type="http://schemas.openxmlformats.org/officeDocument/2006/relationships/printerSettings" Target="../printerSettings/printerSettings115.bin"/><Relationship Id="rId11" Type="http://schemas.openxmlformats.org/officeDocument/2006/relationships/printerSettings" Target="../printerSettings/printerSettings120.bin"/><Relationship Id="rId5" Type="http://schemas.openxmlformats.org/officeDocument/2006/relationships/printerSettings" Target="../printerSettings/printerSettings114.bin"/><Relationship Id="rId15" Type="http://schemas.openxmlformats.org/officeDocument/2006/relationships/drawing" Target="../drawings/drawing6.xml"/><Relationship Id="rId10" Type="http://schemas.openxmlformats.org/officeDocument/2006/relationships/printerSettings" Target="../printerSettings/printerSettings119.bin"/><Relationship Id="rId4" Type="http://schemas.openxmlformats.org/officeDocument/2006/relationships/printerSettings" Target="../printerSettings/printerSettings113.bin"/><Relationship Id="rId9" Type="http://schemas.openxmlformats.org/officeDocument/2006/relationships/printerSettings" Target="../printerSettings/printerSettings118.bin"/><Relationship Id="rId14" Type="http://schemas.openxmlformats.org/officeDocument/2006/relationships/printerSettings" Target="../printerSettings/printerSettings12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3" Type="http://schemas.openxmlformats.org/officeDocument/2006/relationships/printerSettings" Target="../printerSettings/printerSettings126.bin"/><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2" Type="http://schemas.openxmlformats.org/officeDocument/2006/relationships/printerSettings" Target="../printerSettings/printerSettings125.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5" Type="http://schemas.openxmlformats.org/officeDocument/2006/relationships/printerSettings" Target="../printerSettings/printerSettings128.bin"/><Relationship Id="rId10" Type="http://schemas.openxmlformats.org/officeDocument/2006/relationships/printerSettings" Target="../printerSettings/printerSettings133.bin"/><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45.bin"/><Relationship Id="rId13" Type="http://schemas.openxmlformats.org/officeDocument/2006/relationships/printerSettings" Target="../printerSettings/printerSettings150.bin"/><Relationship Id="rId3" Type="http://schemas.openxmlformats.org/officeDocument/2006/relationships/printerSettings" Target="../printerSettings/printerSettings140.bin"/><Relationship Id="rId7" Type="http://schemas.openxmlformats.org/officeDocument/2006/relationships/printerSettings" Target="../printerSettings/printerSettings144.bin"/><Relationship Id="rId12" Type="http://schemas.openxmlformats.org/officeDocument/2006/relationships/printerSettings" Target="../printerSettings/printerSettings149.bin"/><Relationship Id="rId17" Type="http://schemas.openxmlformats.org/officeDocument/2006/relationships/printerSettings" Target="../printerSettings/printerSettings154.bin"/><Relationship Id="rId2" Type="http://schemas.openxmlformats.org/officeDocument/2006/relationships/printerSettings" Target="../printerSettings/printerSettings139.bin"/><Relationship Id="rId16" Type="http://schemas.openxmlformats.org/officeDocument/2006/relationships/printerSettings" Target="../printerSettings/printerSettings153.bin"/><Relationship Id="rId1" Type="http://schemas.openxmlformats.org/officeDocument/2006/relationships/printerSettings" Target="../printerSettings/printerSettings138.bin"/><Relationship Id="rId6" Type="http://schemas.openxmlformats.org/officeDocument/2006/relationships/printerSettings" Target="../printerSettings/printerSettings143.bin"/><Relationship Id="rId11" Type="http://schemas.openxmlformats.org/officeDocument/2006/relationships/printerSettings" Target="../printerSettings/printerSettings148.bin"/><Relationship Id="rId5" Type="http://schemas.openxmlformats.org/officeDocument/2006/relationships/printerSettings" Target="../printerSettings/printerSettings142.bin"/><Relationship Id="rId15" Type="http://schemas.openxmlformats.org/officeDocument/2006/relationships/printerSettings" Target="../printerSettings/printerSettings152.bin"/><Relationship Id="rId10" Type="http://schemas.openxmlformats.org/officeDocument/2006/relationships/printerSettings" Target="../printerSettings/printerSettings147.bin"/><Relationship Id="rId4" Type="http://schemas.openxmlformats.org/officeDocument/2006/relationships/printerSettings" Target="../printerSettings/printerSettings141.bin"/><Relationship Id="rId9" Type="http://schemas.openxmlformats.org/officeDocument/2006/relationships/printerSettings" Target="../printerSettings/printerSettings146.bin"/><Relationship Id="rId14" Type="http://schemas.openxmlformats.org/officeDocument/2006/relationships/printerSettings" Target="../printerSettings/printerSettings151.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62.bin"/><Relationship Id="rId13" Type="http://schemas.openxmlformats.org/officeDocument/2006/relationships/printerSettings" Target="../printerSettings/printerSettings167.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17" Type="http://schemas.openxmlformats.org/officeDocument/2006/relationships/printerSettings" Target="../printerSettings/printerSettings171.bin"/><Relationship Id="rId2" Type="http://schemas.openxmlformats.org/officeDocument/2006/relationships/printerSettings" Target="../printerSettings/printerSettings156.bin"/><Relationship Id="rId16" Type="http://schemas.openxmlformats.org/officeDocument/2006/relationships/printerSettings" Target="../printerSettings/printerSettings170.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5" Type="http://schemas.openxmlformats.org/officeDocument/2006/relationships/printerSettings" Target="../printerSettings/printerSettings16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 Id="rId14" Type="http://schemas.openxmlformats.org/officeDocument/2006/relationships/printerSettings" Target="../printerSettings/printerSettings168.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0.bin"/><Relationship Id="rId13" Type="http://schemas.openxmlformats.org/officeDocument/2006/relationships/printerSettings" Target="../printerSettings/printerSettings15.bin"/><Relationship Id="rId18" Type="http://schemas.openxmlformats.org/officeDocument/2006/relationships/drawing" Target="../drawings/drawing1.xml"/><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12" Type="http://schemas.openxmlformats.org/officeDocument/2006/relationships/printerSettings" Target="../printerSettings/printerSettings14.bin"/><Relationship Id="rId17" Type="http://schemas.openxmlformats.org/officeDocument/2006/relationships/printerSettings" Target="../printerSettings/printerSettings19.bin"/><Relationship Id="rId2" Type="http://schemas.openxmlformats.org/officeDocument/2006/relationships/printerSettings" Target="../printerSettings/printerSettings4.bin"/><Relationship Id="rId16" Type="http://schemas.openxmlformats.org/officeDocument/2006/relationships/printerSettings" Target="../printerSettings/printerSettings18.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11" Type="http://schemas.openxmlformats.org/officeDocument/2006/relationships/printerSettings" Target="../printerSettings/printerSettings13.bin"/><Relationship Id="rId5" Type="http://schemas.openxmlformats.org/officeDocument/2006/relationships/printerSettings" Target="../printerSettings/printerSettings7.bin"/><Relationship Id="rId15" Type="http://schemas.openxmlformats.org/officeDocument/2006/relationships/printerSettings" Target="../printerSettings/printerSettings17.bin"/><Relationship Id="rId10" Type="http://schemas.openxmlformats.org/officeDocument/2006/relationships/printerSettings" Target="../printerSettings/printerSettings12.bin"/><Relationship Id="rId4" Type="http://schemas.openxmlformats.org/officeDocument/2006/relationships/printerSettings" Target="../printerSettings/printerSettings6.bin"/><Relationship Id="rId9" Type="http://schemas.openxmlformats.org/officeDocument/2006/relationships/printerSettings" Target="../printerSettings/printerSettings11.bin"/><Relationship Id="rId14"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7.bin"/><Relationship Id="rId13" Type="http://schemas.openxmlformats.org/officeDocument/2006/relationships/printerSettings" Target="../printerSettings/printerSettings32.bin"/><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12" Type="http://schemas.openxmlformats.org/officeDocument/2006/relationships/printerSettings" Target="../printerSettings/printerSettings31.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11" Type="http://schemas.openxmlformats.org/officeDocument/2006/relationships/printerSettings" Target="../printerSettings/printerSettings30.bin"/><Relationship Id="rId5" Type="http://schemas.openxmlformats.org/officeDocument/2006/relationships/printerSettings" Target="../printerSettings/printerSettings24.bin"/><Relationship Id="rId15" Type="http://schemas.openxmlformats.org/officeDocument/2006/relationships/drawing" Target="../drawings/drawing2.xml"/><Relationship Id="rId10" Type="http://schemas.openxmlformats.org/officeDocument/2006/relationships/printerSettings" Target="../printerSettings/printerSettings29.bin"/><Relationship Id="rId4" Type="http://schemas.openxmlformats.org/officeDocument/2006/relationships/printerSettings" Target="../printerSettings/printerSettings23.bin"/><Relationship Id="rId9" Type="http://schemas.openxmlformats.org/officeDocument/2006/relationships/printerSettings" Target="../printerSettings/printerSettings28.bin"/><Relationship Id="rId14"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drawing" Target="../drawings/drawing3.xml"/><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8.bin"/><Relationship Id="rId13" Type="http://schemas.openxmlformats.org/officeDocument/2006/relationships/printerSettings" Target="../printerSettings/printerSettings63.bin"/><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12" Type="http://schemas.openxmlformats.org/officeDocument/2006/relationships/printerSettings" Target="../printerSettings/printerSettings62.bin"/><Relationship Id="rId17" Type="http://schemas.openxmlformats.org/officeDocument/2006/relationships/printerSettings" Target="../printerSettings/printerSettings67.bin"/><Relationship Id="rId2" Type="http://schemas.openxmlformats.org/officeDocument/2006/relationships/printerSettings" Target="../printerSettings/printerSettings52.bin"/><Relationship Id="rId16" Type="http://schemas.openxmlformats.org/officeDocument/2006/relationships/printerSettings" Target="../printerSettings/printerSettings66.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11" Type="http://schemas.openxmlformats.org/officeDocument/2006/relationships/printerSettings" Target="../printerSettings/printerSettings61.bin"/><Relationship Id="rId5" Type="http://schemas.openxmlformats.org/officeDocument/2006/relationships/printerSettings" Target="../printerSettings/printerSettings55.bin"/><Relationship Id="rId15" Type="http://schemas.openxmlformats.org/officeDocument/2006/relationships/printerSettings" Target="../printerSettings/printerSettings65.bin"/><Relationship Id="rId10" Type="http://schemas.openxmlformats.org/officeDocument/2006/relationships/printerSettings" Target="../printerSettings/printerSettings60.bin"/><Relationship Id="rId4" Type="http://schemas.openxmlformats.org/officeDocument/2006/relationships/printerSettings" Target="../printerSettings/printerSettings54.bin"/><Relationship Id="rId9" Type="http://schemas.openxmlformats.org/officeDocument/2006/relationships/printerSettings" Target="../printerSettings/printerSettings59.bin"/><Relationship Id="rId14" Type="http://schemas.openxmlformats.org/officeDocument/2006/relationships/printerSettings" Target="../printerSettings/printerSettings6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5.bin"/><Relationship Id="rId3" Type="http://schemas.openxmlformats.org/officeDocument/2006/relationships/printerSettings" Target="../printerSettings/printerSettings70.bin"/><Relationship Id="rId7" Type="http://schemas.openxmlformats.org/officeDocument/2006/relationships/printerSettings" Target="../printerSettings/printerSettings74.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 Id="rId6" Type="http://schemas.openxmlformats.org/officeDocument/2006/relationships/printerSettings" Target="../printerSettings/printerSettings73.bin"/><Relationship Id="rId5" Type="http://schemas.openxmlformats.org/officeDocument/2006/relationships/printerSettings" Target="../printerSettings/printerSettings72.bin"/><Relationship Id="rId4" Type="http://schemas.openxmlformats.org/officeDocument/2006/relationships/printerSettings" Target="../printerSettings/printerSettings71.bin"/><Relationship Id="rId9"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3.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1.bin"/><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10" Type="http://schemas.openxmlformats.org/officeDocument/2006/relationships/drawing" Target="../drawings/drawing5.xml"/><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0.bin"/><Relationship Id="rId13" Type="http://schemas.openxmlformats.org/officeDocument/2006/relationships/printerSettings" Target="../printerSettings/printerSettings105.bin"/><Relationship Id="rId3" Type="http://schemas.openxmlformats.org/officeDocument/2006/relationships/printerSettings" Target="../printerSettings/printerSettings95.bin"/><Relationship Id="rId7" Type="http://schemas.openxmlformats.org/officeDocument/2006/relationships/printerSettings" Target="../printerSettings/printerSettings99.bin"/><Relationship Id="rId12" Type="http://schemas.openxmlformats.org/officeDocument/2006/relationships/printerSettings" Target="../printerSettings/printerSettings104.bin"/><Relationship Id="rId17" Type="http://schemas.openxmlformats.org/officeDocument/2006/relationships/printerSettings" Target="../printerSettings/printerSettings109.bin"/><Relationship Id="rId2" Type="http://schemas.openxmlformats.org/officeDocument/2006/relationships/printerSettings" Target="../printerSettings/printerSettings94.bin"/><Relationship Id="rId16" Type="http://schemas.openxmlformats.org/officeDocument/2006/relationships/printerSettings" Target="../printerSettings/printerSettings108.bin"/><Relationship Id="rId1" Type="http://schemas.openxmlformats.org/officeDocument/2006/relationships/printerSettings" Target="../printerSettings/printerSettings93.bin"/><Relationship Id="rId6" Type="http://schemas.openxmlformats.org/officeDocument/2006/relationships/printerSettings" Target="../printerSettings/printerSettings98.bin"/><Relationship Id="rId11" Type="http://schemas.openxmlformats.org/officeDocument/2006/relationships/printerSettings" Target="../printerSettings/printerSettings103.bin"/><Relationship Id="rId5" Type="http://schemas.openxmlformats.org/officeDocument/2006/relationships/printerSettings" Target="../printerSettings/printerSettings97.bin"/><Relationship Id="rId15" Type="http://schemas.openxmlformats.org/officeDocument/2006/relationships/printerSettings" Target="../printerSettings/printerSettings107.bin"/><Relationship Id="rId10" Type="http://schemas.openxmlformats.org/officeDocument/2006/relationships/printerSettings" Target="../printerSettings/printerSettings102.bin"/><Relationship Id="rId4" Type="http://schemas.openxmlformats.org/officeDocument/2006/relationships/printerSettings" Target="../printerSettings/printerSettings96.bin"/><Relationship Id="rId9" Type="http://schemas.openxmlformats.org/officeDocument/2006/relationships/printerSettings" Target="../printerSettings/printerSettings101.bin"/><Relationship Id="rId14" Type="http://schemas.openxmlformats.org/officeDocument/2006/relationships/printerSettings" Target="../printerSettings/printerSettings10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B3"/>
  <sheetViews>
    <sheetView zoomScale="110" zoomScaleNormal="110" workbookViewId="0">
      <selection sqref="A1:XFD1048576"/>
    </sheetView>
  </sheetViews>
  <sheetFormatPr defaultRowHeight="15.75"/>
  <cols>
    <col min="1" max="1" width="24" style="434" bestFit="1" customWidth="1"/>
    <col min="2" max="2" width="78.25" style="434" bestFit="1" customWidth="1"/>
    <col min="3" max="16384" width="9" style="434"/>
  </cols>
  <sheetData>
    <row r="1" spans="1:2" ht="54.75" customHeight="1">
      <c r="A1" s="434" t="s">
        <v>174</v>
      </c>
      <c r="B1" s="435" t="s">
        <v>582</v>
      </c>
    </row>
    <row r="2" spans="1:2" ht="35.25" customHeight="1">
      <c r="A2" s="434" t="s">
        <v>288</v>
      </c>
      <c r="B2" s="435" t="s">
        <v>754</v>
      </c>
    </row>
    <row r="3" spans="1:2" ht="35.25" customHeight="1"/>
  </sheetData>
  <sheetProtection algorithmName="SHA-512" hashValue="hUnP8+2BlNMqS1RJ1R+sEOjo8yTp1W6KROebmG3HhRxWcueuwtO4Xp5CytwBT631mtNaonc1+IlqwOZ8M65brw==" saltValue="gXTWigD7c/A+oJ5dPDjnlA==" spinCount="100000" sheet="1" selectLockedCells="1"/>
  <customSheetViews>
    <customSheetView guid="{E5B10C1E-C091-4DA3-80AA-4DA7F5269B03}" scale="110" state="hidden">
      <selection sqref="A1:XFD1048576"/>
      <pageMargins left="0.75" right="0.75" top="1" bottom="1" header="0.5" footer="0.5"/>
      <pageSetup orientation="portrait" verticalDpi="0" r:id="rId1"/>
      <headerFooter alignWithMargins="0"/>
    </customSheetView>
    <customSheetView guid="{90C54587-629C-4404-A1A0-30EDF0AF3C61}" state="hidden">
      <selection activeCell="B6" sqref="B6"/>
      <pageMargins left="0.75" right="0.75" top="1" bottom="1" header="0.5" footer="0.5"/>
      <headerFooter alignWithMargins="0"/>
    </customSheetView>
    <customSheetView guid="{EE7031B4-7731-4AC9-8E26-723541638DB9}" state="hidden">
      <selection activeCell="B6" sqref="B6"/>
      <pageMargins left="0.75" right="0.75" top="1" bottom="1" header="0.5" footer="0.5"/>
      <headerFooter alignWithMargins="0"/>
    </customSheetView>
    <customSheetView guid="{BEB8DEA2-B246-4C83-A353-004ADAF8549F}" state="hidden">
      <selection activeCell="B6" sqref="B6"/>
      <pageMargins left="0.75" right="0.75" top="1" bottom="1" header="0.5" footer="0.5"/>
      <headerFooter alignWithMargins="0"/>
    </customSheetView>
    <customSheetView guid="{76EF76C6-407E-4B5E-855E-3AC1614CD1AB}" state="hidden">
      <selection activeCell="B2" sqref="B2"/>
      <pageMargins left="0.75" right="0.75" top="1" bottom="1" header="0.5" footer="0.5"/>
      <headerFooter alignWithMargins="0"/>
    </customSheetView>
    <customSheetView guid="{14D7F02E-BCCA-4517-ABC7-537FF4AEB67A}" state="hidden">
      <selection activeCell="B5" sqref="B5"/>
      <pageMargins left="0.75" right="0.75" top="1" bottom="1" header="0.5" footer="0.5"/>
      <headerFooter alignWithMargins="0"/>
    </customSheetView>
    <customSheetView guid="{4F65FF32-EC61-4022-A399-2986D7B6B8B3}" state="hidden" showRuler="0">
      <selection activeCell="B2" sqref="B2"/>
      <pageMargins left="0.75" right="0.75" top="1" bottom="1" header="0.5" footer="0.5"/>
      <headerFooter alignWithMargins="0"/>
    </customSheetView>
    <customSheetView guid="{27A45B7A-04F2-4516-B80B-5ED0825D4ED3}" state="hidden">
      <selection activeCell="B5" sqref="B5"/>
      <pageMargins left="0.75" right="0.75" top="1" bottom="1" header="0.5" footer="0.5"/>
      <headerFooter alignWithMargins="0"/>
    </customSheetView>
    <customSheetView guid="{F42F111F-1008-4984-B8EF-A2028972CD6B}">
      <selection activeCell="B3" sqref="B3"/>
      <pageMargins left="0.75" right="0.75" top="1" bottom="1" header="0.5" footer="0.5"/>
      <headerFooter alignWithMargins="0"/>
    </customSheetView>
    <customSheetView guid="{0DD8F97D-8C07-4CD0-8FF9-3A2505F13748}" state="hidden">
      <selection activeCell="B6" sqref="B6"/>
      <pageMargins left="0.75" right="0.75" top="1" bottom="1" header="0.5" footer="0.5"/>
      <headerFooter alignWithMargins="0"/>
    </customSheetView>
    <customSheetView guid="{6269FB24-FD69-4B06-B4F9-A51A4D37F8E4}" state="hidden">
      <selection activeCell="A17" sqref="A17"/>
      <pageMargins left="0.75" right="0.75" top="1" bottom="1" header="0.5" footer="0.5"/>
      <headerFooter alignWithMargins="0"/>
    </customSheetView>
    <customSheetView guid="{20CBBF41-A202-4892-A83D-52713C1F8A9E}" state="hidden">
      <selection activeCell="A17" sqref="A17"/>
      <pageMargins left="0.75" right="0.75" top="1" bottom="1" header="0.5" footer="0.5"/>
      <headerFooter alignWithMargins="0"/>
    </customSheetView>
    <customSheetView guid="{F9C63928-D54C-449A-864F-E2728613909C}" state="hidden">
      <selection activeCell="B14" sqref="B14"/>
      <pageMargins left="0.75" right="0.75" top="1" bottom="1" header="0.5" footer="0.5"/>
      <headerFooter alignWithMargins="0"/>
    </customSheetView>
    <customSheetView guid="{C933274C-A7B7-4AED-95BA-97A5593E65A9}" state="hidden">
      <selection activeCell="B6" sqref="B6"/>
      <pageMargins left="0.75" right="0.75" top="1" bottom="1" header="0.5" footer="0.5"/>
      <headerFooter alignWithMargins="0"/>
    </customSheetView>
    <customSheetView guid="{FABAE787-F37D-42D1-9450-0C61A36C2F64}" state="hidden">
      <selection activeCell="B6" sqref="B6"/>
      <pageMargins left="0.75" right="0.75" top="1" bottom="1" header="0.5" footer="0.5"/>
      <headerFooter alignWithMargins="0"/>
    </customSheetView>
  </customSheetViews>
  <phoneticPr fontId="29" type="noConversion"/>
  <pageMargins left="0.75" right="0.75" top="1" bottom="1" header="0.5" footer="0.5"/>
  <pageSetup orientation="portrait" verticalDpi="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11"/>
  </sheetPr>
  <dimension ref="A1:T39"/>
  <sheetViews>
    <sheetView showGridLines="0" showZeros="0" zoomScaleNormal="100" zoomScaleSheetLayoutView="100" workbookViewId="0">
      <selection activeCell="G15" sqref="G15"/>
    </sheetView>
  </sheetViews>
  <sheetFormatPr defaultColWidth="9" defaultRowHeight="16.5"/>
  <cols>
    <col min="1" max="2" width="6.625" style="136" customWidth="1"/>
    <col min="3" max="3" width="21.625" style="136" customWidth="1"/>
    <col min="4" max="4" width="13.375" style="136" customWidth="1"/>
    <col min="5" max="5" width="23.625" style="136" customWidth="1"/>
    <col min="6" max="6" width="11.875" style="136" customWidth="1"/>
    <col min="7" max="7" width="14.375" style="136" customWidth="1"/>
    <col min="8" max="8" width="9.625" style="128" hidden="1" customWidth="1"/>
    <col min="9" max="9" width="11.75" style="129" hidden="1" customWidth="1"/>
    <col min="10" max="10" width="8.625" style="130" hidden="1" customWidth="1"/>
    <col min="11" max="11" width="33.5" style="130" hidden="1" customWidth="1"/>
    <col min="12" max="12" width="11.875" style="130" customWidth="1"/>
    <col min="13" max="13" width="21.375" style="130" customWidth="1"/>
    <col min="14" max="14" width="14.25" style="130" customWidth="1"/>
    <col min="15" max="15" width="9" style="130" customWidth="1"/>
    <col min="16" max="20" width="9" style="130"/>
    <col min="21" max="16384" width="9" style="131"/>
  </cols>
  <sheetData>
    <row r="1" spans="1:20" s="127" customFormat="1" ht="39.950000000000003" customHeight="1">
      <c r="A1" s="732" t="s">
        <v>0</v>
      </c>
      <c r="B1" s="732"/>
      <c r="C1" s="732"/>
      <c r="D1" s="732"/>
      <c r="E1" s="732"/>
      <c r="F1" s="732"/>
      <c r="G1" s="732"/>
      <c r="H1" s="124"/>
      <c r="I1" s="125"/>
      <c r="J1" s="126"/>
      <c r="K1" s="126"/>
      <c r="L1" s="126"/>
      <c r="M1" s="126"/>
      <c r="N1" s="126"/>
      <c r="O1" s="126"/>
      <c r="P1" s="126"/>
      <c r="Q1" s="126"/>
      <c r="R1" s="126"/>
      <c r="S1" s="126"/>
      <c r="T1" s="126"/>
    </row>
    <row r="2" spans="1:20" ht="18" customHeight="1">
      <c r="A2" s="43" t="str">
        <f>Cover!B3</f>
        <v>NR1/T/W-CIVIL/DOM/I00/25/07512 – RFx Number 5002004524</v>
      </c>
      <c r="B2" s="43"/>
      <c r="C2" s="44"/>
      <c r="D2" s="45"/>
      <c r="E2" s="45"/>
      <c r="F2" s="45"/>
      <c r="G2" s="47" t="s">
        <v>1</v>
      </c>
    </row>
    <row r="3" spans="1:20" ht="18" customHeight="1">
      <c r="A3" s="37"/>
      <c r="B3" s="37"/>
      <c r="C3" s="48"/>
      <c r="D3" s="49"/>
      <c r="E3" s="49"/>
      <c r="F3" s="49"/>
      <c r="G3" s="50"/>
    </row>
    <row r="4" spans="1:20" ht="18.95" customHeight="1">
      <c r="A4" s="733" t="s">
        <v>2</v>
      </c>
      <c r="B4" s="733"/>
      <c r="C4" s="733"/>
      <c r="D4" s="733"/>
      <c r="E4" s="733"/>
      <c r="F4" s="733"/>
      <c r="G4" s="733"/>
    </row>
    <row r="5" spans="1:20" ht="21" customHeight="1">
      <c r="A5" s="35" t="s">
        <v>220</v>
      </c>
      <c r="B5" s="35"/>
      <c r="C5" s="132"/>
      <c r="D5" s="132"/>
      <c r="E5" s="132"/>
      <c r="F5" s="132"/>
      <c r="G5" s="132"/>
    </row>
    <row r="6" spans="1:20">
      <c r="A6" s="174" t="s">
        <v>254</v>
      </c>
      <c r="B6" s="1"/>
      <c r="C6" s="20"/>
      <c r="D6" s="132"/>
      <c r="E6" s="132"/>
      <c r="F6" s="132"/>
      <c r="G6" s="132"/>
    </row>
    <row r="7" spans="1:20">
      <c r="A7" s="34" t="s">
        <v>223</v>
      </c>
      <c r="B7" s="1"/>
      <c r="C7" s="20"/>
      <c r="D7" s="132"/>
      <c r="E7" s="132"/>
      <c r="F7" s="132"/>
      <c r="G7" s="132"/>
    </row>
    <row r="8" spans="1:20">
      <c r="A8" s="174" t="s">
        <v>255</v>
      </c>
      <c r="B8" s="1"/>
      <c r="C8" s="20"/>
      <c r="D8" s="132"/>
      <c r="E8" s="132"/>
      <c r="F8" s="132"/>
      <c r="G8" s="132"/>
    </row>
    <row r="9" spans="1:20">
      <c r="A9" s="174" t="s">
        <v>256</v>
      </c>
      <c r="B9" s="109"/>
      <c r="C9" s="110"/>
      <c r="D9" s="132"/>
      <c r="E9" s="132"/>
      <c r="F9" s="132"/>
      <c r="G9" s="132"/>
    </row>
    <row r="10" spans="1:20" ht="21" customHeight="1">
      <c r="A10" s="174" t="s">
        <v>257</v>
      </c>
      <c r="B10" s="109"/>
      <c r="C10" s="110"/>
      <c r="D10" s="132"/>
      <c r="E10" s="132"/>
      <c r="F10" s="132"/>
      <c r="G10" s="132"/>
    </row>
    <row r="11" spans="1:20" ht="60" customHeight="1">
      <c r="A11" s="133" t="s">
        <v>3</v>
      </c>
      <c r="B11" s="133"/>
      <c r="C11" s="734" t="str">
        <f>Cover!$B$2</f>
        <v>Construction of Indoor &amp; Outdoor stores, Watchtowers, Spare Equipment Foundations etc. at 765/400 kV Sikar II New Substation.</v>
      </c>
      <c r="D11" s="734"/>
      <c r="E11" s="734"/>
      <c r="F11" s="734"/>
      <c r="G11" s="734"/>
    </row>
    <row r="12" spans="1:20" ht="21" customHeight="1">
      <c r="A12" s="134" t="s">
        <v>4</v>
      </c>
      <c r="B12" s="134"/>
      <c r="C12" s="135"/>
      <c r="D12" s="134"/>
      <c r="E12" s="134"/>
      <c r="F12" s="134"/>
      <c r="G12" s="134"/>
    </row>
    <row r="13" spans="1:20" ht="42" customHeight="1">
      <c r="A13" s="735" t="s">
        <v>5</v>
      </c>
      <c r="B13" s="735"/>
      <c r="C13" s="735"/>
      <c r="D13" s="735"/>
      <c r="E13" s="735"/>
      <c r="F13" s="735"/>
      <c r="G13" s="735"/>
      <c r="I13" s="175"/>
      <c r="J13" s="176" t="s">
        <v>6</v>
      </c>
      <c r="K13" s="177"/>
      <c r="L13" s="177"/>
    </row>
    <row r="14" spans="1:20" ht="53.25" hidden="1" customHeight="1">
      <c r="B14" s="141">
        <v>1</v>
      </c>
      <c r="C14" s="736" t="s">
        <v>281</v>
      </c>
      <c r="D14" s="737"/>
      <c r="E14" s="737"/>
      <c r="F14" s="738"/>
      <c r="G14" s="266"/>
      <c r="I14" s="178" t="e">
        <f>+'CIVIL_ELECTRICAL-Sch-2'!K120+#REF!+#REF!</f>
        <v>#REF!</v>
      </c>
      <c r="J14" s="187" t="e">
        <f>IF(I14=0,0,G14/I14)</f>
        <v>#REF!</v>
      </c>
      <c r="K14" s="177"/>
      <c r="L14" s="177"/>
    </row>
    <row r="15" spans="1:20" ht="54" customHeight="1">
      <c r="A15" s="730">
        <v>1</v>
      </c>
      <c r="B15" s="731"/>
      <c r="C15" s="729" t="s">
        <v>314</v>
      </c>
      <c r="D15" s="729"/>
      <c r="E15" s="729"/>
      <c r="F15" s="729"/>
      <c r="G15" s="139"/>
      <c r="I15" s="178" t="e">
        <f>+'CIVIL_ELECTRICAL-Sch-2'!#REF!+#REF!+#REF!</f>
        <v>#REF!</v>
      </c>
      <c r="J15" s="187">
        <f>G15</f>
        <v>0</v>
      </c>
      <c r="K15" s="177"/>
      <c r="L15" s="177"/>
    </row>
    <row r="16" spans="1:20" s="140" customFormat="1" ht="54.95" hidden="1" customHeight="1">
      <c r="B16" s="267">
        <v>3</v>
      </c>
      <c r="C16" s="746" t="s">
        <v>7</v>
      </c>
      <c r="D16" s="747"/>
      <c r="E16" s="747"/>
      <c r="F16" s="748"/>
      <c r="G16" s="268"/>
      <c r="H16" s="128"/>
      <c r="I16" s="179"/>
      <c r="J16" s="188"/>
      <c r="K16" s="180"/>
      <c r="L16" s="180"/>
      <c r="M16" s="143"/>
      <c r="N16" s="143"/>
      <c r="O16" s="143"/>
      <c r="P16" s="143"/>
      <c r="Q16" s="143"/>
      <c r="R16" s="143"/>
      <c r="S16" s="143"/>
      <c r="T16" s="143"/>
    </row>
    <row r="17" spans="1:20" s="140" customFormat="1" ht="21" hidden="1" customHeight="1">
      <c r="B17" s="144"/>
      <c r="C17" s="193" t="s">
        <v>279</v>
      </c>
      <c r="D17" s="146"/>
      <c r="E17" s="147"/>
      <c r="F17" s="148" t="s">
        <v>8</v>
      </c>
      <c r="G17" s="149"/>
      <c r="H17" s="128"/>
      <c r="I17" s="181">
        <f>+'CIVIL_ELECTRICAL-Sch-2'!K120</f>
        <v>0</v>
      </c>
      <c r="J17" s="187">
        <f>IF(I17=0,0,G17/I17)</f>
        <v>0</v>
      </c>
      <c r="K17" s="182" t="s">
        <v>279</v>
      </c>
      <c r="L17" s="183" t="e">
        <f>J14+J15+J17+J23</f>
        <v>#REF!</v>
      </c>
      <c r="M17" s="143"/>
      <c r="N17" s="143"/>
      <c r="O17" s="143"/>
      <c r="P17" s="143"/>
      <c r="Q17" s="143"/>
      <c r="R17" s="143"/>
      <c r="S17" s="143"/>
      <c r="T17" s="143"/>
    </row>
    <row r="18" spans="1:20" s="140" customFormat="1" ht="21" hidden="1" customHeight="1">
      <c r="B18" s="144"/>
      <c r="C18" s="145" t="s">
        <v>9</v>
      </c>
      <c r="D18" s="146"/>
      <c r="E18" s="147"/>
      <c r="F18" s="148" t="s">
        <v>8</v>
      </c>
      <c r="G18" s="149"/>
      <c r="H18" s="128"/>
      <c r="I18" s="181" t="e">
        <f>#REF!</f>
        <v>#REF!</v>
      </c>
      <c r="J18" s="187" t="e">
        <f>IF(I18=0,0,G18/I18)</f>
        <v>#REF!</v>
      </c>
      <c r="K18" s="182" t="s">
        <v>10</v>
      </c>
      <c r="L18" s="183" t="e">
        <f>+J14+J15+J18+J24</f>
        <v>#REF!</v>
      </c>
      <c r="M18" s="143"/>
      <c r="N18" s="143"/>
      <c r="O18" s="143"/>
      <c r="P18" s="143"/>
      <c r="Q18" s="143"/>
      <c r="R18" s="143"/>
      <c r="S18" s="143"/>
      <c r="T18" s="143"/>
    </row>
    <row r="19" spans="1:20" s="140" customFormat="1" ht="21" hidden="1" customHeight="1">
      <c r="B19" s="144"/>
      <c r="C19" s="145" t="s">
        <v>11</v>
      </c>
      <c r="D19" s="146"/>
      <c r="E19" s="147"/>
      <c r="F19" s="191" t="s">
        <v>8</v>
      </c>
      <c r="G19" s="149"/>
      <c r="H19" s="128"/>
      <c r="I19" s="181" t="e">
        <f>+#REF!</f>
        <v>#REF!</v>
      </c>
      <c r="J19" s="187" t="e">
        <f>IF(I19=0,0,G19/I19)</f>
        <v>#REF!</v>
      </c>
      <c r="K19" s="184" t="s">
        <v>11</v>
      </c>
      <c r="L19" s="183" t="e">
        <f>+J14+J15+J19+J25</f>
        <v>#REF!</v>
      </c>
      <c r="M19" s="143"/>
      <c r="N19" s="143"/>
      <c r="O19" s="143"/>
      <c r="P19" s="143"/>
      <c r="Q19" s="143"/>
      <c r="R19" s="143"/>
      <c r="S19" s="143"/>
      <c r="T19" s="143"/>
    </row>
    <row r="20" spans="1:20" s="140" customFormat="1" ht="21" hidden="1" customHeight="1">
      <c r="B20" s="144"/>
      <c r="C20" s="193" t="s">
        <v>291</v>
      </c>
      <c r="D20" s="146"/>
      <c r="E20" s="147"/>
      <c r="F20" s="148" t="s">
        <v>8</v>
      </c>
      <c r="G20" s="149"/>
      <c r="H20" s="128"/>
      <c r="I20" s="181" t="e">
        <f>+#REF!</f>
        <v>#REF!</v>
      </c>
      <c r="J20" s="187" t="e">
        <f>IF(I20=0,0,G20/I20)</f>
        <v>#REF!</v>
      </c>
      <c r="K20" s="182" t="s">
        <v>278</v>
      </c>
      <c r="L20" s="183" t="e">
        <f>+J26+J20+J15+J14</f>
        <v>#REF!</v>
      </c>
      <c r="M20" s="143"/>
      <c r="N20" s="143"/>
      <c r="O20" s="143"/>
      <c r="P20" s="143"/>
      <c r="Q20" s="143"/>
      <c r="R20" s="143"/>
      <c r="S20" s="143"/>
      <c r="T20" s="143"/>
    </row>
    <row r="21" spans="1:20" s="140" customFormat="1" ht="21" hidden="1" customHeight="1">
      <c r="B21" s="151"/>
      <c r="C21" s="152" t="s">
        <v>16</v>
      </c>
      <c r="D21" s="153"/>
      <c r="E21" s="147"/>
      <c r="F21" s="154" t="s">
        <v>8</v>
      </c>
      <c r="G21" s="155"/>
      <c r="H21" s="128"/>
      <c r="I21" s="181" t="e">
        <f>#REF!</f>
        <v>#REF!</v>
      </c>
      <c r="J21" s="188"/>
      <c r="K21" s="186" t="s">
        <v>12</v>
      </c>
      <c r="L21" s="185" t="e">
        <f>#REF!+#REF!+#REF!+#REF!+#REF!+#REF!</f>
        <v>#REF!</v>
      </c>
      <c r="M21" s="143"/>
      <c r="N21" s="143"/>
      <c r="O21" s="143"/>
      <c r="P21" s="143"/>
      <c r="Q21" s="143"/>
      <c r="R21" s="143"/>
      <c r="S21" s="143"/>
      <c r="T21" s="143"/>
    </row>
    <row r="22" spans="1:20" s="140" customFormat="1" ht="54.95" hidden="1" customHeight="1">
      <c r="B22" s="141">
        <v>4</v>
      </c>
      <c r="C22" s="743" t="s">
        <v>13</v>
      </c>
      <c r="D22" s="744"/>
      <c r="E22" s="744"/>
      <c r="F22" s="745"/>
      <c r="G22" s="142"/>
      <c r="H22" s="128"/>
      <c r="I22" s="179"/>
      <c r="J22" s="188"/>
      <c r="K22" s="180"/>
      <c r="L22" s="180"/>
      <c r="M22" s="143"/>
      <c r="N22" s="143"/>
      <c r="O22" s="143"/>
      <c r="P22" s="143"/>
      <c r="Q22" s="143"/>
      <c r="R22" s="143"/>
      <c r="S22" s="143"/>
      <c r="T22" s="143"/>
    </row>
    <row r="23" spans="1:20" s="140" customFormat="1" ht="21" hidden="1" customHeight="1">
      <c r="A23" s="156"/>
      <c r="B23" s="144"/>
      <c r="C23" s="193" t="s">
        <v>279</v>
      </c>
      <c r="D23" s="146"/>
      <c r="E23" s="157"/>
      <c r="F23" s="148" t="s">
        <v>14</v>
      </c>
      <c r="G23" s="158"/>
      <c r="H23" s="128"/>
      <c r="I23" s="181">
        <f>+'CIVIL_ELECTRICAL-Sch-2'!K120</f>
        <v>0</v>
      </c>
      <c r="J23" s="189">
        <f>G23</f>
        <v>0</v>
      </c>
      <c r="K23" s="143"/>
      <c r="L23" s="143"/>
      <c r="M23" s="143"/>
      <c r="N23" s="143"/>
      <c r="O23" s="143"/>
      <c r="P23" s="143"/>
      <c r="Q23" s="143"/>
      <c r="R23" s="143"/>
      <c r="S23" s="143"/>
      <c r="T23" s="143"/>
    </row>
    <row r="24" spans="1:20" s="140" customFormat="1" ht="21" hidden="1" customHeight="1">
      <c r="A24" s="156"/>
      <c r="B24" s="144"/>
      <c r="C24" s="145" t="s">
        <v>9</v>
      </c>
      <c r="D24" s="146"/>
      <c r="E24" s="157"/>
      <c r="F24" s="148" t="s">
        <v>14</v>
      </c>
      <c r="G24" s="158"/>
      <c r="H24" s="128"/>
      <c r="I24" s="181" t="e">
        <f>#REF!</f>
        <v>#REF!</v>
      </c>
      <c r="J24" s="189">
        <f>G24</f>
        <v>0</v>
      </c>
      <c r="K24" s="143"/>
      <c r="L24" s="143"/>
      <c r="M24" s="143"/>
      <c r="N24" s="143"/>
      <c r="O24" s="143"/>
      <c r="P24" s="143"/>
      <c r="Q24" s="143"/>
      <c r="R24" s="143"/>
      <c r="S24" s="143"/>
      <c r="T24" s="143"/>
    </row>
    <row r="25" spans="1:20" s="140" customFormat="1" ht="21" hidden="1" customHeight="1">
      <c r="A25" s="156"/>
      <c r="B25" s="144"/>
      <c r="C25" s="145" t="s">
        <v>11</v>
      </c>
      <c r="D25" s="146"/>
      <c r="E25" s="157"/>
      <c r="F25" s="148" t="s">
        <v>14</v>
      </c>
      <c r="G25" s="158"/>
      <c r="H25" s="128"/>
      <c r="I25" s="181" t="e">
        <f>+#REF!</f>
        <v>#REF!</v>
      </c>
      <c r="J25" s="189">
        <f>G25</f>
        <v>0</v>
      </c>
      <c r="K25" s="143"/>
      <c r="L25" s="143"/>
      <c r="M25" s="143"/>
      <c r="N25" s="143"/>
      <c r="O25" s="143"/>
      <c r="P25" s="143"/>
      <c r="Q25" s="143"/>
      <c r="R25" s="143"/>
      <c r="S25" s="143"/>
      <c r="T25" s="143"/>
    </row>
    <row r="26" spans="1:20" s="140" customFormat="1" ht="21" hidden="1" customHeight="1">
      <c r="A26" s="156"/>
      <c r="B26" s="144"/>
      <c r="C26" s="193" t="s">
        <v>291</v>
      </c>
      <c r="D26" s="146"/>
      <c r="E26" s="157"/>
      <c r="F26" s="148" t="s">
        <v>14</v>
      </c>
      <c r="G26" s="158"/>
      <c r="H26" s="128"/>
      <c r="I26" s="181" t="e">
        <f>+#REF!</f>
        <v>#REF!</v>
      </c>
      <c r="J26" s="192">
        <f>G26</f>
        <v>0</v>
      </c>
      <c r="K26" s="143"/>
      <c r="L26" s="143"/>
      <c r="M26" s="143"/>
      <c r="N26" s="143"/>
      <c r="O26" s="143"/>
      <c r="P26" s="143"/>
      <c r="Q26" s="143"/>
      <c r="R26" s="143"/>
      <c r="S26" s="143"/>
      <c r="T26" s="143"/>
    </row>
    <row r="27" spans="1:20" s="140" customFormat="1" ht="13.5" hidden="1" customHeight="1">
      <c r="A27" s="156"/>
      <c r="B27" s="151"/>
      <c r="C27" s="152" t="s">
        <v>16</v>
      </c>
      <c r="D27" s="153"/>
      <c r="E27" s="159"/>
      <c r="F27" s="154" t="s">
        <v>14</v>
      </c>
      <c r="G27" s="160"/>
      <c r="H27" s="128"/>
      <c r="I27" s="150" t="e">
        <f>#REF!</f>
        <v>#REF!</v>
      </c>
      <c r="J27" s="143"/>
      <c r="K27" s="143"/>
      <c r="L27" s="143"/>
      <c r="M27" s="143"/>
      <c r="N27" s="143"/>
      <c r="O27" s="143"/>
      <c r="P27" s="143"/>
      <c r="Q27" s="143"/>
      <c r="R27" s="143"/>
      <c r="S27" s="143"/>
      <c r="T27" s="143"/>
    </row>
    <row r="28" spans="1:20" s="140" customFormat="1" ht="54.75" hidden="1" customHeight="1">
      <c r="A28" s="156"/>
      <c r="B28" s="137">
        <v>3</v>
      </c>
      <c r="C28" s="740" t="s">
        <v>266</v>
      </c>
      <c r="D28" s="741"/>
      <c r="E28" s="741"/>
      <c r="F28" s="742"/>
      <c r="G28" s="138"/>
      <c r="H28" s="128"/>
      <c r="I28" s="150" t="e">
        <f>#REF!+'CIVIL_ELECTRICAL-Sch-2'!K120+#REF!+#REF!</f>
        <v>#REF!</v>
      </c>
      <c r="J28" s="143"/>
      <c r="K28" s="143"/>
      <c r="L28" s="143"/>
      <c r="M28" s="143"/>
      <c r="N28" s="143"/>
      <c r="O28" s="143"/>
      <c r="P28" s="143"/>
      <c r="Q28" s="143"/>
      <c r="R28" s="143"/>
      <c r="S28" s="143"/>
      <c r="T28" s="143"/>
    </row>
    <row r="29" spans="1:20" s="140" customFormat="1" ht="58.5" hidden="1" customHeight="1">
      <c r="A29" s="156"/>
      <c r="B29" s="137">
        <v>4</v>
      </c>
      <c r="C29" s="740" t="s">
        <v>267</v>
      </c>
      <c r="D29" s="741"/>
      <c r="E29" s="741"/>
      <c r="F29" s="742"/>
      <c r="G29" s="139"/>
      <c r="H29" s="128"/>
      <c r="I29" s="150" t="e">
        <f>#REF!+'CIVIL_ELECTRICAL-Sch-2'!K120+#REF!+#REF!</f>
        <v>#REF!</v>
      </c>
      <c r="J29" s="143"/>
      <c r="K29" s="143"/>
      <c r="L29" s="143"/>
      <c r="M29" s="143"/>
      <c r="N29" s="143"/>
      <c r="O29" s="143"/>
      <c r="P29" s="143"/>
      <c r="Q29" s="143"/>
      <c r="R29" s="143"/>
      <c r="S29" s="143"/>
      <c r="T29" s="143"/>
    </row>
    <row r="30" spans="1:20" s="140" customFormat="1" ht="33" hidden="1" customHeight="1">
      <c r="A30" s="156"/>
      <c r="B30" s="161"/>
      <c r="C30" s="739" t="s">
        <v>280</v>
      </c>
      <c r="D30" s="739"/>
      <c r="E30" s="739"/>
      <c r="F30" s="739"/>
      <c r="G30" s="739"/>
      <c r="H30" s="128"/>
      <c r="I30" s="128"/>
      <c r="J30" s="143"/>
      <c r="K30" s="143"/>
      <c r="L30" s="143"/>
      <c r="M30" s="143"/>
      <c r="N30" s="143"/>
      <c r="O30" s="143"/>
      <c r="P30" s="143"/>
      <c r="Q30" s="143"/>
      <c r="R30" s="143"/>
      <c r="S30" s="143"/>
      <c r="T30" s="143"/>
    </row>
    <row r="31" spans="1:20" s="140" customFormat="1" ht="48.75" hidden="1" customHeight="1">
      <c r="A31" s="156"/>
      <c r="B31" s="173">
        <v>5</v>
      </c>
      <c r="C31" s="750" t="s">
        <v>253</v>
      </c>
      <c r="D31" s="750"/>
      <c r="E31" s="750"/>
      <c r="F31" s="750"/>
      <c r="G31" s="750"/>
      <c r="H31" s="128"/>
      <c r="I31" s="128"/>
      <c r="J31" s="143"/>
      <c r="K31" s="143"/>
      <c r="L31" s="143"/>
      <c r="M31" s="143"/>
      <c r="N31" s="143"/>
      <c r="O31" s="143"/>
      <c r="P31" s="143"/>
      <c r="Q31" s="143"/>
      <c r="R31" s="143"/>
      <c r="S31" s="143"/>
      <c r="T31" s="143"/>
    </row>
    <row r="32" spans="1:20" s="140" customFormat="1" ht="88.5" hidden="1" customHeight="1">
      <c r="A32" s="156"/>
      <c r="B32" s="751"/>
      <c r="C32" s="751"/>
      <c r="D32" s="751"/>
      <c r="E32" s="751"/>
      <c r="F32" s="751"/>
      <c r="G32" s="751"/>
      <c r="H32" s="128"/>
      <c r="I32" s="128"/>
      <c r="J32" s="143"/>
      <c r="K32" s="143"/>
      <c r="L32" s="143"/>
      <c r="M32" s="143"/>
      <c r="N32" s="143"/>
      <c r="O32" s="143"/>
      <c r="P32" s="143"/>
      <c r="Q32" s="143"/>
      <c r="R32" s="143"/>
      <c r="S32" s="143"/>
      <c r="T32" s="143"/>
    </row>
    <row r="33" spans="1:20" s="140" customFormat="1" ht="38.25" hidden="1" customHeight="1">
      <c r="A33" s="134"/>
      <c r="B33" s="162"/>
      <c r="C33" s="750" t="s">
        <v>268</v>
      </c>
      <c r="D33" s="752"/>
      <c r="E33" s="752"/>
      <c r="F33" s="752"/>
      <c r="G33" s="752"/>
      <c r="H33" s="128"/>
      <c r="I33" s="128"/>
      <c r="J33" s="143"/>
      <c r="K33" s="143"/>
      <c r="L33" s="143"/>
      <c r="M33" s="143"/>
      <c r="N33" s="143"/>
      <c r="O33" s="143"/>
      <c r="P33" s="143"/>
      <c r="Q33" s="143"/>
      <c r="R33" s="143"/>
      <c r="S33" s="143"/>
      <c r="T33" s="143"/>
    </row>
    <row r="34" spans="1:20" s="140" customFormat="1">
      <c r="A34" s="134" t="s">
        <v>15</v>
      </c>
      <c r="B34" s="162"/>
      <c r="C34" s="163"/>
      <c r="E34" s="164"/>
      <c r="F34" s="164"/>
      <c r="G34" s="165"/>
      <c r="H34" s="128"/>
      <c r="I34" s="128"/>
      <c r="J34" s="143"/>
      <c r="K34" s="143"/>
      <c r="L34" s="143"/>
      <c r="M34" s="143"/>
      <c r="N34" s="143"/>
      <c r="O34" s="143"/>
      <c r="P34" s="143"/>
      <c r="Q34" s="143"/>
      <c r="R34" s="143"/>
      <c r="S34" s="143"/>
      <c r="T34" s="143"/>
    </row>
    <row r="35" spans="1:20" s="140" customFormat="1">
      <c r="A35" s="50" t="s">
        <v>22</v>
      </c>
      <c r="B35" s="162"/>
      <c r="C35" s="163"/>
      <c r="E35" s="164"/>
      <c r="F35" s="164"/>
      <c r="G35" s="165"/>
      <c r="H35" s="128"/>
      <c r="I35" s="128"/>
      <c r="J35" s="143"/>
      <c r="K35" s="143"/>
      <c r="L35" s="143"/>
      <c r="M35" s="143"/>
      <c r="N35" s="143"/>
      <c r="O35" s="143"/>
      <c r="P35" s="143"/>
      <c r="Q35" s="143"/>
      <c r="R35" s="143"/>
      <c r="S35" s="143"/>
      <c r="T35" s="143"/>
    </row>
    <row r="36" spans="1:20" ht="33" customHeight="1">
      <c r="A36" s="166"/>
      <c r="B36" s="166"/>
      <c r="C36" s="167"/>
      <c r="D36" s="48"/>
      <c r="E36" s="50"/>
      <c r="F36" s="50"/>
      <c r="G36" s="53" t="s">
        <v>23</v>
      </c>
      <c r="H36" s="130"/>
    </row>
    <row r="37" spans="1:20">
      <c r="A37" s="166"/>
      <c r="B37" s="166"/>
      <c r="C37" s="167"/>
      <c r="D37" s="48"/>
      <c r="E37" s="50"/>
      <c r="F37" s="50"/>
      <c r="G37" s="53" t="str">
        <f>"For and on behalf of " &amp;'Names of Bidder'!D9</f>
        <v xml:space="preserve">For and on behalf of </v>
      </c>
      <c r="H37" s="130"/>
    </row>
    <row r="38" spans="1:20" ht="15">
      <c r="A38" s="170" t="s">
        <v>153</v>
      </c>
      <c r="B38" s="170"/>
      <c r="C38" s="168" t="str">
        <f>'Names of Bidder'!D27&amp;"-"&amp;'Names of Bidder'!E27&amp;"-"&amp;'Names of Bidder'!F27</f>
        <v>--2025</v>
      </c>
      <c r="D38" s="168"/>
      <c r="E38" s="169" t="s">
        <v>24</v>
      </c>
      <c r="F38" s="749">
        <f>'Names of Bidder'!D24</f>
        <v>0</v>
      </c>
      <c r="G38" s="749"/>
      <c r="H38" s="130"/>
    </row>
    <row r="39" spans="1:20">
      <c r="A39" s="170" t="s">
        <v>154</v>
      </c>
      <c r="B39" s="170"/>
      <c r="C39" s="168">
        <f>'Names of Bidder'!D28</f>
        <v>0</v>
      </c>
      <c r="D39" s="171"/>
      <c r="E39" s="169" t="s">
        <v>25</v>
      </c>
      <c r="F39" s="749">
        <f>'Names of Bidder'!D25</f>
        <v>0</v>
      </c>
      <c r="G39" s="749"/>
      <c r="H39" s="130"/>
    </row>
  </sheetData>
  <sheetProtection password="CF7A" sheet="1" selectLockedCells="1"/>
  <customSheetViews>
    <customSheetView guid="{E5B10C1E-C091-4DA3-80AA-4DA7F5269B03}" showGridLines="0" zeroValues="0" hiddenRows="1" hiddenColumns="1" topLeftCell="A10">
      <selection activeCell="G15" sqref="G15"/>
      <pageMargins left="0.72" right="0.49" top="0.62" bottom="0.52" header="0.32" footer="0.27"/>
      <pageSetup scale="96" orientation="portrait" r:id="rId1"/>
      <headerFooter alignWithMargins="0">
        <oddFooter>&amp;R&amp;"Book Antiqua,Bold"&amp;10Letter of Discount  / Page &amp;P of &amp;N</oddFooter>
      </headerFooter>
    </customSheetView>
    <customSheetView guid="{90C54587-629C-4404-A1A0-30EDF0AF3C61}" showPageBreaks="1" showGridLines="0" zeroValues="0" printArea="1" hiddenRows="1" hiddenColumns="1" view="pageBreakPreview" topLeftCell="A10">
      <selection activeCell="L13" sqref="L13"/>
      <pageMargins left="0.72" right="0.49" top="0.62" bottom="0.52" header="0.32" footer="0.27"/>
      <pageSetup scale="96" orientation="portrait" r:id="rId2"/>
      <headerFooter alignWithMargins="0">
        <oddFooter>&amp;R&amp;"Book Antiqua,Bold"&amp;10Letter of Discount  / Page &amp;P of &amp;N</oddFooter>
      </headerFooter>
    </customSheetView>
    <customSheetView guid="{EE7031B4-7731-4AC9-8E26-723541638DB9}" showPageBreaks="1" showGridLines="0" zeroValues="0" printArea="1" hiddenRows="1" hiddenColumns="1" view="pageBreakPreview" topLeftCell="A10">
      <selection activeCell="G15" sqref="G15"/>
      <pageMargins left="0.72" right="0.49" top="0.62" bottom="0.52" header="0.32" footer="0.27"/>
      <pageSetup scale="96" orientation="portrait" r:id="rId3"/>
      <headerFooter alignWithMargins="0">
        <oddFooter>&amp;R&amp;"Book Antiqua,Bold"&amp;10Letter of Discount  / Page &amp;P of &amp;N</oddFooter>
      </headerFooter>
    </customSheetView>
    <customSheetView guid="{BEB8DEA2-B246-4C83-A353-004ADAF8549F}" showPageBreaks="1" showGridLines="0" zeroValues="0" printArea="1" hiddenRows="1" hiddenColumns="1" view="pageBreakPreview" topLeftCell="A10">
      <selection activeCell="G15" sqref="G15"/>
      <pageMargins left="0.72" right="0.49" top="0.62" bottom="0.52" header="0.32" footer="0.27"/>
      <pageSetup scale="96" orientation="portrait" r:id="rId4"/>
      <headerFooter alignWithMargins="0">
        <oddFooter>&amp;R&amp;"Book Antiqua,Bold"&amp;10Letter of Discount  / Page &amp;P of &amp;N</oddFooter>
      </headerFooter>
    </customSheetView>
    <customSheetView guid="{76EF76C6-407E-4B5E-855E-3AC1614CD1AB}" showPageBreaks="1" showGridLines="0" zeroValues="0" printArea="1" hiddenRows="1" hiddenColumns="1" view="pageBreakPreview" topLeftCell="A7">
      <selection activeCell="L13" sqref="L13"/>
      <pageMargins left="0.72" right="0.49" top="0.62" bottom="0.52" header="0.32" footer="0.27"/>
      <pageSetup scale="96" orientation="portrait" r:id="rId5"/>
      <headerFooter alignWithMargins="0">
        <oddFooter>&amp;R&amp;"Book Antiqua,Bold"&amp;10Letter of Discount  / Page &amp;P of &amp;N</oddFooter>
      </headerFooter>
    </customSheetView>
    <customSheetView guid="{27A45B7A-04F2-4516-B80B-5ED0825D4ED3}" scale="70" zeroValues="0" hiddenRows="1" hiddenColumns="1">
      <selection activeCell="G15" sqref="G15"/>
      <pageMargins left="0.72" right="0.49" top="0.62" bottom="0.52" header="0.32" footer="0.27"/>
      <pageSetup scale="96" orientation="portrait" r:id="rId6"/>
      <headerFooter alignWithMargins="0">
        <oddFooter>&amp;R&amp;"Book Antiqua,Bold"&amp;10Letter of Discount  / Page &amp;P of &amp;N</oddFooter>
      </headerFooter>
    </customSheetView>
    <customSheetView guid="{F42F111F-1008-4984-B8EF-A2028972CD6B}" showGridLines="0" zeroValues="0" printArea="1" hiddenRows="1" hiddenColumns="1" topLeftCell="B19">
      <selection activeCell="G14" sqref="G14"/>
      <pageMargins left="0.72" right="0.49" top="0.62" bottom="0.52" header="0.32" footer="0.27"/>
      <pageSetup scale="96" orientation="portrait" r:id="rId7"/>
      <headerFooter alignWithMargins="0">
        <oddFooter>&amp;R&amp;"Book Antiqua,Bold"&amp;10Letter of Discount  / Page &amp;P of &amp;N</oddFooter>
      </headerFooter>
    </customSheetView>
    <customSheetView guid="{0DD8F97D-8C07-4CD0-8FF9-3A2505F13748}" showPageBreaks="1" showGridLines="0" zeroValues="0" printArea="1" hiddenRows="1" hiddenColumns="1" view="pageBreakPreview" topLeftCell="A14">
      <selection activeCell="G25" sqref="G25"/>
      <pageMargins left="0.72" right="0.49" top="0.62" bottom="0.52" header="0.32" footer="0.27"/>
      <pageSetup scale="96" orientation="portrait" r:id="rId8"/>
      <headerFooter alignWithMargins="0">
        <oddFooter>&amp;R&amp;"Book Antiqua,Bold"&amp;10Letter of Discount  / Page &amp;P of &amp;N</oddFooter>
      </headerFooter>
    </customSheetView>
    <customSheetView guid="{6269FB24-FD69-4B06-B4F9-A51A4D37F8E4}" showPageBreaks="1" showGridLines="0" zeroValues="0" printArea="1" hiddenRows="1" hiddenColumns="1" view="pageBreakPreview" topLeftCell="A9">
      <selection activeCell="G14" sqref="G14"/>
      <pageMargins left="0.72" right="0.49" top="0.62" bottom="0.52" header="0.32" footer="0.27"/>
      <pageSetup scale="96" orientation="portrait" r:id="rId9"/>
      <headerFooter alignWithMargins="0">
        <oddFooter>&amp;R&amp;"Book Antiqua,Bold"&amp;10Letter of Discount  / Page &amp;P of &amp;N</oddFooter>
      </headerFooter>
    </customSheetView>
    <customSheetView guid="{20CBBF41-A202-4892-A83D-52713C1F8A9E}" showPageBreaks="1" showGridLines="0" zeroValues="0" printArea="1" hiddenRows="1" hiddenColumns="1" view="pageBreakPreview" topLeftCell="A9">
      <selection activeCell="G14" sqref="G14"/>
      <pageMargins left="0.72" right="0.49" top="0.62" bottom="0.52" header="0.32" footer="0.27"/>
      <pageSetup scale="96" orientation="portrait" r:id="rId10"/>
      <headerFooter alignWithMargins="0">
        <oddFooter>&amp;R&amp;"Book Antiqua,Bold"&amp;10Letter of Discount  / Page &amp;P of &amp;N</oddFooter>
      </headerFooter>
    </customSheetView>
    <customSheetView guid="{F9C63928-D54C-449A-864F-E2728613909C}" showPageBreaks="1" showGridLines="0" zeroValues="0" printArea="1" hiddenRows="1" hiddenColumns="1" view="pageBreakPreview">
      <selection activeCell="G14" sqref="G14"/>
      <pageMargins left="0.72" right="0.49" top="0.62" bottom="0.52" header="0.32" footer="0.27"/>
      <pageSetup scale="96" orientation="portrait" r:id="rId11"/>
      <headerFooter alignWithMargins="0">
        <oddFooter>&amp;R&amp;"Book Antiqua,Bold"&amp;10Letter of Discount  / Page &amp;P of &amp;N</oddFooter>
      </headerFooter>
    </customSheetView>
    <customSheetView guid="{C933274C-A7B7-4AED-95BA-97A5593E65A9}" showPageBreaks="1" showGridLines="0" zeroValues="0" printArea="1" hiddenRows="1" hiddenColumns="1" view="pageBreakPreview" topLeftCell="A10">
      <selection activeCell="G15" sqref="G15"/>
      <pageMargins left="0.72" right="0.49" top="0.62" bottom="0.52" header="0.32" footer="0.27"/>
      <pageSetup scale="96" orientation="portrait" r:id="rId12"/>
      <headerFooter alignWithMargins="0">
        <oddFooter>&amp;R&amp;"Book Antiqua,Bold"&amp;10Letter of Discount  / Page &amp;P of &amp;N</oddFooter>
      </headerFooter>
    </customSheetView>
    <customSheetView guid="{FABAE787-F37D-42D1-9450-0C61A36C2F64}" showPageBreaks="1" showGridLines="0" zeroValues="0" printArea="1" hiddenRows="1" hiddenColumns="1" view="pageBreakPreview" topLeftCell="A10">
      <selection activeCell="L13" sqref="L13"/>
      <pageMargins left="0.72" right="0.49" top="0.62" bottom="0.52" header="0.32" footer="0.27"/>
      <pageSetup scale="96" orientation="portrait" r:id="rId13"/>
      <headerFooter alignWithMargins="0">
        <oddFooter>&amp;R&amp;"Book Antiqua,Bold"&amp;10Letter of Discount  / Page &amp;P of &amp;N</oddFooter>
      </headerFooter>
    </customSheetView>
  </customSheetViews>
  <mergeCells count="17">
    <mergeCell ref="F39:G39"/>
    <mergeCell ref="C31:G31"/>
    <mergeCell ref="B32:G32"/>
    <mergeCell ref="C33:G33"/>
    <mergeCell ref="F38:G38"/>
    <mergeCell ref="C30:G30"/>
    <mergeCell ref="C29:F29"/>
    <mergeCell ref="C28:F28"/>
    <mergeCell ref="C22:F22"/>
    <mergeCell ref="C16:F16"/>
    <mergeCell ref="C15:F15"/>
    <mergeCell ref="A15:B15"/>
    <mergeCell ref="A1:G1"/>
    <mergeCell ref="A4:G4"/>
    <mergeCell ref="C11:G11"/>
    <mergeCell ref="A13:G13"/>
    <mergeCell ref="C14:F14"/>
  </mergeCells>
  <phoneticPr fontId="29" type="noConversion"/>
  <dataValidations count="5">
    <dataValidation type="whole" operator="greaterThanOrEqual" allowBlank="1" showInputMessage="1" showErrorMessage="1" error="Enter numeric figure without decimal only" sqref="G14" xr:uid="{00000000-0002-0000-0900-000000000000}">
      <formula1>0</formula1>
    </dataValidation>
    <dataValidation type="decimal" allowBlank="1" showInputMessage="1" showErrorMessage="1" error="Enter in percent only." sqref="G23:G27 G15" xr:uid="{00000000-0002-0000-0900-000001000000}">
      <formula1>0</formula1>
      <formula2>1</formula2>
    </dataValidation>
    <dataValidation type="whole" operator="greaterThanOrEqual" allowBlank="1" showInputMessage="1" showErrorMessage="1" error="Enter numeric figure only." sqref="G28" xr:uid="{00000000-0002-0000-0900-000002000000}">
      <formula1>0</formula1>
    </dataValidation>
    <dataValidation type="whole" operator="greaterThanOrEqual" allowBlank="1" showInputMessage="1" showErrorMessage="1" error="Enter numeric figures only." sqref="G17:G21" xr:uid="{00000000-0002-0000-0900-000003000000}">
      <formula1>0</formula1>
    </dataValidation>
    <dataValidation type="decimal" allowBlank="1" showInputMessage="1" showErrorMessage="1" error="Enter in percent only" sqref="G29" xr:uid="{00000000-0002-0000-0900-000004000000}">
      <formula1>0</formula1>
      <formula2>1</formula2>
    </dataValidation>
  </dataValidations>
  <pageMargins left="0.72" right="0.49" top="0.62" bottom="0.52" header="0.32" footer="0.27"/>
  <pageSetup scale="96" orientation="portrait" r:id="rId14"/>
  <headerFooter alignWithMargins="0">
    <oddFooter>&amp;R&amp;"Book Antiqua,Bold"&amp;10Letter of Discount  / Page &amp;P of &amp;N</oddFooter>
  </headerFooter>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2">
    <tabColor rgb="FFFF0000"/>
  </sheetPr>
  <dimension ref="A1:I34"/>
  <sheetViews>
    <sheetView showGridLines="0" zoomScaleNormal="100" zoomScaleSheetLayoutView="100" workbookViewId="0">
      <selection sqref="A1:XFD1048576"/>
    </sheetView>
  </sheetViews>
  <sheetFormatPr defaultColWidth="10" defaultRowHeight="16.5"/>
  <cols>
    <col min="1" max="1" width="10.625" style="23" customWidth="1"/>
    <col min="2" max="2" width="27.5" style="23" customWidth="1"/>
    <col min="3" max="3" width="28.625" style="23" customWidth="1"/>
    <col min="4" max="4" width="34.375" style="23" customWidth="1"/>
    <col min="5" max="6" width="10" style="5"/>
    <col min="7" max="7" width="21.5" style="5" customWidth="1"/>
    <col min="8" max="8" width="10" style="5" hidden="1" customWidth="1"/>
    <col min="9" max="9" width="15.375" style="5" customWidth="1"/>
    <col min="10" max="10" width="10" style="5" customWidth="1"/>
    <col min="11" max="16384" width="10" style="5"/>
  </cols>
  <sheetData>
    <row r="1" spans="1:9" ht="18" customHeight="1">
      <c r="A1" s="43" t="str">
        <f>Cover!B3</f>
        <v>NR1/T/W-CIVIL/DOM/I00/25/07512 – RFx Number 5002004524</v>
      </c>
      <c r="B1" s="44"/>
      <c r="C1" s="46"/>
      <c r="D1" s="47" t="s">
        <v>287</v>
      </c>
    </row>
    <row r="2" spans="1:9" ht="18" customHeight="1">
      <c r="A2" s="37"/>
      <c r="B2" s="48"/>
      <c r="C2" s="50"/>
      <c r="D2" s="50"/>
    </row>
    <row r="3" spans="1:9" ht="66.75" customHeight="1">
      <c r="A3" s="713" t="str">
        <f>Cover!$B$2</f>
        <v>Construction of Indoor &amp; Outdoor stores, Watchtowers, Spare Equipment Foundations etc. at 765/400 kV Sikar II New Substation.</v>
      </c>
      <c r="B3" s="713"/>
      <c r="C3" s="713"/>
      <c r="D3" s="713"/>
      <c r="E3" s="452"/>
      <c r="F3" s="452"/>
    </row>
    <row r="4" spans="1:9" ht="21.95" customHeight="1">
      <c r="A4" s="714" t="s">
        <v>252</v>
      </c>
      <c r="B4" s="714"/>
      <c r="C4" s="714"/>
      <c r="D4" s="714"/>
    </row>
    <row r="5" spans="1:9" ht="18" customHeight="1">
      <c r="A5" s="22"/>
    </row>
    <row r="6" spans="1:9" ht="18" customHeight="1">
      <c r="A6" s="19" t="s">
        <v>277</v>
      </c>
      <c r="D6" s="32" t="s">
        <v>220</v>
      </c>
    </row>
    <row r="7" spans="1:9">
      <c r="A7" s="715"/>
      <c r="B7" s="715"/>
      <c r="C7" s="715"/>
      <c r="D7" s="453" t="str">
        <f>'CIVIL_ELECTRICAL-Sch-2'!J9</f>
        <v>Contracts &amp; Material</v>
      </c>
    </row>
    <row r="8" spans="1:9" ht="18" customHeight="1">
      <c r="A8" s="454" t="s">
        <v>230</v>
      </c>
      <c r="B8" s="763" t="str">
        <f xml:space="preserve"> IF('Names of Bidder'!D9=0, "",'Names of Bidder'!D9)</f>
        <v/>
      </c>
      <c r="C8" s="763"/>
      <c r="D8" s="453" t="str">
        <f>'CIVIL_ELECTRICAL-Sch-2'!J10</f>
        <v>Power Grid Corporation of India Ltd.,</v>
      </c>
    </row>
    <row r="9" spans="1:9" ht="18" customHeight="1">
      <c r="A9" s="454" t="s">
        <v>231</v>
      </c>
      <c r="B9" s="763" t="str">
        <f xml:space="preserve"> IF('Names of Bidder'!D10=0, "",'Names of Bidder'!D10)</f>
        <v/>
      </c>
      <c r="C9" s="763"/>
      <c r="D9" s="453" t="str">
        <f>'CIVIL_ELECTRICAL-Sch-2'!J11</f>
        <v xml:space="preserve">Rajasthan Projects Office, </v>
      </c>
    </row>
    <row r="10" spans="1:9" ht="18" customHeight="1">
      <c r="B10" s="763" t="str">
        <f xml:space="preserve"> IF('Names of Bidder'!D11=0, "",'Names of Bidder'!D11)</f>
        <v/>
      </c>
      <c r="C10" s="763"/>
      <c r="D10" s="453" t="str">
        <f>'CIVIL_ELECTRICAL-Sch-2'!J12</f>
        <v xml:space="preserve">4th Floor, REIL House, Shipra Path, </v>
      </c>
    </row>
    <row r="11" spans="1:9" ht="18" customHeight="1">
      <c r="B11" s="763" t="str">
        <f xml:space="preserve"> IF('Names of Bidder'!D12=0, "",'Names of Bidder'!D12)</f>
        <v/>
      </c>
      <c r="C11" s="763"/>
      <c r="D11" s="453" t="str">
        <f>'CIVIL_ELECTRICAL-Sch-2'!J13</f>
        <v xml:space="preserve">Mansarovar, Jaipur-302020 Rajasthan </v>
      </c>
    </row>
    <row r="12" spans="1:9" ht="18" customHeight="1">
      <c r="A12" s="455"/>
      <c r="B12" s="455"/>
      <c r="C12" s="455"/>
      <c r="D12" s="32"/>
    </row>
    <row r="13" spans="1:9" ht="21.95" customHeight="1">
      <c r="A13" s="456" t="s">
        <v>210</v>
      </c>
      <c r="B13" s="704" t="s">
        <v>206</v>
      </c>
      <c r="C13" s="705"/>
      <c r="D13" s="457" t="s">
        <v>211</v>
      </c>
    </row>
    <row r="14" spans="1:9" ht="21.95" customHeight="1">
      <c r="A14" s="245" t="s">
        <v>212</v>
      </c>
      <c r="B14" s="753" t="s">
        <v>232</v>
      </c>
      <c r="C14" s="753"/>
      <c r="D14" s="38">
        <f>'SCHEDULE-4'!D14*(1-'Sched-6 Discount'!G15)</f>
        <v>0</v>
      </c>
      <c r="F14" s="458"/>
      <c r="H14" s="5" t="e">
        <f>#REF!*(1-'Sched-6 Discount'!L17) +#REF!*(1-'Sched-6 Discount'!L18)</f>
        <v>#REF!</v>
      </c>
      <c r="I14" s="459"/>
    </row>
    <row r="15" spans="1:9" ht="35.1" customHeight="1">
      <c r="A15" s="246"/>
      <c r="B15" s="761" t="s">
        <v>574</v>
      </c>
      <c r="C15" s="762"/>
      <c r="D15" s="26"/>
      <c r="H15" s="459"/>
      <c r="I15" s="459"/>
    </row>
    <row r="16" spans="1:9" ht="30" hidden="1" customHeight="1">
      <c r="A16" s="245" t="s">
        <v>213</v>
      </c>
      <c r="B16" s="753" t="s">
        <v>420</v>
      </c>
      <c r="C16" s="753"/>
      <c r="D16" s="38">
        <f>'SCHEDULE-4'!D16*(1-'Sched-6 Discount'!G15)</f>
        <v>0</v>
      </c>
      <c r="F16" s="458"/>
      <c r="H16" s="459"/>
      <c r="I16" s="459"/>
    </row>
    <row r="17" spans="1:9" ht="42.75" hidden="1" customHeight="1">
      <c r="A17" s="246"/>
      <c r="B17" s="759" t="s">
        <v>310</v>
      </c>
      <c r="C17" s="760"/>
      <c r="D17" s="26"/>
    </row>
    <row r="18" spans="1:9" ht="21.95" hidden="1" customHeight="1">
      <c r="A18" s="245" t="s">
        <v>282</v>
      </c>
      <c r="B18" s="753" t="s">
        <v>421</v>
      </c>
      <c r="C18" s="753"/>
      <c r="D18" s="38">
        <f>'SCHEDULE-4'!D18*(1-'Sched-6 Discount'!G15)</f>
        <v>0</v>
      </c>
    </row>
    <row r="19" spans="1:9" ht="30" hidden="1" customHeight="1">
      <c r="A19" s="246"/>
      <c r="B19" s="759" t="s">
        <v>311</v>
      </c>
      <c r="C19" s="760"/>
      <c r="D19" s="26"/>
    </row>
    <row r="20" spans="1:9" ht="30" hidden="1" customHeight="1">
      <c r="A20" s="245" t="s">
        <v>214</v>
      </c>
      <c r="B20" s="753" t="s">
        <v>422</v>
      </c>
      <c r="C20" s="753"/>
      <c r="D20" s="38"/>
      <c r="F20" s="458"/>
      <c r="H20" s="459"/>
      <c r="I20" s="459"/>
    </row>
    <row r="21" spans="1:9" ht="42.75" hidden="1" customHeight="1">
      <c r="A21" s="246"/>
      <c r="B21" s="759" t="s">
        <v>418</v>
      </c>
      <c r="C21" s="760"/>
      <c r="D21" s="26"/>
    </row>
    <row r="22" spans="1:9" ht="21.95" hidden="1" customHeight="1">
      <c r="A22" s="245" t="s">
        <v>312</v>
      </c>
      <c r="B22" s="753" t="s">
        <v>313</v>
      </c>
      <c r="C22" s="753"/>
      <c r="D22" s="38"/>
    </row>
    <row r="23" spans="1:9" ht="30" hidden="1" customHeight="1">
      <c r="A23" s="246"/>
      <c r="B23" s="759" t="s">
        <v>419</v>
      </c>
      <c r="C23" s="760"/>
      <c r="D23" s="26"/>
    </row>
    <row r="24" spans="1:9" ht="21.95" customHeight="1">
      <c r="A24" s="245" t="s">
        <v>213</v>
      </c>
      <c r="B24" s="753" t="s">
        <v>420</v>
      </c>
      <c r="C24" s="753"/>
      <c r="D24" s="86">
        <f>'Schedule 3'!D16*(1-'Sched-6 Discount'!G15)</f>
        <v>0</v>
      </c>
    </row>
    <row r="25" spans="1:9" ht="30" customHeight="1">
      <c r="A25" s="246"/>
      <c r="B25" s="759" t="s">
        <v>566</v>
      </c>
      <c r="C25" s="760"/>
      <c r="D25" s="26"/>
    </row>
    <row r="26" spans="1:9" ht="15.75" customHeight="1">
      <c r="A26" s="754">
        <v>3</v>
      </c>
      <c r="B26" s="755" t="s">
        <v>567</v>
      </c>
      <c r="C26" s="756"/>
      <c r="D26" s="39">
        <f>D14+D16+D18+D24+D20+D22</f>
        <v>0</v>
      </c>
    </row>
    <row r="27" spans="1:9" ht="15.75">
      <c r="A27" s="754"/>
      <c r="B27" s="757"/>
      <c r="C27" s="758"/>
      <c r="D27" s="85"/>
    </row>
    <row r="28" spans="1:9" ht="18.75" customHeight="1">
      <c r="A28" s="40"/>
      <c r="B28" s="41"/>
      <c r="C28" s="41"/>
      <c r="D28" s="42"/>
    </row>
    <row r="29" spans="1:9" ht="27.95" customHeight="1">
      <c r="A29" s="40"/>
      <c r="B29" s="41"/>
      <c r="C29" s="52"/>
      <c r="D29" s="42"/>
    </row>
    <row r="30" spans="1:9" ht="27.95" customHeight="1">
      <c r="A30" s="51" t="s">
        <v>226</v>
      </c>
      <c r="B30" s="460" t="str">
        <f>'Names of Bidder'!D27&amp;"-"&amp;'Names of Bidder'!E27&amp;"-"&amp;'Names of Bidder'!F27</f>
        <v>--2025</v>
      </c>
      <c r="C30" s="52" t="s">
        <v>228</v>
      </c>
      <c r="D30" s="461">
        <f>'Names of Bidder'!D24</f>
        <v>0</v>
      </c>
      <c r="F30" s="53"/>
    </row>
    <row r="31" spans="1:9" ht="27.95" customHeight="1">
      <c r="A31" s="51" t="s">
        <v>227</v>
      </c>
      <c r="B31" s="460">
        <f>'Names of Bidder'!D28</f>
        <v>0</v>
      </c>
      <c r="C31" s="52" t="s">
        <v>229</v>
      </c>
      <c r="D31" s="461">
        <f>'Names of Bidder'!D25</f>
        <v>0</v>
      </c>
      <c r="F31" s="37"/>
    </row>
    <row r="32" spans="1:9" ht="27.95" customHeight="1">
      <c r="A32" s="49"/>
      <c r="B32" s="48"/>
      <c r="C32" s="52"/>
      <c r="F32" s="37"/>
    </row>
    <row r="33" spans="1:6" ht="30" customHeight="1">
      <c r="A33" s="49"/>
      <c r="B33" s="48"/>
      <c r="C33" s="52"/>
      <c r="D33" s="49"/>
      <c r="F33" s="53"/>
    </row>
    <row r="34" spans="1:6" ht="30" customHeight="1">
      <c r="A34" s="27"/>
      <c r="B34" s="27"/>
      <c r="C34" s="32"/>
      <c r="E34" s="462"/>
    </row>
  </sheetData>
  <sheetProtection algorithmName="SHA-512" hashValue="bU+DoOqNiJHkZofAe1WDACBsqHHn8038YuZrWuRotMbRAxOS7/YZnL32Bu4oPYQ4XnXxU/LWas2h0b0pJViy3Q==" saltValue="vLfKb8g9Gz0iXeUPqDrtfg==" spinCount="100000" sheet="1" selectLockedCells="1"/>
  <customSheetViews>
    <customSheetView guid="{E5B10C1E-C091-4DA3-80AA-4DA7F5269B03}" showGridLines="0" hiddenRows="1" hiddenColumns="1">
      <selection sqref="A1:XFD1048576"/>
      <pageMargins left="0.5" right="0.38" top="0.56999999999999995" bottom="0.48" header="0.38" footer="0.24"/>
      <printOptions horizontalCentered="1"/>
      <pageSetup paperSize="9" fitToHeight="0" orientation="portrait" r:id="rId1"/>
      <headerFooter alignWithMargins="0">
        <oddFooter>&amp;R&amp;"Book Antiqua,Bold"&amp;10Schedule-2After Discount/ Page &amp;P of &amp;N</oddFooter>
      </headerFooter>
    </customSheetView>
    <customSheetView guid="{90C54587-629C-4404-A1A0-30EDF0AF3C61}" showPageBreaks="1" showGridLines="0" printArea="1" hiddenColumns="1" view="pageBreakPreview">
      <selection activeCell="D26" sqref="D26"/>
      <pageMargins left="0.5" right="0.38" top="0.56999999999999995" bottom="0.48" header="0.38" footer="0.24"/>
      <printOptions horizontalCentered="1"/>
      <pageSetup paperSize="9" fitToHeight="0" orientation="portrait" r:id="rId2"/>
      <headerFooter alignWithMargins="0">
        <oddFooter>&amp;R&amp;"Book Antiqua,Bold"&amp;10Schedule-2After Discount/ Page &amp;P of &amp;N</oddFooter>
      </headerFooter>
    </customSheetView>
    <customSheetView guid="{EE7031B4-7731-4AC9-8E26-723541638DB9}" showPageBreaks="1" showGridLines="0" printArea="1" hiddenColumns="1" view="pageBreakPreview" topLeftCell="A13">
      <selection activeCell="D26" sqref="D26"/>
      <pageMargins left="0.5" right="0.38" top="0.56999999999999995" bottom="0.48" header="0.38" footer="0.24"/>
      <printOptions horizontalCentered="1"/>
      <pageSetup paperSize="9" fitToHeight="0" orientation="portrait" r:id="rId3"/>
      <headerFooter alignWithMargins="0">
        <oddFooter>&amp;R&amp;"Book Antiqua,Bold"&amp;10Schedule-2After Discount/ Page &amp;P of &amp;N</oddFooter>
      </headerFooter>
    </customSheetView>
    <customSheetView guid="{BEB8DEA2-B246-4C83-A353-004ADAF8549F}" showPageBreaks="1" showGridLines="0" printArea="1" hiddenColumns="1" view="pageBreakPreview" topLeftCell="A22">
      <selection activeCell="D26" sqref="D26"/>
      <pageMargins left="0.5" right="0.38" top="0.56999999999999995" bottom="0.48" header="0.38" footer="0.24"/>
      <printOptions horizontalCentered="1"/>
      <pageSetup paperSize="9" fitToHeight="0" orientation="portrait" r:id="rId4"/>
      <headerFooter alignWithMargins="0">
        <oddFooter>&amp;R&amp;"Book Antiqua,Bold"&amp;10Schedule-2After Discount/ Page &amp;P of &amp;N</oddFooter>
      </headerFooter>
    </customSheetView>
    <customSheetView guid="{76EF76C6-407E-4B5E-855E-3AC1614CD1AB}" showPageBreaks="1" showGridLines="0" printArea="1" hiddenColumns="1" view="pageBreakPreview" topLeftCell="A16">
      <selection activeCell="D16" sqref="D16"/>
      <pageMargins left="0.5" right="0.38" top="0.56999999999999995" bottom="0.48" header="0.38" footer="0.24"/>
      <printOptions horizontalCentered="1"/>
      <pageSetup paperSize="9" fitToHeight="0" orientation="portrait" r:id="rId5"/>
      <headerFooter alignWithMargins="0">
        <oddFooter>&amp;R&amp;"Book Antiqua,Bold"&amp;10Schedule-2After Discount/ Page &amp;P of &amp;N</oddFooter>
      </headerFooter>
    </customSheetView>
    <customSheetView guid="{27A45B7A-04F2-4516-B80B-5ED0825D4ED3}" topLeftCell="A22">
      <selection activeCell="G8" sqref="G8"/>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F42F111F-1008-4984-B8EF-A2028972CD6B}" showGridLines="0" hiddenRows="1" hiddenColumns="1" topLeftCell="A10">
      <selection activeCell="D22" sqref="D22"/>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0DD8F97D-8C07-4CD0-8FF9-3A2505F13748}" showPageBreaks="1" showGridLines="0" printArea="1" hiddenRows="1" hiddenColumns="1" view="pageBreakPreview" topLeftCell="A13">
      <selection activeCell="D23" sqref="D23"/>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6269FB24-FD69-4B06-B4F9-A51A4D37F8E4}" showPageBreaks="1" showGridLines="0" printArea="1" hiddenRows="1" hiddenColumns="1" view="pageBreakPreview">
      <selection activeCell="C31" sqref="C31"/>
      <pageMargins left="0.5" right="0.38" top="0.56999999999999995" bottom="0.48" header="0.38" footer="0.24"/>
      <printOptions horizontalCentered="1"/>
      <pageSetup paperSize="9" fitToHeight="0" orientation="portrait" r:id="rId9"/>
      <headerFooter alignWithMargins="0">
        <oddFooter>&amp;R&amp;"Book Antiqua,Bold"&amp;10Schedule-2After Discount/ Page &amp;P of &amp;N</oddFooter>
      </headerFooter>
    </customSheetView>
    <customSheetView guid="{20CBBF41-A202-4892-A83D-52713C1F8A9E}" showPageBreaks="1" showGridLines="0" printArea="1" hiddenRows="1" view="pageBreakPreview" topLeftCell="A2">
      <selection activeCell="D29" sqref="D29"/>
      <pageMargins left="0.5" right="0.38" top="0.56999999999999995" bottom="0.48" header="0.38" footer="0.24"/>
      <printOptions horizontalCentered="1"/>
      <pageSetup paperSize="9" fitToHeight="0" orientation="portrait" r:id="rId10"/>
      <headerFooter alignWithMargins="0">
        <oddFooter>&amp;R&amp;"Book Antiqua,Bold"&amp;10Schedule-2After Discount/ Page &amp;P of &amp;N</oddFooter>
      </headerFooter>
    </customSheetView>
    <customSheetView guid="{F9C63928-D54C-449A-864F-E2728613909C}" showPageBreaks="1" showGridLines="0" printArea="1" hiddenColumns="1" view="pageBreakPreview" topLeftCell="A13">
      <selection activeCell="D22" sqref="D22"/>
      <pageMargins left="0.5" right="0.38" top="0.56999999999999995" bottom="0.48" header="0.38" footer="0.24"/>
      <printOptions horizontalCentered="1"/>
      <pageSetup paperSize="9" fitToHeight="0" orientation="portrait" r:id="rId11"/>
      <headerFooter alignWithMargins="0">
        <oddFooter>&amp;R&amp;"Book Antiqua,Bold"&amp;10Schedule-2After Discount/ Page &amp;P of &amp;N</oddFooter>
      </headerFooter>
    </customSheetView>
    <customSheetView guid="{C933274C-A7B7-4AED-95BA-97A5593E65A9}" showPageBreaks="1" showGridLines="0" printArea="1" hiddenColumns="1" view="pageBreakPreview" topLeftCell="A22">
      <selection activeCell="D26" sqref="D26"/>
      <pageMargins left="0.5" right="0.38" top="0.56999999999999995" bottom="0.48" header="0.38" footer="0.24"/>
      <printOptions horizontalCentered="1"/>
      <pageSetup paperSize="9" fitToHeight="0" orientation="portrait" r:id="rId12"/>
      <headerFooter alignWithMargins="0">
        <oddFooter>&amp;R&amp;"Book Antiqua,Bold"&amp;10Schedule-2After Discount/ Page &amp;P of &amp;N</oddFooter>
      </headerFooter>
    </customSheetView>
    <customSheetView guid="{FABAE787-F37D-42D1-9450-0C61A36C2F64}" showPageBreaks="1" showGridLines="0" printArea="1" hiddenColumns="1" view="pageBreakPreview">
      <selection activeCell="D26" sqref="D26"/>
      <pageMargins left="0.5" right="0.38" top="0.56999999999999995" bottom="0.48" header="0.38" footer="0.24"/>
      <printOptions horizontalCentered="1"/>
      <pageSetup paperSize="9" fitToHeight="0" orientation="portrait" r:id="rId13"/>
      <headerFooter alignWithMargins="0">
        <oddFooter>&amp;R&amp;"Book Antiqua,Bold"&amp;10Schedule-2After Discount/ Page &amp;P of &amp;N</oddFooter>
      </headerFooter>
    </customSheetView>
  </customSheetViews>
  <mergeCells count="22">
    <mergeCell ref="B9:C9"/>
    <mergeCell ref="B10:C10"/>
    <mergeCell ref="A3:D3"/>
    <mergeCell ref="A4:D4"/>
    <mergeCell ref="A7:C7"/>
    <mergeCell ref="B8:C8"/>
    <mergeCell ref="B14:C14"/>
    <mergeCell ref="B15:C15"/>
    <mergeCell ref="B16:C16"/>
    <mergeCell ref="B17:C17"/>
    <mergeCell ref="B11:C11"/>
    <mergeCell ref="B13:C13"/>
    <mergeCell ref="B24:C24"/>
    <mergeCell ref="A26:A27"/>
    <mergeCell ref="B26:C27"/>
    <mergeCell ref="B25:C25"/>
    <mergeCell ref="B18:C18"/>
    <mergeCell ref="B19:C19"/>
    <mergeCell ref="B20:C20"/>
    <mergeCell ref="B21:C21"/>
    <mergeCell ref="B22:C22"/>
    <mergeCell ref="B23:C23"/>
  </mergeCells>
  <phoneticPr fontId="29" type="noConversion"/>
  <printOptions horizontalCentered="1"/>
  <pageMargins left="0.5" right="0.38" top="0.56999999999999995" bottom="0.48" header="0.38" footer="0.24"/>
  <pageSetup paperSize="9" fitToHeight="0" orientation="portrait" r:id="rId14"/>
  <headerFooter alignWithMargins="0">
    <oddFooter>&amp;R&amp;"Book Antiqua,Bold"&amp;10Schedule-2After Discount/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AO72"/>
  <sheetViews>
    <sheetView showGridLines="0" showZeros="0" tabSelected="1" zoomScaleSheetLayoutView="100" workbookViewId="0">
      <selection activeCell="C5" sqref="C5:F5"/>
    </sheetView>
  </sheetViews>
  <sheetFormatPr defaultColWidth="8" defaultRowHeight="15.75"/>
  <cols>
    <col min="1" max="1" width="9.375" style="479" customWidth="1"/>
    <col min="2" max="2" width="11.75" style="489" customWidth="1"/>
    <col min="3" max="3" width="12.875" style="479" customWidth="1"/>
    <col min="4" max="4" width="28.25" style="479" customWidth="1"/>
    <col min="5" max="5" width="18.375" style="479" customWidth="1"/>
    <col min="6" max="6" width="29.875" style="479" customWidth="1"/>
    <col min="7" max="7" width="8" style="479" customWidth="1"/>
    <col min="8" max="8" width="8" style="479" hidden="1" customWidth="1"/>
    <col min="9" max="27" width="8" style="479" customWidth="1"/>
    <col min="28" max="28" width="17.5" style="479" customWidth="1"/>
    <col min="29" max="29" width="12.125" style="479" customWidth="1"/>
    <col min="30" max="30" width="8" style="483" customWidth="1"/>
    <col min="31" max="31" width="8" style="484" customWidth="1"/>
    <col min="32" max="32" width="12" style="484" customWidth="1"/>
    <col min="33" max="35" width="8" style="483" customWidth="1"/>
    <col min="36" max="36" width="9.125" style="483" customWidth="1"/>
    <col min="37" max="41" width="8" style="483" customWidth="1"/>
    <col min="42" max="16384" width="8" style="479"/>
  </cols>
  <sheetData>
    <row r="1" spans="1:41" s="465" customFormat="1" ht="19.5">
      <c r="A1" s="463" t="str">
        <f>Cover!B3</f>
        <v>NR1/T/W-CIVIL/DOM/I00/25/07512 – RFx Number 5002004524</v>
      </c>
      <c r="B1" s="463"/>
      <c r="C1" s="463"/>
      <c r="D1" s="463"/>
      <c r="E1" s="463"/>
      <c r="F1" s="464" t="s">
        <v>577</v>
      </c>
      <c r="Z1" s="465" t="str">
        <f>'Names of Bidder'!D6</f>
        <v>Sole Bidder</v>
      </c>
      <c r="AD1" s="466"/>
      <c r="AE1" s="467">
        <v>1</v>
      </c>
      <c r="AF1" s="467" t="s">
        <v>33</v>
      </c>
      <c r="AG1" s="466"/>
      <c r="AH1" s="466"/>
      <c r="AI1" s="467">
        <v>1</v>
      </c>
      <c r="AJ1" s="466" t="s">
        <v>37</v>
      </c>
      <c r="AK1" s="466"/>
      <c r="AL1" s="466"/>
      <c r="AM1" s="466"/>
      <c r="AN1" s="466"/>
      <c r="AO1" s="466"/>
    </row>
    <row r="2" spans="1:41" s="465" customFormat="1" ht="16.5">
      <c r="Z2" s="465">
        <f>'Names of Bidder'!AA6</f>
        <v>0</v>
      </c>
      <c r="AD2" s="466"/>
      <c r="AE2" s="467">
        <v>2</v>
      </c>
      <c r="AF2" s="467" t="s">
        <v>34</v>
      </c>
      <c r="AG2" s="466"/>
      <c r="AH2" s="466"/>
      <c r="AI2" s="467">
        <v>2</v>
      </c>
      <c r="AJ2" s="466" t="s">
        <v>38</v>
      </c>
      <c r="AK2" s="466"/>
      <c r="AL2" s="466"/>
      <c r="AM2" s="466"/>
      <c r="AN2" s="466"/>
      <c r="AO2" s="466"/>
    </row>
    <row r="3" spans="1:41" s="465" customFormat="1" ht="16.5">
      <c r="A3" s="770" t="s">
        <v>151</v>
      </c>
      <c r="B3" s="770"/>
      <c r="C3" s="770"/>
      <c r="D3" s="770"/>
      <c r="E3" s="770"/>
      <c r="F3" s="770"/>
      <c r="AD3" s="466"/>
      <c r="AE3" s="467">
        <v>3</v>
      </c>
      <c r="AF3" s="467" t="s">
        <v>35</v>
      </c>
      <c r="AG3" s="466"/>
      <c r="AH3" s="466"/>
      <c r="AI3" s="467">
        <v>3</v>
      </c>
      <c r="AJ3" s="466" t="s">
        <v>39</v>
      </c>
      <c r="AK3" s="466"/>
      <c r="AL3" s="466"/>
      <c r="AM3" s="466"/>
      <c r="AN3" s="466"/>
      <c r="AO3" s="466"/>
    </row>
    <row r="4" spans="1:41" s="465" customFormat="1" ht="16.5">
      <c r="A4" s="468"/>
      <c r="B4" s="468"/>
      <c r="C4" s="468"/>
      <c r="D4" s="468"/>
      <c r="E4" s="468"/>
      <c r="F4" s="468"/>
      <c r="AD4" s="466"/>
      <c r="AE4" s="467">
        <v>4</v>
      </c>
      <c r="AF4" s="467" t="s">
        <v>36</v>
      </c>
      <c r="AG4" s="466"/>
      <c r="AH4" s="466"/>
      <c r="AI4" s="467">
        <v>4</v>
      </c>
      <c r="AJ4" s="466" t="s">
        <v>40</v>
      </c>
      <c r="AK4" s="466"/>
      <c r="AL4" s="466"/>
      <c r="AM4" s="466"/>
      <c r="AN4" s="466"/>
      <c r="AO4" s="466"/>
    </row>
    <row r="5" spans="1:41" s="465" customFormat="1" ht="16.5">
      <c r="A5" s="469" t="s">
        <v>26</v>
      </c>
      <c r="B5" s="469"/>
      <c r="C5" s="771"/>
      <c r="D5" s="771"/>
      <c r="E5" s="771"/>
      <c r="F5" s="771"/>
      <c r="AD5" s="466"/>
      <c r="AE5" s="467">
        <v>5</v>
      </c>
      <c r="AF5" s="467" t="s">
        <v>36</v>
      </c>
      <c r="AG5" s="466"/>
      <c r="AH5" s="466"/>
      <c r="AI5" s="467">
        <v>5</v>
      </c>
      <c r="AJ5" s="466" t="s">
        <v>41</v>
      </c>
      <c r="AK5" s="466"/>
      <c r="AL5" s="466"/>
      <c r="AM5" s="466"/>
      <c r="AN5" s="466"/>
      <c r="AO5" s="466"/>
    </row>
    <row r="6" spans="1:41" s="465" customFormat="1" ht="16.5">
      <c r="A6" s="469" t="s">
        <v>17</v>
      </c>
      <c r="B6" s="772" t="str">
        <f>'Names of Bidder'!D27&amp;"-"&amp;'Names of Bidder'!E27&amp;"-"&amp;'Names of Bidder'!F27</f>
        <v>--2025</v>
      </c>
      <c r="C6" s="772"/>
      <c r="AD6" s="466"/>
      <c r="AE6" s="467">
        <v>6</v>
      </c>
      <c r="AF6" s="467" t="s">
        <v>36</v>
      </c>
      <c r="AG6" s="467" t="e">
        <f>DAY(B6)</f>
        <v>#VALUE!</v>
      </c>
      <c r="AH6" s="466"/>
      <c r="AI6" s="467">
        <v>6</v>
      </c>
      <c r="AJ6" s="466" t="s">
        <v>42</v>
      </c>
      <c r="AK6" s="466"/>
      <c r="AL6" s="466"/>
      <c r="AM6" s="466"/>
      <c r="AN6" s="466"/>
      <c r="AO6" s="466"/>
    </row>
    <row r="7" spans="1:41" s="465" customFormat="1" ht="16.5">
      <c r="A7" s="469"/>
      <c r="B7" s="470"/>
      <c r="C7" s="470"/>
      <c r="AD7" s="466"/>
      <c r="AE7" s="467">
        <v>7</v>
      </c>
      <c r="AF7" s="467" t="s">
        <v>36</v>
      </c>
      <c r="AG7" s="467" t="e">
        <f>MONTH(B6)</f>
        <v>#VALUE!</v>
      </c>
      <c r="AH7" s="466"/>
      <c r="AI7" s="467">
        <v>7</v>
      </c>
      <c r="AJ7" s="466" t="s">
        <v>43</v>
      </c>
      <c r="AK7" s="466"/>
      <c r="AL7" s="466"/>
      <c r="AM7" s="466"/>
      <c r="AN7" s="466"/>
      <c r="AO7" s="466"/>
    </row>
    <row r="8" spans="1:41" s="465" customFormat="1" ht="16.5">
      <c r="A8" s="471" t="s">
        <v>220</v>
      </c>
      <c r="B8" s="471"/>
      <c r="F8" s="472"/>
      <c r="AD8" s="466"/>
      <c r="AE8" s="467">
        <v>8</v>
      </c>
      <c r="AF8" s="467" t="s">
        <v>36</v>
      </c>
      <c r="AG8" s="467" t="e">
        <f>LOOKUP(AG7,AI1:AI13,AJ1:AJ13)</f>
        <v>#VALUE!</v>
      </c>
      <c r="AH8" s="466"/>
      <c r="AI8" s="467">
        <v>8</v>
      </c>
      <c r="AJ8" s="466" t="s">
        <v>44</v>
      </c>
      <c r="AK8" s="466"/>
      <c r="AL8" s="466"/>
      <c r="AM8" s="466"/>
      <c r="AN8" s="466"/>
      <c r="AO8" s="466"/>
    </row>
    <row r="9" spans="1:41" s="465" customFormat="1" ht="16.5">
      <c r="A9" s="473"/>
      <c r="B9" s="471"/>
      <c r="F9" s="472"/>
      <c r="AD9" s="466"/>
      <c r="AE9" s="467"/>
      <c r="AF9" s="467"/>
      <c r="AG9" s="467"/>
      <c r="AH9" s="466"/>
      <c r="AI9" s="467"/>
      <c r="AJ9" s="466"/>
      <c r="AK9" s="466"/>
      <c r="AL9" s="466"/>
      <c r="AM9" s="466"/>
      <c r="AN9" s="466"/>
      <c r="AO9" s="466"/>
    </row>
    <row r="10" spans="1:41" s="465" customFormat="1" ht="16.5">
      <c r="A10" s="473" t="str">
        <f>'CIVIL_ELECTRICAL-Sch-2'!J9</f>
        <v>Contracts &amp; Material</v>
      </c>
      <c r="B10" s="474"/>
      <c r="F10" s="472"/>
      <c r="AD10" s="466"/>
      <c r="AE10" s="467">
        <v>9</v>
      </c>
      <c r="AF10" s="467" t="s">
        <v>36</v>
      </c>
      <c r="AG10" s="467" t="e">
        <f>YEAR(B6)</f>
        <v>#VALUE!</v>
      </c>
      <c r="AH10" s="466"/>
      <c r="AI10" s="467">
        <v>9</v>
      </c>
      <c r="AJ10" s="466" t="s">
        <v>45</v>
      </c>
      <c r="AK10" s="466"/>
      <c r="AL10" s="466"/>
      <c r="AM10" s="466"/>
      <c r="AN10" s="466"/>
      <c r="AO10" s="466"/>
    </row>
    <row r="11" spans="1:41" s="465" customFormat="1" ht="16.5">
      <c r="A11" s="473" t="str">
        <f>'CIVIL_ELECTRICAL-Sch-2'!J10</f>
        <v>Power Grid Corporation of India Ltd.,</v>
      </c>
      <c r="B11" s="474"/>
      <c r="F11" s="472"/>
      <c r="AD11" s="466"/>
      <c r="AE11" s="467">
        <v>10</v>
      </c>
      <c r="AF11" s="467" t="s">
        <v>36</v>
      </c>
      <c r="AG11" s="466"/>
      <c r="AH11" s="466"/>
      <c r="AI11" s="467">
        <v>10</v>
      </c>
      <c r="AJ11" s="466" t="s">
        <v>46</v>
      </c>
      <c r="AK11" s="466"/>
      <c r="AL11" s="466"/>
      <c r="AM11" s="466"/>
      <c r="AN11" s="466"/>
      <c r="AO11" s="466"/>
    </row>
    <row r="12" spans="1:41" s="465" customFormat="1" ht="16.5">
      <c r="A12" s="473" t="str">
        <f>'CIVIL_ELECTRICAL-Sch-2'!J11</f>
        <v xml:space="preserve">Rajasthan Projects Office, </v>
      </c>
      <c r="B12" s="474"/>
      <c r="F12" s="472"/>
      <c r="AD12" s="466"/>
      <c r="AE12" s="467">
        <v>11</v>
      </c>
      <c r="AF12" s="467" t="s">
        <v>36</v>
      </c>
      <c r="AG12" s="466"/>
      <c r="AH12" s="466"/>
      <c r="AI12" s="467">
        <v>11</v>
      </c>
      <c r="AJ12" s="466" t="s">
        <v>47</v>
      </c>
      <c r="AK12" s="466"/>
      <c r="AL12" s="466"/>
      <c r="AM12" s="466"/>
      <c r="AN12" s="466"/>
      <c r="AO12" s="466"/>
    </row>
    <row r="13" spans="1:41" s="465" customFormat="1" ht="16.5">
      <c r="A13" s="473" t="str">
        <f>'CIVIL_ELECTRICAL-Sch-2'!J12</f>
        <v xml:space="preserve">4th Floor, REIL House, Shipra Path, </v>
      </c>
      <c r="B13" s="474"/>
      <c r="F13" s="472"/>
      <c r="AD13" s="466"/>
      <c r="AE13" s="467">
        <v>12</v>
      </c>
      <c r="AF13" s="467" t="s">
        <v>36</v>
      </c>
      <c r="AG13" s="466"/>
      <c r="AH13" s="466"/>
      <c r="AI13" s="467">
        <v>12</v>
      </c>
      <c r="AJ13" s="466" t="s">
        <v>48</v>
      </c>
      <c r="AK13" s="466"/>
      <c r="AL13" s="466"/>
      <c r="AM13" s="466"/>
      <c r="AN13" s="466"/>
      <c r="AO13" s="466"/>
    </row>
    <row r="14" spans="1:41" s="465" customFormat="1" ht="16.5">
      <c r="A14" s="473" t="str">
        <f>'CIVIL_ELECTRICAL-Sch-2'!J13</f>
        <v xml:space="preserve">Mansarovar, Jaipur-302020 Rajasthan </v>
      </c>
      <c r="B14" s="474"/>
      <c r="F14" s="472"/>
      <c r="AD14" s="466"/>
      <c r="AE14" s="467">
        <v>13</v>
      </c>
      <c r="AF14" s="467" t="s">
        <v>36</v>
      </c>
      <c r="AG14" s="466"/>
      <c r="AH14" s="466"/>
      <c r="AI14" s="466"/>
      <c r="AJ14" s="466"/>
      <c r="AK14" s="466"/>
      <c r="AL14" s="466"/>
      <c r="AM14" s="466"/>
      <c r="AN14" s="466"/>
      <c r="AO14" s="466"/>
    </row>
    <row r="15" spans="1:41" s="465" customFormat="1" ht="22.5" customHeight="1">
      <c r="A15" s="469"/>
      <c r="B15" s="469"/>
      <c r="F15" s="472"/>
      <c r="AD15" s="466"/>
      <c r="AE15" s="467">
        <v>14</v>
      </c>
      <c r="AF15" s="467" t="s">
        <v>36</v>
      </c>
      <c r="AG15" s="466"/>
      <c r="AH15" s="466"/>
      <c r="AI15" s="466"/>
      <c r="AJ15" s="466"/>
      <c r="AK15" s="466"/>
      <c r="AL15" s="466"/>
      <c r="AM15" s="466"/>
      <c r="AN15" s="466"/>
      <c r="AO15" s="466"/>
    </row>
    <row r="16" spans="1:41" s="465" customFormat="1" ht="16.5">
      <c r="A16" s="465" t="s">
        <v>27</v>
      </c>
      <c r="B16" s="475"/>
      <c r="C16" s="773" t="str">
        <f>Cover!B2</f>
        <v>Construction of Indoor &amp; Outdoor stores, Watchtowers, Spare Equipment Foundations etc. at 765/400 kV Sikar II New Substation.</v>
      </c>
      <c r="D16" s="773"/>
      <c r="E16" s="773"/>
      <c r="F16" s="773"/>
      <c r="AD16" s="466"/>
      <c r="AE16" s="467">
        <v>15</v>
      </c>
      <c r="AF16" s="467" t="s">
        <v>36</v>
      </c>
      <c r="AG16" s="466"/>
      <c r="AH16" s="466"/>
      <c r="AI16" s="466"/>
      <c r="AJ16" s="466"/>
      <c r="AK16" s="466"/>
      <c r="AL16" s="466"/>
      <c r="AM16" s="466"/>
      <c r="AN16" s="466"/>
      <c r="AO16" s="466"/>
    </row>
    <row r="17" spans="1:41" s="465" customFormat="1" ht="27.75" customHeight="1">
      <c r="A17" s="476" t="s">
        <v>18</v>
      </c>
      <c r="B17" s="476"/>
      <c r="C17" s="477"/>
      <c r="D17" s="477"/>
      <c r="E17" s="477"/>
      <c r="F17" s="477"/>
      <c r="AD17" s="466"/>
      <c r="AE17" s="467">
        <v>16</v>
      </c>
      <c r="AF17" s="467" t="s">
        <v>36</v>
      </c>
      <c r="AG17" s="466"/>
      <c r="AH17" s="466"/>
      <c r="AI17" s="466"/>
      <c r="AJ17" s="466"/>
      <c r="AK17" s="466"/>
      <c r="AL17" s="466"/>
      <c r="AM17" s="466"/>
      <c r="AN17" s="466"/>
      <c r="AO17" s="466"/>
    </row>
    <row r="18" spans="1:41" ht="135" customHeight="1">
      <c r="A18" s="478">
        <v>1</v>
      </c>
      <c r="B18" s="764" t="str">
        <f>Z18 &amp;AB18 &amp; AC18 &amp; AA18</f>
        <v>In continuation of First Envelope of our Bid, we hereby submit the Second Envelope of the Bid, both of which shall be read together and in conjunction with each other, and shall be construed as an integral part of our Bid. Accordingly, we the undersigned, submitting offer as per provision of Technical Specification under the above-named package in full conformity with the said Bidding Documents for the sum of Rs. 0 (Rs. Zero Only ) Plus applicable Other Taxes &amp; Duties or such other sums as may be determined in accordance with the terms and conditions of the Bidding Documents.</v>
      </c>
      <c r="C18" s="764"/>
      <c r="D18" s="764"/>
      <c r="E18" s="764"/>
      <c r="F18" s="764"/>
      <c r="Z18" s="480" t="s">
        <v>269</v>
      </c>
      <c r="AA18" s="481" t="s">
        <v>270</v>
      </c>
      <c r="AB18" s="482">
        <f>'SCHEDULE-5 After Discount'!D26</f>
        <v>0</v>
      </c>
      <c r="AC18" s="472" t="str">
        <f>" (" &amp; 'N to W'!A4 &amp; ")"</f>
        <v xml:space="preserve"> (Rs. Zero Only )</v>
      </c>
      <c r="AE18" s="484">
        <v>17</v>
      </c>
      <c r="AF18" s="484" t="s">
        <v>36</v>
      </c>
    </row>
    <row r="19" spans="1:41" ht="39" customHeight="1">
      <c r="A19" s="485"/>
      <c r="B19" s="764" t="s">
        <v>19</v>
      </c>
      <c r="C19" s="764"/>
      <c r="D19" s="764"/>
      <c r="E19" s="764"/>
      <c r="F19" s="764"/>
      <c r="AE19" s="484">
        <v>18</v>
      </c>
      <c r="AF19" s="484" t="s">
        <v>36</v>
      </c>
    </row>
    <row r="20" spans="1:41" ht="27.75" customHeight="1">
      <c r="A20" s="478">
        <v>2</v>
      </c>
      <c r="B20" s="774" t="s">
        <v>20</v>
      </c>
      <c r="C20" s="774"/>
      <c r="D20" s="774"/>
      <c r="E20" s="774"/>
      <c r="F20" s="774"/>
      <c r="AE20" s="484">
        <v>19</v>
      </c>
      <c r="AF20" s="484" t="s">
        <v>36</v>
      </c>
    </row>
    <row r="21" spans="1:41" ht="39.75" customHeight="1">
      <c r="A21" s="478">
        <v>2.1</v>
      </c>
      <c r="B21" s="764" t="s">
        <v>21</v>
      </c>
      <c r="C21" s="764"/>
      <c r="D21" s="764"/>
      <c r="E21" s="764"/>
      <c r="F21" s="764"/>
      <c r="AE21" s="484">
        <v>20</v>
      </c>
      <c r="AF21" s="484" t="s">
        <v>36</v>
      </c>
    </row>
    <row r="22" spans="1:41" ht="39.75" customHeight="1">
      <c r="A22" s="485"/>
      <c r="B22" s="765" t="s">
        <v>283</v>
      </c>
      <c r="C22" s="765"/>
      <c r="D22" s="764" t="s">
        <v>317</v>
      </c>
      <c r="E22" s="764"/>
      <c r="F22" s="764"/>
    </row>
    <row r="23" spans="1:41" ht="39.75" customHeight="1">
      <c r="A23" s="485"/>
      <c r="B23" s="765" t="s">
        <v>284</v>
      </c>
      <c r="C23" s="765"/>
      <c r="D23" s="486" t="s">
        <v>569</v>
      </c>
      <c r="E23" s="485"/>
      <c r="F23" s="485"/>
    </row>
    <row r="24" spans="1:41" ht="39.75" customHeight="1">
      <c r="A24" s="485"/>
      <c r="B24" s="765" t="s">
        <v>315</v>
      </c>
      <c r="C24" s="765"/>
      <c r="D24" s="485" t="s">
        <v>572</v>
      </c>
      <c r="E24" s="485"/>
      <c r="F24" s="485"/>
    </row>
    <row r="25" spans="1:41" ht="85.5" hidden="1" customHeight="1">
      <c r="A25" s="487">
        <v>2.2000000000000002</v>
      </c>
      <c r="B25" s="764" t="s">
        <v>28</v>
      </c>
      <c r="C25" s="764"/>
      <c r="D25" s="764"/>
      <c r="E25" s="764"/>
      <c r="F25" s="764"/>
      <c r="AE25" s="484">
        <v>29</v>
      </c>
      <c r="AF25" s="484" t="s">
        <v>36</v>
      </c>
    </row>
    <row r="26" spans="1:41" s="489" customFormat="1" ht="35.25" customHeight="1">
      <c r="A26" s="488"/>
      <c r="B26" s="765" t="s">
        <v>316</v>
      </c>
      <c r="C26" s="765"/>
      <c r="D26" s="766" t="s">
        <v>573</v>
      </c>
      <c r="E26" s="766"/>
      <c r="F26" s="766"/>
      <c r="AD26" s="490"/>
      <c r="AE26" s="490"/>
      <c r="AF26" s="490"/>
      <c r="AG26" s="490"/>
      <c r="AH26" s="490"/>
      <c r="AI26" s="490"/>
      <c r="AJ26" s="490"/>
      <c r="AK26" s="490"/>
      <c r="AL26" s="490"/>
      <c r="AM26" s="490"/>
      <c r="AN26" s="490"/>
      <c r="AO26" s="490"/>
    </row>
    <row r="27" spans="1:41" s="489" customFormat="1" ht="35.25" customHeight="1">
      <c r="A27" s="488"/>
      <c r="B27" s="765" t="s">
        <v>570</v>
      </c>
      <c r="C27" s="765"/>
      <c r="D27" s="766" t="s">
        <v>571</v>
      </c>
      <c r="E27" s="766"/>
      <c r="F27" s="766"/>
      <c r="AD27" s="490"/>
      <c r="AE27" s="490"/>
      <c r="AF27" s="490"/>
      <c r="AG27" s="490"/>
      <c r="AH27" s="490"/>
      <c r="AI27" s="490"/>
      <c r="AJ27" s="490"/>
      <c r="AK27" s="490"/>
      <c r="AL27" s="490"/>
      <c r="AM27" s="490"/>
      <c r="AN27" s="490"/>
      <c r="AO27" s="490"/>
    </row>
    <row r="28" spans="1:41" ht="108" customHeight="1">
      <c r="A28" s="487">
        <v>2.2000000000000002</v>
      </c>
      <c r="B28" s="764" t="s">
        <v>28</v>
      </c>
      <c r="C28" s="764"/>
      <c r="D28" s="764"/>
      <c r="E28" s="764"/>
      <c r="F28" s="764"/>
    </row>
    <row r="29" spans="1:41" ht="62.25" customHeight="1">
      <c r="A29" s="487">
        <v>2.2999999999999998</v>
      </c>
      <c r="B29" s="764" t="s">
        <v>29</v>
      </c>
      <c r="C29" s="764"/>
      <c r="D29" s="764"/>
      <c r="E29" s="764"/>
      <c r="F29" s="764"/>
      <c r="AE29" s="484">
        <v>30</v>
      </c>
      <c r="AF29" s="484" t="s">
        <v>36</v>
      </c>
    </row>
    <row r="30" spans="1:41" ht="151.5" customHeight="1">
      <c r="A30" s="487">
        <v>2.4</v>
      </c>
      <c r="B30" s="764" t="s">
        <v>30</v>
      </c>
      <c r="C30" s="764"/>
      <c r="D30" s="764"/>
      <c r="E30" s="764"/>
      <c r="F30" s="764"/>
      <c r="AE30" s="484">
        <v>31</v>
      </c>
      <c r="AF30" s="484" t="s">
        <v>33</v>
      </c>
    </row>
    <row r="31" spans="1:41" ht="98.25" customHeight="1">
      <c r="A31" s="487">
        <v>2.5</v>
      </c>
      <c r="B31" s="764" t="s">
        <v>292</v>
      </c>
      <c r="C31" s="764"/>
      <c r="D31" s="764"/>
      <c r="E31" s="764"/>
      <c r="F31" s="764"/>
    </row>
    <row r="32" spans="1:41" ht="114.75" customHeight="1">
      <c r="A32" s="478">
        <v>3</v>
      </c>
      <c r="B32" s="764" t="s">
        <v>293</v>
      </c>
      <c r="C32" s="764"/>
      <c r="D32" s="764"/>
      <c r="E32" s="764"/>
      <c r="F32" s="764"/>
    </row>
    <row r="33" spans="1:8" ht="58.5" customHeight="1">
      <c r="A33" s="478">
        <v>3.1</v>
      </c>
      <c r="B33" s="779" t="s">
        <v>578</v>
      </c>
      <c r="C33" s="779"/>
      <c r="D33" s="779"/>
      <c r="E33" s="779"/>
      <c r="F33" s="779"/>
    </row>
    <row r="34" spans="1:8" ht="75.75" customHeight="1">
      <c r="A34" s="487">
        <v>3.2</v>
      </c>
      <c r="B34" s="764" t="s">
        <v>295</v>
      </c>
      <c r="C34" s="764"/>
      <c r="D34" s="764"/>
      <c r="E34" s="764"/>
      <c r="F34" s="764"/>
    </row>
    <row r="35" spans="1:8" ht="84" customHeight="1">
      <c r="A35" s="487">
        <v>3.3</v>
      </c>
      <c r="B35" s="764" t="s">
        <v>294</v>
      </c>
      <c r="C35" s="764"/>
      <c r="D35" s="764"/>
      <c r="E35" s="764"/>
      <c r="F35" s="764"/>
    </row>
    <row r="36" spans="1:8" ht="88.5" customHeight="1">
      <c r="A36" s="478">
        <v>4</v>
      </c>
      <c r="B36" s="764" t="s">
        <v>31</v>
      </c>
      <c r="C36" s="764"/>
      <c r="D36" s="764"/>
      <c r="E36" s="764"/>
      <c r="F36" s="764"/>
    </row>
    <row r="37" spans="1:8" ht="84.75" customHeight="1">
      <c r="A37" s="478">
        <v>5</v>
      </c>
      <c r="B37" s="764" t="s">
        <v>32</v>
      </c>
      <c r="C37" s="764"/>
      <c r="D37" s="764"/>
      <c r="E37" s="764"/>
      <c r="F37" s="764"/>
    </row>
    <row r="38" spans="1:8" ht="30" customHeight="1">
      <c r="A38" s="485"/>
      <c r="B38" s="491" t="str">
        <f>IF(ISERROR("Dated this " &amp; AG7 &amp; LOOKUP(AG7,AE2:AE31,AF2:AF31) &amp; " day of " &amp; AG9 &amp; " " &amp;AG10), "", "Dated this " &amp; AG7 &amp; LOOKUP(AG7,AE2:AE31,AF2:AF31) &amp; " day of " &amp; AG9 &amp; " " &amp;AG10)</f>
        <v/>
      </c>
      <c r="C38" s="491"/>
      <c r="D38" s="491"/>
      <c r="E38" s="492"/>
      <c r="F38" s="492"/>
    </row>
    <row r="39" spans="1:8" ht="30" customHeight="1">
      <c r="A39" s="485"/>
      <c r="B39" s="491" t="s">
        <v>22</v>
      </c>
      <c r="C39" s="491"/>
      <c r="D39" s="493"/>
      <c r="E39" s="493"/>
      <c r="F39" s="493"/>
    </row>
    <row r="40" spans="1:8" ht="30" customHeight="1">
      <c r="B40" s="479"/>
      <c r="C40" s="494"/>
      <c r="E40" s="495" t="s">
        <v>205</v>
      </c>
      <c r="F40" s="489"/>
    </row>
    <row r="41" spans="1:8" ht="30" customHeight="1">
      <c r="A41" s="469" t="s">
        <v>153</v>
      </c>
      <c r="B41" s="772" t="str">
        <f>'Names of Bidder'!D27&amp;"-"&amp;'Names of Bidder'!E27&amp;"-"&amp;'Names of Bidder'!F27</f>
        <v>--2025</v>
      </c>
      <c r="C41" s="772"/>
      <c r="E41" s="495" t="s">
        <v>24</v>
      </c>
      <c r="F41" s="469">
        <f>'Names of Bidder'!D24</f>
        <v>0</v>
      </c>
    </row>
    <row r="42" spans="1:8" ht="30" customHeight="1">
      <c r="A42" s="469" t="s">
        <v>154</v>
      </c>
      <c r="B42" s="469">
        <f>'Names of Bidder'!D28</f>
        <v>0</v>
      </c>
      <c r="C42" s="489"/>
      <c r="E42" s="495" t="s">
        <v>25</v>
      </c>
      <c r="F42" s="469">
        <f>'Names of Bidder'!D25</f>
        <v>0</v>
      </c>
    </row>
    <row r="43" spans="1:8" ht="30" customHeight="1">
      <c r="B43" s="479"/>
      <c r="E43" s="495" t="s">
        <v>204</v>
      </c>
    </row>
    <row r="44" spans="1:8" ht="30" customHeight="1">
      <c r="A44" s="435"/>
      <c r="B44" s="435"/>
      <c r="C44" s="496" t="str">
        <f>IF(Z2="2 or More", "Other Partner-2", "")</f>
        <v/>
      </c>
      <c r="D44" s="435"/>
      <c r="E44" s="497"/>
      <c r="F44" s="497" t="str">
        <f>IF(Z2=1,"Other Partner",IF(Z2="2 or More","Other Partner-1",""))</f>
        <v/>
      </c>
    </row>
    <row r="45" spans="1:8" ht="30" customHeight="1">
      <c r="A45" s="496"/>
      <c r="B45" s="498"/>
      <c r="C45" s="499"/>
      <c r="D45" s="496"/>
      <c r="E45" s="498"/>
      <c r="F45" s="496"/>
    </row>
    <row r="46" spans="1:8" ht="30" customHeight="1">
      <c r="A46" s="496"/>
      <c r="B46" s="498" t="str">
        <f>IF(Z2="2 or More", "Printed Name :", "")</f>
        <v/>
      </c>
      <c r="C46" s="500"/>
      <c r="D46" s="496"/>
      <c r="E46" s="498" t="str">
        <f>IF(Z1="Sole Bidder", "", "Printed Name :")</f>
        <v/>
      </c>
      <c r="F46" s="500"/>
      <c r="H46" s="489"/>
    </row>
    <row r="47" spans="1:8" ht="30" customHeight="1">
      <c r="A47" s="496"/>
      <c r="B47" s="498" t="str">
        <f>IF(Z2="2 or More", "Designation :", "")</f>
        <v/>
      </c>
      <c r="C47" s="500"/>
      <c r="D47" s="496"/>
      <c r="E47" s="498" t="str">
        <f>IF(Z1="Sole Bidder", "", "Designation :")</f>
        <v/>
      </c>
      <c r="F47" s="500"/>
      <c r="H47" s="489"/>
    </row>
    <row r="48" spans="1:8" ht="30" customHeight="1">
      <c r="A48" s="496"/>
      <c r="B48" s="498" t="str">
        <f>IF(Z2=2, "Common Seal :", "")</f>
        <v/>
      </c>
      <c r="C48" s="499"/>
      <c r="D48" s="496"/>
      <c r="E48" s="498"/>
      <c r="F48" s="496"/>
      <c r="H48" s="489"/>
    </row>
    <row r="49" spans="1:8" ht="33" customHeight="1">
      <c r="A49" s="434" t="s">
        <v>152</v>
      </c>
      <c r="B49" s="501"/>
      <c r="C49" s="499"/>
      <c r="D49" s="496"/>
      <c r="E49" s="498"/>
      <c r="F49" s="496"/>
      <c r="H49" s="489"/>
    </row>
    <row r="50" spans="1:8" ht="33" customHeight="1">
      <c r="A50" s="778" t="s">
        <v>165</v>
      </c>
      <c r="B50" s="778"/>
      <c r="C50" s="778"/>
      <c r="D50" s="769"/>
      <c r="E50" s="769"/>
      <c r="F50" s="769"/>
      <c r="H50" s="489"/>
    </row>
    <row r="51" spans="1:8" ht="33" customHeight="1">
      <c r="A51" s="776"/>
      <c r="B51" s="776"/>
      <c r="C51" s="776"/>
      <c r="D51" s="769"/>
      <c r="E51" s="769"/>
      <c r="F51" s="769"/>
      <c r="H51" s="489"/>
    </row>
    <row r="52" spans="1:8" ht="33" customHeight="1">
      <c r="A52" s="777"/>
      <c r="B52" s="777"/>
      <c r="C52" s="777"/>
      <c r="D52" s="769"/>
      <c r="E52" s="769"/>
      <c r="F52" s="769"/>
      <c r="H52" s="489"/>
    </row>
    <row r="53" spans="1:8" ht="33" customHeight="1">
      <c r="A53" s="768" t="s">
        <v>166</v>
      </c>
      <c r="B53" s="768"/>
      <c r="C53" s="768"/>
      <c r="D53" s="769"/>
      <c r="E53" s="769"/>
      <c r="F53" s="769"/>
      <c r="H53" s="489"/>
    </row>
    <row r="54" spans="1:8" ht="33" customHeight="1">
      <c r="A54" s="768" t="s">
        <v>164</v>
      </c>
      <c r="B54" s="768"/>
      <c r="C54" s="768"/>
      <c r="D54" s="769"/>
      <c r="E54" s="769"/>
      <c r="F54" s="769"/>
      <c r="H54" s="489"/>
    </row>
    <row r="55" spans="1:8" ht="33" customHeight="1">
      <c r="A55" s="768" t="s">
        <v>167</v>
      </c>
      <c r="B55" s="768"/>
      <c r="C55" s="768"/>
      <c r="D55" s="769"/>
      <c r="E55" s="769"/>
      <c r="F55" s="769"/>
      <c r="H55" s="489"/>
    </row>
    <row r="56" spans="1:8" ht="33" customHeight="1">
      <c r="A56" s="778" t="s">
        <v>168</v>
      </c>
      <c r="B56" s="778"/>
      <c r="C56" s="778"/>
      <c r="D56" s="769"/>
      <c r="E56" s="769"/>
      <c r="F56" s="769"/>
      <c r="H56" s="489"/>
    </row>
    <row r="57" spans="1:8" ht="33" customHeight="1">
      <c r="A57" s="776"/>
      <c r="B57" s="776"/>
      <c r="C57" s="776"/>
      <c r="D57" s="769"/>
      <c r="E57" s="769"/>
      <c r="F57" s="769"/>
      <c r="H57" s="489"/>
    </row>
    <row r="58" spans="1:8" ht="33" customHeight="1">
      <c r="A58" s="777"/>
      <c r="B58" s="777"/>
      <c r="C58" s="777"/>
      <c r="D58" s="769"/>
      <c r="E58" s="769"/>
      <c r="F58" s="769"/>
      <c r="H58" s="489"/>
    </row>
    <row r="59" spans="1:8" ht="60.75" customHeight="1">
      <c r="A59" s="76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767"/>
      <c r="C59" s="767"/>
      <c r="D59" s="767"/>
      <c r="E59" s="767"/>
      <c r="F59" s="767"/>
      <c r="H59" s="489"/>
    </row>
    <row r="60" spans="1:8" ht="33" customHeight="1">
      <c r="A60" s="775" t="s">
        <v>74</v>
      </c>
      <c r="B60" s="775"/>
      <c r="C60" s="775"/>
      <c r="D60" s="775"/>
      <c r="E60" s="775"/>
      <c r="F60" s="775"/>
      <c r="H60" s="489"/>
    </row>
    <row r="61" spans="1:8">
      <c r="A61" s="489"/>
    </row>
    <row r="62" spans="1:8">
      <c r="A62" s="489"/>
    </row>
    <row r="63" spans="1:8">
      <c r="A63" s="489"/>
    </row>
    <row r="64" spans="1:8">
      <c r="A64" s="489"/>
    </row>
    <row r="65" spans="1:1">
      <c r="A65" s="489"/>
    </row>
    <row r="66" spans="1:1">
      <c r="A66" s="489"/>
    </row>
    <row r="67" spans="1:1">
      <c r="A67" s="489"/>
    </row>
    <row r="68" spans="1:1">
      <c r="A68" s="489"/>
    </row>
    <row r="69" spans="1:1">
      <c r="A69" s="489"/>
    </row>
    <row r="70" spans="1:1">
      <c r="A70" s="489"/>
    </row>
    <row r="71" spans="1:1">
      <c r="A71" s="489"/>
    </row>
    <row r="72" spans="1:1">
      <c r="A72" s="489"/>
    </row>
  </sheetData>
  <sheetProtection algorithmName="SHA-512" hashValue="ltiTagIUFRFaZtd2Z1Q3Khh3FrYaVI7jMQrKmcTRvxA+RCI74G76y0fHIB5BlMgr7J89SfqJWm1OKaJyJ3QDsg==" saltValue="j+sHbczsaDmUWM5H7LDsvg==" spinCount="100000" sheet="1" selectLockedCells="1"/>
  <customSheetViews>
    <customSheetView guid="{E5B10C1E-C091-4DA3-80AA-4DA7F5269B03}" showGridLines="0" zeroValues="0" hiddenRows="1" hiddenColumns="1">
      <selection activeCell="C5" sqref="C5:F5"/>
      <rowBreaks count="2" manualBreakCount="2">
        <brk id="29" max="5" man="1"/>
        <brk id="46" max="5" man="1"/>
      </rowBreaks>
      <pageMargins left="0.75" right="0.77" top="0.62" bottom="0.61" header="0.39" footer="0.32"/>
      <pageSetup scale="82" orientation="portrait" r:id="rId1"/>
      <headerFooter alignWithMargins="0">
        <oddFooter>&amp;R&amp;"Book Antiqua,Bold"&amp;8Bid Form (2nd Envelope)  / Page &amp;P of &amp;N</oddFooter>
      </headerFooter>
    </customSheetView>
    <customSheetView guid="{90C54587-629C-4404-A1A0-30EDF0AF3C61}" showGridLines="0" zeroValues="0" hiddenRows="1" hiddenColumns="1" topLeftCell="A44">
      <selection activeCell="D58" sqref="D58:F58"/>
      <rowBreaks count="2" manualBreakCount="2">
        <brk id="29" max="5" man="1"/>
        <brk id="46" max="5" man="1"/>
      </rowBreaks>
      <pageMargins left="0.75" right="0.77" top="0.62" bottom="0.61" header="0.39" footer="0.32"/>
      <pageSetup scale="82" orientation="portrait" r:id="rId2"/>
      <headerFooter alignWithMargins="0">
        <oddFooter>&amp;R&amp;"Book Antiqua,Bold"&amp;8Bid Form (2nd Envelope)  / Page &amp;P of &amp;N</oddFooter>
      </headerFooter>
    </customSheetView>
    <customSheetView guid="{EE7031B4-7731-4AC9-8E26-723541638DB9}"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3"/>
      <headerFooter alignWithMargins="0">
        <oddFooter>&amp;R&amp;"Book Antiqua,Bold"&amp;8Bid Form (2nd Envelope)  / Page &amp;P of &amp;N</oddFooter>
      </headerFooter>
    </customSheetView>
    <customSheetView guid="{BEB8DEA2-B246-4C83-A353-004ADAF8549F}"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4"/>
      <headerFooter alignWithMargins="0">
        <oddFooter>&amp;R&amp;"Book Antiqua,Bold"&amp;8Bid Form (2nd Envelope)  / Page &amp;P of &amp;N</oddFooter>
      </headerFooter>
    </customSheetView>
    <customSheetView guid="{76EF76C6-407E-4B5E-855E-3AC1614CD1AB}" showGridLines="0" zeroValues="0" hiddenRows="1" hiddenColumns="1">
      <selection activeCell="D53" sqref="D53:F53"/>
      <rowBreaks count="2" manualBreakCount="2">
        <brk id="29" max="5" man="1"/>
        <brk id="46" max="5" man="1"/>
      </rowBreaks>
      <pageMargins left="0.75" right="0.77" top="0.62" bottom="0.61" header="0.39" footer="0.32"/>
      <pageSetup scale="82" orientation="portrait" r:id="rId5"/>
      <headerFooter alignWithMargins="0">
        <oddFooter>&amp;R&amp;"Book Antiqua,Bold"&amp;8Bid Form (2nd Envelope)  / Page &amp;P of &amp;N</oddFooter>
      </headerFooter>
    </customSheetView>
    <customSheetView guid="{14D7F02E-BCCA-4517-ABC7-537FF4AEB67A}" showGridLines="0" zeroValues="0">
      <selection activeCell="D54" sqref="D54:F54"/>
      <rowBreaks count="1" manualBreakCount="1">
        <brk id="52" max="5" man="1"/>
      </rowBreaks>
      <pageMargins left="0.75" right="0.77" top="0.62" bottom="0.61" header="0.39" footer="0.32"/>
      <pageSetup orientation="portrait" r:id="rId6"/>
      <headerFooter alignWithMargins="0">
        <oddFooter>&amp;R&amp;"Book Antiqua,Bold"&amp;8Bid Form (1st Envelope)  / Page &amp;P of &amp;N</oddFooter>
      </headerFooter>
    </customSheetView>
    <customSheetView guid="{01ACF2E1-8E61-4459-ABC1-B6C183DEED61}" showGridLines="0" zeroValues="0" showRuler="0">
      <selection activeCell="C5" sqref="C5:F5"/>
      <pageMargins left="0.75" right="0.77" top="0.73" bottom="0.75" header="0.52" footer="0.45"/>
      <pageSetup orientation="portrait" r:id="rId7"/>
      <headerFooter alignWithMargins="0">
        <oddFooter>&amp;R&amp;"Book Antiqua,Bold"&amp;8Bid Form (1st Envelope)  / Page &amp;P of &amp;N</oddFooter>
      </headerFooter>
    </customSheetView>
    <customSheetView guid="{4F65FF32-EC61-4022-A399-2986D7B6B8B3}" showGridLines="0" zeroValues="0" hiddenColumns="1" showRuler="0">
      <selection activeCell="C5" sqref="C5:F5"/>
      <pageMargins left="0.75" right="0.77" top="0.62" bottom="0.61" header="0.39" footer="0.32"/>
      <pageSetup orientation="portrait" r:id="rId8"/>
      <headerFooter alignWithMargins="0">
        <oddFooter>&amp;R&amp;"Book Antiqua,Bold"&amp;8Bid Form (1st Envelope)  / Page &amp;P of &amp;N</oddFooter>
      </headerFooter>
    </customSheetView>
    <customSheetView guid="{27A45B7A-04F2-4516-B80B-5ED0825D4ED3}" showGridLines="0" zeroValues="0" topLeftCell="A49">
      <selection activeCell="D58" sqref="D58:F58"/>
      <rowBreaks count="1" manualBreakCount="1">
        <brk id="52" max="5" man="1"/>
      </rowBreaks>
      <pageMargins left="0.75" right="0.77" top="0.62" bottom="0.61" header="0.39" footer="0.32"/>
      <pageSetup orientation="portrait" r:id="rId9"/>
      <headerFooter alignWithMargins="0">
        <oddFooter>&amp;R&amp;"Book Antiqua,Bold"&amp;8Bid Form (1st Envelope)  / Page &amp;P of &amp;N</oddFooter>
      </headerFooter>
    </customSheetView>
    <customSheetView guid="{F42F111F-1008-4984-B8EF-A2028972CD6B}" showGridLines="0" zeroValues="0" hiddenRows="1">
      <selection activeCell="D58" sqref="D58:F58"/>
      <rowBreaks count="1" manualBreakCount="1">
        <brk id="52" max="5" man="1"/>
      </rowBreaks>
      <pageMargins left="0.75" right="0.77" top="0.62" bottom="0.61" header="0.39" footer="0.32"/>
      <pageSetup orientation="portrait" r:id="rId10"/>
      <headerFooter alignWithMargins="0">
        <oddFooter>&amp;R&amp;"Book Antiqua,Bold"&amp;8Bid Form (1st Envelope)  / Page &amp;P of &amp;N</oddFooter>
      </headerFooter>
    </customSheetView>
    <customSheetView guid="{0DD8F97D-8C07-4CD0-8FF9-3A2505F13748}" showPageBreaks="1" showGridLines="0" zeroValues="0" printArea="1" hiddenRows="1" hiddenColumns="1" view="pageBreakPreview" topLeftCell="A43">
      <selection activeCell="D54" sqref="D54:F54"/>
      <rowBreaks count="1" manualBreakCount="1">
        <brk id="52" max="5" man="1"/>
      </rowBreaks>
      <pageMargins left="0.75" right="0.77" top="0.62" bottom="0.61" header="0.39" footer="0.32"/>
      <pageSetup orientation="portrait" r:id="rId11"/>
      <headerFooter alignWithMargins="0">
        <oddFooter>&amp;R&amp;"Book Antiqua,Bold"&amp;8Bid Form (1st Envelope)  / Page &amp;P of &amp;N</oddFooter>
      </headerFooter>
    </customSheetView>
    <customSheetView guid="{6269FB24-FD69-4B06-B4F9-A51A4D37F8E4}" showPageBreaks="1" showGridLines="0" zeroValues="0" printArea="1" hiddenRows="1" hiddenColumns="1" view="pageBreakPreview" topLeftCell="A42">
      <selection activeCell="C5" sqref="C5:F5"/>
      <rowBreaks count="1" manualBreakCount="1">
        <brk id="44" max="5" man="1"/>
      </rowBreaks>
      <pageMargins left="0.75" right="0.77" top="0.62" bottom="0.61" header="0.39" footer="0.32"/>
      <pageSetup orientation="portrait" r:id="rId12"/>
      <headerFooter alignWithMargins="0">
        <oddFooter>&amp;R&amp;"Book Antiqua,Bold"&amp;8Bid Form (2nd Envelope)  / Page &amp;P of &amp;N</oddFooter>
      </headerFooter>
    </customSheetView>
    <customSheetView guid="{20CBBF41-A202-4892-A83D-52713C1F8A9E}" showPageBreaks="1" showGridLines="0" zeroValues="0" printArea="1" hiddenRows="1" hiddenColumns="1" view="pageBreakPreview" topLeftCell="A69">
      <selection activeCell="D49" sqref="D49:F49"/>
      <rowBreaks count="1" manualBreakCount="1">
        <brk id="44" max="5" man="1"/>
      </rowBreaks>
      <pageMargins left="0.75" right="0.77" top="0.62" bottom="0.61" header="0.39" footer="0.32"/>
      <pageSetup orientation="portrait" r:id="rId13"/>
      <headerFooter alignWithMargins="0">
        <oddFooter>&amp;R&amp;"Book Antiqua,Bold"&amp;8Bid Form (2nd Envelope)  / Page &amp;P of &amp;N</oddFooter>
      </headerFooter>
    </customSheetView>
    <customSheetView guid="{F9C63928-D54C-449A-864F-E2728613909C}" showPageBreaks="1" showGridLines="0" zeroValues="0" printArea="1" hiddenRows="1" hiddenColumns="1" view="pageBreakPreview" topLeftCell="A43">
      <selection activeCell="D54" sqref="D54:F54"/>
      <rowBreaks count="1" manualBreakCount="1">
        <brk id="50" max="5" man="1"/>
      </rowBreaks>
      <pageMargins left="0.75" right="0.77" top="0.62" bottom="0.61" header="0.39" footer="0.32"/>
      <pageSetup orientation="portrait" r:id="rId14"/>
      <headerFooter alignWithMargins="0">
        <oddFooter>&amp;R&amp;"Book Antiqua,Bold"&amp;8Bid Form (2nd Envelope)  / Page &amp;P of &amp;N</oddFooter>
      </headerFooter>
    </customSheetView>
    <customSheetView guid="{C933274C-A7B7-4AED-95BA-97A5593E65A9}" showGridLines="0" zeroValues="0" hiddenRows="1" hiddenColumns="1">
      <selection activeCell="D50" sqref="D50:F50"/>
      <rowBreaks count="2" manualBreakCount="2">
        <brk id="29" max="5" man="1"/>
        <brk id="46" max="5" man="1"/>
      </rowBreaks>
      <pageMargins left="0.75" right="0.77" top="0.62" bottom="0.61" header="0.39" footer="0.32"/>
      <pageSetup scale="82" orientation="portrait" r:id="rId15"/>
      <headerFooter alignWithMargins="0">
        <oddFooter>&amp;R&amp;"Book Antiqua,Bold"&amp;8Bid Form (2nd Envelope)  / Page &amp;P of &amp;N</oddFooter>
      </headerFooter>
    </customSheetView>
    <customSheetView guid="{FABAE787-F37D-42D1-9450-0C61A36C2F64}" showGridLines="0" zeroValues="0" hiddenRows="1" hiddenColumns="1" topLeftCell="A44">
      <selection activeCell="D58" sqref="D58:F58"/>
      <rowBreaks count="2" manualBreakCount="2">
        <brk id="29" max="5" man="1"/>
        <brk id="46" max="5" man="1"/>
      </rowBreaks>
      <pageMargins left="0.75" right="0.77" top="0.62" bottom="0.61" header="0.39" footer="0.32"/>
      <pageSetup scale="82" orientation="portrait" r:id="rId16"/>
      <headerFooter alignWithMargins="0">
        <oddFooter>&amp;R&amp;"Book Antiqua,Bold"&amp;8Bid Form (2nd Envelope)  / Page &amp;P of &amp;N</oddFooter>
      </headerFooter>
    </customSheetView>
  </customSheetViews>
  <mergeCells count="48">
    <mergeCell ref="A54:C54"/>
    <mergeCell ref="A52:C52"/>
    <mergeCell ref="B35:F35"/>
    <mergeCell ref="A56:C56"/>
    <mergeCell ref="B33:F33"/>
    <mergeCell ref="A51:C51"/>
    <mergeCell ref="B34:F34"/>
    <mergeCell ref="D51:F51"/>
    <mergeCell ref="A60:F60"/>
    <mergeCell ref="B25:F25"/>
    <mergeCell ref="B29:F29"/>
    <mergeCell ref="B30:F30"/>
    <mergeCell ref="D56:F56"/>
    <mergeCell ref="A57:C57"/>
    <mergeCell ref="D50:F50"/>
    <mergeCell ref="B41:C41"/>
    <mergeCell ref="B36:F36"/>
    <mergeCell ref="B37:F37"/>
    <mergeCell ref="A58:C58"/>
    <mergeCell ref="A50:C50"/>
    <mergeCell ref="D52:F52"/>
    <mergeCell ref="D57:F57"/>
    <mergeCell ref="D58:F58"/>
    <mergeCell ref="B31:F31"/>
    <mergeCell ref="A59:F59"/>
    <mergeCell ref="A55:C55"/>
    <mergeCell ref="D55:F55"/>
    <mergeCell ref="B24:C24"/>
    <mergeCell ref="A3:F3"/>
    <mergeCell ref="C5:F5"/>
    <mergeCell ref="B6:C6"/>
    <mergeCell ref="C16:F16"/>
    <mergeCell ref="B23:C23"/>
    <mergeCell ref="B18:F18"/>
    <mergeCell ref="A53:C53"/>
    <mergeCell ref="D53:F53"/>
    <mergeCell ref="D54:F54"/>
    <mergeCell ref="D22:F22"/>
    <mergeCell ref="B20:F20"/>
    <mergeCell ref="B32:F32"/>
    <mergeCell ref="B28:F28"/>
    <mergeCell ref="B19:F19"/>
    <mergeCell ref="B21:F21"/>
    <mergeCell ref="B22:C22"/>
    <mergeCell ref="B26:C26"/>
    <mergeCell ref="B27:C27"/>
    <mergeCell ref="D27:F27"/>
    <mergeCell ref="D26:F26"/>
  </mergeCells>
  <phoneticPr fontId="31" type="noConversion"/>
  <conditionalFormatting sqref="B36:F36">
    <cfRule type="expression" dxfId="2" priority="1" stopIfTrue="1">
      <formula>#REF!=1</formula>
    </cfRule>
  </conditionalFormatting>
  <conditionalFormatting sqref="C46:C47">
    <cfRule type="expression" dxfId="1" priority="3" stopIfTrue="1">
      <formula>$B$46=""</formula>
    </cfRule>
  </conditionalFormatting>
  <conditionalFormatting sqref="F46:F47">
    <cfRule type="expression" dxfId="0" priority="2" stopIfTrue="1">
      <formula>$E$46=""</formula>
    </cfRule>
  </conditionalFormatting>
  <pageMargins left="0.75" right="0.77" top="0.62" bottom="0.61" header="0.39" footer="0.32"/>
  <pageSetup scale="82" orientation="portrait" r:id="rId17"/>
  <headerFooter alignWithMargins="0">
    <oddFooter>&amp;R&amp;"Book Antiqua,Bold"&amp;8Bid Form (2nd Envelope)  / Page &amp;P of &amp;N</oddFooter>
  </headerFooter>
  <rowBreaks count="2" manualBreakCount="2">
    <brk id="29" max="5" man="1"/>
    <brk id="46"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8">
    <tabColor indexed="8"/>
  </sheetPr>
  <dimension ref="A1:D112"/>
  <sheetViews>
    <sheetView workbookViewId="0">
      <selection activeCell="B13" sqref="B13"/>
    </sheetView>
  </sheetViews>
  <sheetFormatPr defaultColWidth="8" defaultRowHeight="12.75"/>
  <cols>
    <col min="1" max="1" width="11.625" style="58" customWidth="1"/>
    <col min="2" max="2" width="22.125" style="58" customWidth="1"/>
    <col min="3" max="16384" width="8" style="58"/>
  </cols>
  <sheetData>
    <row r="1" spans="1:4" s="56" customFormat="1" ht="30" customHeight="1">
      <c r="A1" s="780">
        <f>'Bid Form 2nd Envelope'!AB18</f>
        <v>0</v>
      </c>
      <c r="B1" s="780"/>
    </row>
    <row r="2" spans="1:4" s="56" customFormat="1" ht="30" customHeight="1">
      <c r="A2" s="57"/>
    </row>
    <row r="3" spans="1:4">
      <c r="A3" s="57"/>
    </row>
    <row r="4" spans="1:4">
      <c r="A4" s="113" t="str">
        <f>IF(OR((A1&gt;9999999999),(A1&lt;0)),"Invalid Entry - More than 1000 crore OR -ve value",IF(A1=0, "Rs. Zero Only ",+CONCATENATE("Rs. ", B11,D11,B10,D10,B9,D9,B8,D8,B7,D7,B6," Only")))</f>
        <v xml:space="preserve">Rs. Zero Only </v>
      </c>
      <c r="B4" s="114"/>
    </row>
    <row r="5" spans="1:4">
      <c r="A5" s="115"/>
      <c r="B5" s="114"/>
    </row>
    <row r="6" spans="1:4">
      <c r="A6" s="116">
        <f>-INT(A1/100)*100+ROUND(A1,0)</f>
        <v>0</v>
      </c>
      <c r="B6" s="114" t="str">
        <f t="shared" ref="B6:B11" si="0">IF(A6=0,"",LOOKUP(A6,$A$13:$A$112,$B$13:$B$112))</f>
        <v/>
      </c>
      <c r="D6" s="55"/>
    </row>
    <row r="7" spans="1:4">
      <c r="A7" s="116">
        <f>-INT(A1/1000)*10+INT(A1/100)</f>
        <v>0</v>
      </c>
      <c r="B7" s="114" t="str">
        <f t="shared" si="0"/>
        <v/>
      </c>
      <c r="D7" s="55" t="str">
        <f>+IF(B7="",""," Hundred ")</f>
        <v/>
      </c>
    </row>
    <row r="8" spans="1:4">
      <c r="A8" s="116">
        <f>-INT(A1/100000)*100+INT(A1/1000)</f>
        <v>0</v>
      </c>
      <c r="B8" s="114" t="str">
        <f t="shared" si="0"/>
        <v/>
      </c>
      <c r="D8" s="55" t="str">
        <f>IF((B8=""),IF(C8="",""," Thousand ")," Thousand ")</f>
        <v/>
      </c>
    </row>
    <row r="9" spans="1:4">
      <c r="A9" s="116">
        <f>-INT(A1/10000000)*100+INT(A1/100000)</f>
        <v>0</v>
      </c>
      <c r="B9" s="114" t="str">
        <f t="shared" si="0"/>
        <v/>
      </c>
      <c r="D9" s="55" t="str">
        <f>IF((B9=""),IF(C9="",""," Lac ")," Lac ")</f>
        <v/>
      </c>
    </row>
    <row r="10" spans="1:4">
      <c r="A10" s="116">
        <f>-INT(A1/1000000000)*100+INT(A1/10000000)</f>
        <v>0</v>
      </c>
      <c r="B10" s="117" t="str">
        <f t="shared" si="0"/>
        <v/>
      </c>
      <c r="D10" s="55" t="str">
        <f>IF((B10=""),IF(C10="",""," Crore ")," Crore ")</f>
        <v/>
      </c>
    </row>
    <row r="11" spans="1:4">
      <c r="A11" s="118">
        <f>-INT(A1/10000000000)*1000+INT(A1/1000000000)</f>
        <v>0</v>
      </c>
      <c r="B11" s="117" t="str">
        <f t="shared" si="0"/>
        <v/>
      </c>
      <c r="D11" s="55" t="str">
        <f>IF((B11=""),IF(C11="",""," Hundred ")," Hundred ")</f>
        <v/>
      </c>
    </row>
    <row r="12" spans="1:4">
      <c r="A12" s="114"/>
      <c r="B12" s="114"/>
    </row>
    <row r="13" spans="1:4">
      <c r="A13" s="111">
        <v>1</v>
      </c>
      <c r="B13" s="112" t="s">
        <v>49</v>
      </c>
    </row>
    <row r="14" spans="1:4">
      <c r="A14" s="111">
        <v>2</v>
      </c>
      <c r="B14" s="112" t="s">
        <v>50</v>
      </c>
    </row>
    <row r="15" spans="1:4">
      <c r="A15" s="111">
        <v>3</v>
      </c>
      <c r="B15" s="112" t="s">
        <v>51</v>
      </c>
    </row>
    <row r="16" spans="1:4">
      <c r="A16" s="111">
        <v>4</v>
      </c>
      <c r="B16" s="112" t="s">
        <v>52</v>
      </c>
    </row>
    <row r="17" spans="1:2">
      <c r="A17" s="111">
        <v>5</v>
      </c>
      <c r="B17" s="112" t="s">
        <v>53</v>
      </c>
    </row>
    <row r="18" spans="1:2">
      <c r="A18" s="111">
        <v>6</v>
      </c>
      <c r="B18" s="112" t="s">
        <v>54</v>
      </c>
    </row>
    <row r="19" spans="1:2">
      <c r="A19" s="111">
        <v>7</v>
      </c>
      <c r="B19" s="112" t="s">
        <v>55</v>
      </c>
    </row>
    <row r="20" spans="1:2">
      <c r="A20" s="111">
        <v>8</v>
      </c>
      <c r="B20" s="112" t="s">
        <v>56</v>
      </c>
    </row>
    <row r="21" spans="1:2">
      <c r="A21" s="111">
        <v>9</v>
      </c>
      <c r="B21" s="112" t="s">
        <v>57</v>
      </c>
    </row>
    <row r="22" spans="1:2">
      <c r="A22" s="111">
        <v>10</v>
      </c>
      <c r="B22" s="112" t="s">
        <v>58</v>
      </c>
    </row>
    <row r="23" spans="1:2">
      <c r="A23" s="111">
        <v>11</v>
      </c>
      <c r="B23" s="112" t="s">
        <v>59</v>
      </c>
    </row>
    <row r="24" spans="1:2">
      <c r="A24" s="111">
        <v>12</v>
      </c>
      <c r="B24" s="112" t="s">
        <v>60</v>
      </c>
    </row>
    <row r="25" spans="1:2">
      <c r="A25" s="111">
        <v>13</v>
      </c>
      <c r="B25" s="112" t="s">
        <v>61</v>
      </c>
    </row>
    <row r="26" spans="1:2">
      <c r="A26" s="111">
        <v>14</v>
      </c>
      <c r="B26" s="112" t="s">
        <v>62</v>
      </c>
    </row>
    <row r="27" spans="1:2">
      <c r="A27" s="111">
        <v>15</v>
      </c>
      <c r="B27" s="112" t="s">
        <v>63</v>
      </c>
    </row>
    <row r="28" spans="1:2">
      <c r="A28" s="111">
        <v>16</v>
      </c>
      <c r="B28" s="112" t="s">
        <v>64</v>
      </c>
    </row>
    <row r="29" spans="1:2">
      <c r="A29" s="111">
        <v>17</v>
      </c>
      <c r="B29" s="112" t="s">
        <v>65</v>
      </c>
    </row>
    <row r="30" spans="1:2">
      <c r="A30" s="111">
        <v>18</v>
      </c>
      <c r="B30" s="112" t="s">
        <v>66</v>
      </c>
    </row>
    <row r="31" spans="1:2">
      <c r="A31" s="111">
        <v>19</v>
      </c>
      <c r="B31" s="112" t="s">
        <v>67</v>
      </c>
    </row>
    <row r="32" spans="1:2">
      <c r="A32" s="111">
        <v>20</v>
      </c>
      <c r="B32" s="112" t="s">
        <v>68</v>
      </c>
    </row>
    <row r="33" spans="1:2">
      <c r="A33" s="111">
        <v>21</v>
      </c>
      <c r="B33" s="112" t="s">
        <v>70</v>
      </c>
    </row>
    <row r="34" spans="1:2">
      <c r="A34" s="111">
        <v>22</v>
      </c>
      <c r="B34" s="112" t="s">
        <v>69</v>
      </c>
    </row>
    <row r="35" spans="1:2">
      <c r="A35" s="111">
        <v>23</v>
      </c>
      <c r="B35" s="112" t="s">
        <v>71</v>
      </c>
    </row>
    <row r="36" spans="1:2">
      <c r="A36" s="111">
        <v>24</v>
      </c>
      <c r="B36" s="112" t="s">
        <v>75</v>
      </c>
    </row>
    <row r="37" spans="1:2">
      <c r="A37" s="111">
        <v>25</v>
      </c>
      <c r="B37" s="112" t="s">
        <v>77</v>
      </c>
    </row>
    <row r="38" spans="1:2">
      <c r="A38" s="111">
        <v>26</v>
      </c>
      <c r="B38" s="112" t="s">
        <v>76</v>
      </c>
    </row>
    <row r="39" spans="1:2">
      <c r="A39" s="111">
        <v>27</v>
      </c>
      <c r="B39" s="112" t="s">
        <v>78</v>
      </c>
    </row>
    <row r="40" spans="1:2">
      <c r="A40" s="111">
        <v>28</v>
      </c>
      <c r="B40" s="112" t="s">
        <v>79</v>
      </c>
    </row>
    <row r="41" spans="1:2">
      <c r="A41" s="111">
        <v>29</v>
      </c>
      <c r="B41" s="112" t="s">
        <v>80</v>
      </c>
    </row>
    <row r="42" spans="1:2">
      <c r="A42" s="111">
        <v>30</v>
      </c>
      <c r="B42" s="112" t="s">
        <v>81</v>
      </c>
    </row>
    <row r="43" spans="1:2">
      <c r="A43" s="111">
        <v>31</v>
      </c>
      <c r="B43" s="112" t="s">
        <v>82</v>
      </c>
    </row>
    <row r="44" spans="1:2">
      <c r="A44" s="111">
        <v>32</v>
      </c>
      <c r="B44" s="112" t="s">
        <v>83</v>
      </c>
    </row>
    <row r="45" spans="1:2">
      <c r="A45" s="111">
        <v>33</v>
      </c>
      <c r="B45" s="112" t="s">
        <v>84</v>
      </c>
    </row>
    <row r="46" spans="1:2">
      <c r="A46" s="111">
        <v>34</v>
      </c>
      <c r="B46" s="112" t="s">
        <v>85</v>
      </c>
    </row>
    <row r="47" spans="1:2">
      <c r="A47" s="111">
        <v>35</v>
      </c>
      <c r="B47" s="112" t="s">
        <v>236</v>
      </c>
    </row>
    <row r="48" spans="1:2">
      <c r="A48" s="111">
        <v>36</v>
      </c>
      <c r="B48" s="112" t="s">
        <v>86</v>
      </c>
    </row>
    <row r="49" spans="1:2">
      <c r="A49" s="111">
        <v>37</v>
      </c>
      <c r="B49" s="112" t="s">
        <v>87</v>
      </c>
    </row>
    <row r="50" spans="1:2">
      <c r="A50" s="111">
        <v>38</v>
      </c>
      <c r="B50" s="112" t="s">
        <v>88</v>
      </c>
    </row>
    <row r="51" spans="1:2">
      <c r="A51" s="111">
        <v>39</v>
      </c>
      <c r="B51" s="112" t="s">
        <v>89</v>
      </c>
    </row>
    <row r="52" spans="1:2">
      <c r="A52" s="111">
        <v>40</v>
      </c>
      <c r="B52" s="112" t="s">
        <v>90</v>
      </c>
    </row>
    <row r="53" spans="1:2">
      <c r="A53" s="111">
        <v>41</v>
      </c>
      <c r="B53" s="112" t="s">
        <v>91</v>
      </c>
    </row>
    <row r="54" spans="1:2">
      <c r="A54" s="111">
        <v>42</v>
      </c>
      <c r="B54" s="112" t="s">
        <v>92</v>
      </c>
    </row>
    <row r="55" spans="1:2">
      <c r="A55" s="111">
        <v>43</v>
      </c>
      <c r="B55" s="112" t="s">
        <v>93</v>
      </c>
    </row>
    <row r="56" spans="1:2">
      <c r="A56" s="111">
        <v>44</v>
      </c>
      <c r="B56" s="112" t="s">
        <v>94</v>
      </c>
    </row>
    <row r="57" spans="1:2">
      <c r="A57" s="111">
        <v>45</v>
      </c>
      <c r="B57" s="112" t="s">
        <v>95</v>
      </c>
    </row>
    <row r="58" spans="1:2">
      <c r="A58" s="111">
        <v>46</v>
      </c>
      <c r="B58" s="112" t="s">
        <v>96</v>
      </c>
    </row>
    <row r="59" spans="1:2">
      <c r="A59" s="111">
        <v>47</v>
      </c>
      <c r="B59" s="112" t="s">
        <v>97</v>
      </c>
    </row>
    <row r="60" spans="1:2">
      <c r="A60" s="111">
        <v>48</v>
      </c>
      <c r="B60" s="112" t="s">
        <v>98</v>
      </c>
    </row>
    <row r="61" spans="1:2">
      <c r="A61" s="111">
        <v>49</v>
      </c>
      <c r="B61" s="112" t="s">
        <v>99</v>
      </c>
    </row>
    <row r="62" spans="1:2">
      <c r="A62" s="111">
        <v>50</v>
      </c>
      <c r="B62" s="112" t="s">
        <v>100</v>
      </c>
    </row>
    <row r="63" spans="1:2">
      <c r="A63" s="111">
        <v>51</v>
      </c>
      <c r="B63" s="112" t="s">
        <v>101</v>
      </c>
    </row>
    <row r="64" spans="1:2">
      <c r="A64" s="111">
        <v>52</v>
      </c>
      <c r="B64" s="112" t="s">
        <v>102</v>
      </c>
    </row>
    <row r="65" spans="1:2">
      <c r="A65" s="111">
        <v>53</v>
      </c>
      <c r="B65" s="112" t="s">
        <v>103</v>
      </c>
    </row>
    <row r="66" spans="1:2">
      <c r="A66" s="111">
        <v>54</v>
      </c>
      <c r="B66" s="112" t="s">
        <v>104</v>
      </c>
    </row>
    <row r="67" spans="1:2">
      <c r="A67" s="111">
        <v>55</v>
      </c>
      <c r="B67" s="112" t="s">
        <v>105</v>
      </c>
    </row>
    <row r="68" spans="1:2">
      <c r="A68" s="111">
        <v>56</v>
      </c>
      <c r="B68" s="112" t="s">
        <v>106</v>
      </c>
    </row>
    <row r="69" spans="1:2">
      <c r="A69" s="111">
        <v>57</v>
      </c>
      <c r="B69" s="112" t="s">
        <v>107</v>
      </c>
    </row>
    <row r="70" spans="1:2">
      <c r="A70" s="111">
        <v>58</v>
      </c>
      <c r="B70" s="112" t="s">
        <v>108</v>
      </c>
    </row>
    <row r="71" spans="1:2">
      <c r="A71" s="111">
        <v>59</v>
      </c>
      <c r="B71" s="112" t="s">
        <v>109</v>
      </c>
    </row>
    <row r="72" spans="1:2">
      <c r="A72" s="111">
        <v>60</v>
      </c>
      <c r="B72" s="112" t="s">
        <v>110</v>
      </c>
    </row>
    <row r="73" spans="1:2">
      <c r="A73" s="111">
        <v>61</v>
      </c>
      <c r="B73" s="112" t="s">
        <v>111</v>
      </c>
    </row>
    <row r="74" spans="1:2">
      <c r="A74" s="111">
        <v>62</v>
      </c>
      <c r="B74" s="112" t="s">
        <v>112</v>
      </c>
    </row>
    <row r="75" spans="1:2">
      <c r="A75" s="111">
        <v>63</v>
      </c>
      <c r="B75" s="112" t="s">
        <v>113</v>
      </c>
    </row>
    <row r="76" spans="1:2">
      <c r="A76" s="111">
        <v>64</v>
      </c>
      <c r="B76" s="112" t="s">
        <v>114</v>
      </c>
    </row>
    <row r="77" spans="1:2">
      <c r="A77" s="111">
        <v>65</v>
      </c>
      <c r="B77" s="112" t="s">
        <v>115</v>
      </c>
    </row>
    <row r="78" spans="1:2">
      <c r="A78" s="111">
        <v>66</v>
      </c>
      <c r="B78" s="112" t="s">
        <v>116</v>
      </c>
    </row>
    <row r="79" spans="1:2">
      <c r="A79" s="111">
        <v>67</v>
      </c>
      <c r="B79" s="112" t="s">
        <v>117</v>
      </c>
    </row>
    <row r="80" spans="1:2">
      <c r="A80" s="111">
        <v>68</v>
      </c>
      <c r="B80" s="112" t="s">
        <v>118</v>
      </c>
    </row>
    <row r="81" spans="1:2">
      <c r="A81" s="111">
        <v>69</v>
      </c>
      <c r="B81" s="112" t="s">
        <v>119</v>
      </c>
    </row>
    <row r="82" spans="1:2">
      <c r="A82" s="111">
        <v>70</v>
      </c>
      <c r="B82" s="112" t="s">
        <v>120</v>
      </c>
    </row>
    <row r="83" spans="1:2">
      <c r="A83" s="111">
        <v>71</v>
      </c>
      <c r="B83" s="112" t="s">
        <v>121</v>
      </c>
    </row>
    <row r="84" spans="1:2">
      <c r="A84" s="111">
        <v>72</v>
      </c>
      <c r="B84" s="112" t="s">
        <v>122</v>
      </c>
    </row>
    <row r="85" spans="1:2">
      <c r="A85" s="111">
        <v>73</v>
      </c>
      <c r="B85" s="112" t="s">
        <v>123</v>
      </c>
    </row>
    <row r="86" spans="1:2">
      <c r="A86" s="111">
        <v>74</v>
      </c>
      <c r="B86" s="112" t="s">
        <v>124</v>
      </c>
    </row>
    <row r="87" spans="1:2">
      <c r="A87" s="111">
        <v>75</v>
      </c>
      <c r="B87" s="112" t="s">
        <v>125</v>
      </c>
    </row>
    <row r="88" spans="1:2">
      <c r="A88" s="111">
        <v>76</v>
      </c>
      <c r="B88" s="112" t="s">
        <v>126</v>
      </c>
    </row>
    <row r="89" spans="1:2">
      <c r="A89" s="111">
        <v>77</v>
      </c>
      <c r="B89" s="112" t="s">
        <v>127</v>
      </c>
    </row>
    <row r="90" spans="1:2">
      <c r="A90" s="111">
        <v>78</v>
      </c>
      <c r="B90" s="112" t="s">
        <v>128</v>
      </c>
    </row>
    <row r="91" spans="1:2">
      <c r="A91" s="111">
        <v>79</v>
      </c>
      <c r="B91" s="112" t="s">
        <v>129</v>
      </c>
    </row>
    <row r="92" spans="1:2">
      <c r="A92" s="111">
        <v>80</v>
      </c>
      <c r="B92" s="112" t="s">
        <v>130</v>
      </c>
    </row>
    <row r="93" spans="1:2">
      <c r="A93" s="111">
        <v>81</v>
      </c>
      <c r="B93" s="112" t="s">
        <v>131</v>
      </c>
    </row>
    <row r="94" spans="1:2">
      <c r="A94" s="111">
        <v>82</v>
      </c>
      <c r="B94" s="112" t="s">
        <v>132</v>
      </c>
    </row>
    <row r="95" spans="1:2">
      <c r="A95" s="111">
        <v>83</v>
      </c>
      <c r="B95" s="112" t="s">
        <v>133</v>
      </c>
    </row>
    <row r="96" spans="1:2">
      <c r="A96" s="111">
        <v>84</v>
      </c>
      <c r="B96" s="112" t="s">
        <v>134</v>
      </c>
    </row>
    <row r="97" spans="1:2">
      <c r="A97" s="111">
        <v>85</v>
      </c>
      <c r="B97" s="112" t="s">
        <v>135</v>
      </c>
    </row>
    <row r="98" spans="1:2">
      <c r="A98" s="111">
        <v>86</v>
      </c>
      <c r="B98" s="112" t="s">
        <v>136</v>
      </c>
    </row>
    <row r="99" spans="1:2">
      <c r="A99" s="111">
        <v>87</v>
      </c>
      <c r="B99" s="112" t="s">
        <v>137</v>
      </c>
    </row>
    <row r="100" spans="1:2">
      <c r="A100" s="111">
        <v>88</v>
      </c>
      <c r="B100" s="112" t="s">
        <v>138</v>
      </c>
    </row>
    <row r="101" spans="1:2">
      <c r="A101" s="111">
        <v>89</v>
      </c>
      <c r="B101" s="112" t="s">
        <v>139</v>
      </c>
    </row>
    <row r="102" spans="1:2">
      <c r="A102" s="111">
        <v>90</v>
      </c>
      <c r="B102" s="112" t="s">
        <v>140</v>
      </c>
    </row>
    <row r="103" spans="1:2">
      <c r="A103" s="111">
        <v>91</v>
      </c>
      <c r="B103" s="112" t="s">
        <v>141</v>
      </c>
    </row>
    <row r="104" spans="1:2">
      <c r="A104" s="111">
        <v>92</v>
      </c>
      <c r="B104" s="112" t="s">
        <v>142</v>
      </c>
    </row>
    <row r="105" spans="1:2">
      <c r="A105" s="111">
        <v>93</v>
      </c>
      <c r="B105" s="112" t="s">
        <v>143</v>
      </c>
    </row>
    <row r="106" spans="1:2">
      <c r="A106" s="111">
        <v>94</v>
      </c>
      <c r="B106" s="112" t="s">
        <v>144</v>
      </c>
    </row>
    <row r="107" spans="1:2">
      <c r="A107" s="111">
        <v>95</v>
      </c>
      <c r="B107" s="112" t="s">
        <v>145</v>
      </c>
    </row>
    <row r="108" spans="1:2">
      <c r="A108" s="111">
        <v>96</v>
      </c>
      <c r="B108" s="112" t="s">
        <v>146</v>
      </c>
    </row>
    <row r="109" spans="1:2">
      <c r="A109" s="111">
        <v>97</v>
      </c>
      <c r="B109" s="112" t="s">
        <v>147</v>
      </c>
    </row>
    <row r="110" spans="1:2">
      <c r="A110" s="111">
        <v>98</v>
      </c>
      <c r="B110" s="112" t="s">
        <v>148</v>
      </c>
    </row>
    <row r="111" spans="1:2">
      <c r="A111" s="111">
        <v>99</v>
      </c>
      <c r="B111" s="112" t="s">
        <v>149</v>
      </c>
    </row>
    <row r="112" spans="1:2">
      <c r="A112" s="111">
        <v>100</v>
      </c>
      <c r="B112" s="112" t="s">
        <v>150</v>
      </c>
    </row>
  </sheetData>
  <sheetProtection selectLockedCells="1" selectUnlockedCells="1"/>
  <customSheetViews>
    <customSheetView guid="{E5B10C1E-C091-4DA3-80AA-4DA7F5269B03}" state="hidden">
      <selection activeCell="B13" sqref="B13"/>
      <pageMargins left="0.75" right="0.75" top="1" bottom="1" header="0.5" footer="0.5"/>
      <pageSetup orientation="portrait" r:id="rId1"/>
      <headerFooter alignWithMargins="0"/>
    </customSheetView>
    <customSheetView guid="{90C54587-629C-4404-A1A0-30EDF0AF3C61}" state="hidden">
      <selection activeCell="B13" sqref="B13"/>
      <pageMargins left="0.75" right="0.75" top="1" bottom="1" header="0.5" footer="0.5"/>
      <pageSetup orientation="portrait" r:id="rId2"/>
      <headerFooter alignWithMargins="0"/>
    </customSheetView>
    <customSheetView guid="{EE7031B4-7731-4AC9-8E26-723541638DB9}" state="hidden">
      <selection activeCell="B13" sqref="B13"/>
      <pageMargins left="0.75" right="0.75" top="1" bottom="1" header="0.5" footer="0.5"/>
      <pageSetup orientation="portrait" r:id="rId3"/>
      <headerFooter alignWithMargins="0"/>
    </customSheetView>
    <customSheetView guid="{BEB8DEA2-B246-4C83-A353-004ADAF8549F}" state="hidden">
      <selection activeCell="B13" sqref="B13"/>
      <pageMargins left="0.75" right="0.75" top="1" bottom="1" header="0.5" footer="0.5"/>
      <pageSetup orientation="portrait" r:id="rId4"/>
      <headerFooter alignWithMargins="0"/>
    </customSheetView>
    <customSheetView guid="{76EF76C6-407E-4B5E-855E-3AC1614CD1AB}" state="hidden">
      <selection activeCell="B13" sqref="B13"/>
      <pageMargins left="0.75" right="0.75" top="1" bottom="1" header="0.5" footer="0.5"/>
      <pageSetup orientation="portrait" r:id="rId5"/>
      <headerFooter alignWithMargins="0"/>
    </customSheetView>
    <customSheetView guid="{14D7F02E-BCCA-4517-ABC7-537FF4AEB67A}" state="hidden" topLeftCell="A2">
      <selection activeCell="C2" sqref="C2"/>
      <pageMargins left="0.75" right="0.75" top="1" bottom="1" header="0.5" footer="0.5"/>
      <pageSetup orientation="portrait" r:id="rId6"/>
      <headerFooter alignWithMargins="0"/>
    </customSheetView>
    <customSheetView guid="{01ACF2E1-8E61-4459-ABC1-B6C183DEED61}" state="hidden" showRuler="0">
      <selection sqref="A1:B1"/>
      <pageMargins left="0.75" right="0.75" top="1" bottom="1" header="0.5" footer="0.5"/>
      <pageSetup orientation="portrait" r:id="rId7"/>
      <headerFooter alignWithMargins="0"/>
    </customSheetView>
    <customSheetView guid="{4F65FF32-EC61-4022-A399-2986D7B6B8B3}" state="hidden" showRuler="0">
      <selection sqref="A1:B1"/>
      <pageMargins left="0.75" right="0.75" top="1" bottom="1" header="0.5" footer="0.5"/>
      <pageSetup orientation="portrait" r:id="rId8"/>
      <headerFooter alignWithMargins="0"/>
    </customSheetView>
    <customSheetView guid="{27A45B7A-04F2-4516-B80B-5ED0825D4ED3}" state="hidden" topLeftCell="A2">
      <selection activeCell="C2" sqref="C2"/>
      <pageMargins left="0.75" right="0.75" top="1" bottom="1" header="0.5" footer="0.5"/>
      <pageSetup orientation="portrait" r:id="rId9"/>
      <headerFooter alignWithMargins="0"/>
    </customSheetView>
    <customSheetView guid="{F42F111F-1008-4984-B8EF-A2028972CD6B}" state="hidden">
      <selection activeCell="C2" sqref="C2"/>
      <pageMargins left="0.75" right="0.75" top="1" bottom="1" header="0.5" footer="0.5"/>
      <pageSetup orientation="portrait" r:id="rId10"/>
      <headerFooter alignWithMargins="0"/>
    </customSheetView>
    <customSheetView guid="{0DD8F97D-8C07-4CD0-8FF9-3A2505F13748}" state="hidden">
      <selection activeCell="C2" sqref="C2"/>
      <pageMargins left="0.75" right="0.75" top="1" bottom="1" header="0.5" footer="0.5"/>
      <pageSetup orientation="portrait" r:id="rId11"/>
      <headerFooter alignWithMargins="0"/>
    </customSheetView>
    <customSheetView guid="{6269FB24-FD69-4B06-B4F9-A51A4D37F8E4}" state="hidden">
      <selection activeCell="C2" sqref="C2"/>
      <pageMargins left="0.75" right="0.75" top="1" bottom="1" header="0.5" footer="0.5"/>
      <pageSetup orientation="portrait" r:id="rId12"/>
      <headerFooter alignWithMargins="0"/>
    </customSheetView>
    <customSheetView guid="{20CBBF41-A202-4892-A83D-52713C1F8A9E}" state="hidden">
      <selection activeCell="C2" sqref="C2"/>
      <pageMargins left="0.75" right="0.75" top="1" bottom="1" header="0.5" footer="0.5"/>
      <pageSetup orientation="portrait" r:id="rId13"/>
      <headerFooter alignWithMargins="0"/>
    </customSheetView>
    <customSheetView guid="{F9C63928-D54C-449A-864F-E2728613909C}" state="hidden">
      <selection activeCell="B13" sqref="B13"/>
      <pageMargins left="0.75" right="0.75" top="1" bottom="1" header="0.5" footer="0.5"/>
      <pageSetup orientation="portrait" r:id="rId14"/>
      <headerFooter alignWithMargins="0"/>
    </customSheetView>
    <customSheetView guid="{C933274C-A7B7-4AED-95BA-97A5593E65A9}" state="hidden">
      <selection activeCell="B13" sqref="B13"/>
      <pageMargins left="0.75" right="0.75" top="1" bottom="1" header="0.5" footer="0.5"/>
      <pageSetup orientation="portrait" r:id="rId15"/>
      <headerFooter alignWithMargins="0"/>
    </customSheetView>
    <customSheetView guid="{FABAE787-F37D-42D1-9450-0C61A36C2F64}" state="hidden">
      <selection activeCell="B13" sqref="B13"/>
      <pageMargins left="0.75" right="0.75" top="1" bottom="1" header="0.5" footer="0.5"/>
      <pageSetup orientation="portrait" r:id="rId16"/>
      <headerFooter alignWithMargins="0"/>
    </customSheetView>
  </customSheetViews>
  <mergeCells count="1">
    <mergeCell ref="A1:B1"/>
  </mergeCells>
  <phoneticPr fontId="5" type="noConversion"/>
  <pageMargins left="0.75" right="0.75" top="1" bottom="1" header="0.5" footer="0.5"/>
  <pageSetup orientation="portrait" r:id="rId1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7"/>
  </sheetPr>
  <dimension ref="A1:J17"/>
  <sheetViews>
    <sheetView showGridLines="0" zoomScale="120" zoomScaleNormal="120" zoomScaleSheetLayoutView="85" workbookViewId="0">
      <selection sqref="A1:XFD1048576"/>
    </sheetView>
  </sheetViews>
  <sheetFormatPr defaultColWidth="9" defaultRowHeight="13.5"/>
  <cols>
    <col min="1" max="1" width="8.625" style="18" customWidth="1"/>
    <col min="2" max="2" width="11.125" style="18" customWidth="1"/>
    <col min="3" max="4" width="38.625" style="18" customWidth="1"/>
    <col min="5" max="5" width="11.25" style="18" customWidth="1"/>
    <col min="6" max="6" width="8.625" style="13" customWidth="1"/>
    <col min="7" max="9" width="8" style="13" customWidth="1"/>
    <col min="10" max="16384" width="9" style="4"/>
  </cols>
  <sheetData>
    <row r="1" spans="1:10" ht="30.75" customHeight="1">
      <c r="A1" s="89"/>
      <c r="B1" s="634"/>
      <c r="C1" s="635"/>
      <c r="D1" s="635"/>
      <c r="E1" s="636"/>
      <c r="F1" s="88"/>
      <c r="G1" s="2"/>
      <c r="H1" s="2"/>
      <c r="I1" s="2"/>
      <c r="J1" s="3"/>
    </row>
    <row r="2" spans="1:10" ht="64.5" customHeight="1">
      <c r="A2" s="619" t="s">
        <v>175</v>
      </c>
      <c r="B2" s="637" t="str">
        <f>Basic!B1</f>
        <v>Construction of Indoor &amp; Outdoor stores, Watchtowers, Spare Equipment Foundations etc. at 765/400 kV Sikar II New Substation.</v>
      </c>
      <c r="C2" s="638"/>
      <c r="D2" s="638"/>
      <c r="E2" s="639"/>
      <c r="F2" s="622"/>
      <c r="G2" s="2"/>
      <c r="H2" s="2"/>
      <c r="I2" s="2"/>
      <c r="J2" s="3"/>
    </row>
    <row r="3" spans="1:10" ht="23.25" customHeight="1">
      <c r="A3" s="620"/>
      <c r="B3" s="640" t="str">
        <f>Basic!B2</f>
        <v>NR1/T/W-CIVIL/DOM/I00/25/07512 – RFx Number 5002004524</v>
      </c>
      <c r="C3" s="641"/>
      <c r="D3" s="641"/>
      <c r="E3" s="642"/>
      <c r="F3" s="623"/>
      <c r="G3" s="2"/>
      <c r="H3" s="2"/>
      <c r="I3" s="2"/>
      <c r="J3" s="3"/>
    </row>
    <row r="4" spans="1:10" ht="39.950000000000003" customHeight="1">
      <c r="A4" s="620"/>
      <c r="B4" s="87">
        <v>1</v>
      </c>
      <c r="C4" s="629" t="s">
        <v>344</v>
      </c>
      <c r="D4" s="629"/>
      <c r="E4" s="630"/>
      <c r="F4" s="623"/>
      <c r="G4" s="8"/>
      <c r="H4" s="8"/>
      <c r="I4" s="2"/>
      <c r="J4" s="3"/>
    </row>
    <row r="5" spans="1:10" ht="33" customHeight="1">
      <c r="A5" s="620"/>
      <c r="B5" s="87">
        <v>2</v>
      </c>
      <c r="C5" s="629" t="s">
        <v>345</v>
      </c>
      <c r="D5" s="629"/>
      <c r="E5" s="630"/>
      <c r="F5" s="623"/>
      <c r="G5" s="2"/>
      <c r="H5" s="2"/>
      <c r="I5" s="2"/>
      <c r="J5" s="3"/>
    </row>
    <row r="6" spans="1:10" s="13" customFormat="1" ht="30" customHeight="1">
      <c r="A6" s="620"/>
      <c r="B6" s="87">
        <v>3</v>
      </c>
      <c r="C6" s="629" t="s">
        <v>163</v>
      </c>
      <c r="D6" s="629"/>
      <c r="E6" s="630"/>
      <c r="F6" s="623"/>
      <c r="G6" s="2"/>
      <c r="H6" s="2"/>
      <c r="I6" s="2"/>
      <c r="J6" s="2"/>
    </row>
    <row r="7" spans="1:10" ht="52.5" hidden="1" customHeight="1">
      <c r="A7" s="620"/>
      <c r="B7" s="87">
        <v>4</v>
      </c>
      <c r="C7" s="629" t="s">
        <v>249</v>
      </c>
      <c r="D7" s="629"/>
      <c r="E7" s="630"/>
      <c r="F7" s="623"/>
      <c r="G7" s="2"/>
      <c r="H7" s="2"/>
      <c r="I7" s="2"/>
      <c r="J7" s="3"/>
    </row>
    <row r="8" spans="1:10" ht="9.75" customHeight="1">
      <c r="A8" s="620"/>
      <c r="B8" s="6"/>
      <c r="C8" s="5"/>
      <c r="D8" s="5"/>
      <c r="E8" s="7"/>
      <c r="F8" s="623"/>
      <c r="G8" s="2"/>
      <c r="H8" s="2"/>
      <c r="I8" s="2"/>
      <c r="J8" s="3"/>
    </row>
    <row r="9" spans="1:10" ht="23.25" customHeight="1">
      <c r="A9" s="620"/>
      <c r="B9" s="631"/>
      <c r="C9" s="632"/>
      <c r="D9" s="632"/>
      <c r="E9" s="633"/>
      <c r="F9" s="623"/>
      <c r="G9" s="2"/>
      <c r="H9" s="2"/>
      <c r="I9" s="2"/>
      <c r="J9" s="3"/>
    </row>
    <row r="10" spans="1:10" ht="10.5" customHeight="1">
      <c r="A10" s="620"/>
      <c r="B10" s="9"/>
      <c r="C10" s="10"/>
      <c r="D10" s="10"/>
      <c r="E10" s="11"/>
      <c r="F10" s="623"/>
      <c r="G10" s="2"/>
      <c r="H10" s="2"/>
      <c r="I10" s="2"/>
      <c r="J10" s="3"/>
    </row>
    <row r="11" spans="1:10" ht="24" customHeight="1">
      <c r="A11" s="620"/>
      <c r="B11" s="627" t="s">
        <v>216</v>
      </c>
      <c r="C11" s="628"/>
      <c r="D11" s="628"/>
      <c r="E11" s="12"/>
      <c r="F11" s="623"/>
    </row>
    <row r="12" spans="1:10" ht="15.95" customHeight="1">
      <c r="A12" s="621"/>
      <c r="B12" s="613" t="s">
        <v>217</v>
      </c>
      <c r="C12" s="614"/>
      <c r="D12" s="614"/>
      <c r="E12" s="14"/>
      <c r="F12" s="624"/>
      <c r="G12" s="2"/>
      <c r="H12" s="2"/>
      <c r="I12" s="2"/>
      <c r="J12" s="3"/>
    </row>
    <row r="13" spans="1:10" ht="24" customHeight="1">
      <c r="A13" s="618"/>
      <c r="B13" s="615" t="s">
        <v>218</v>
      </c>
      <c r="C13" s="616"/>
      <c r="D13" s="616"/>
      <c r="E13" s="12"/>
      <c r="F13" s="617"/>
      <c r="G13" s="15"/>
      <c r="H13" s="15"/>
      <c r="I13" s="15"/>
      <c r="J13" s="15"/>
    </row>
    <row r="14" spans="1:10" ht="15.95" customHeight="1">
      <c r="A14" s="618"/>
      <c r="B14" s="625" t="s">
        <v>219</v>
      </c>
      <c r="C14" s="626"/>
      <c r="D14" s="626"/>
      <c r="E14" s="16"/>
      <c r="F14" s="617"/>
      <c r="G14" s="15"/>
      <c r="H14" s="15"/>
      <c r="I14" s="15"/>
      <c r="J14" s="15"/>
    </row>
    <row r="15" spans="1:10" ht="15.75">
      <c r="A15" s="5"/>
      <c r="B15" s="17"/>
      <c r="C15" s="17"/>
      <c r="D15" s="17"/>
      <c r="E15" s="17"/>
      <c r="F15" s="2"/>
      <c r="G15" s="2"/>
      <c r="H15" s="2"/>
      <c r="I15" s="2"/>
      <c r="J15" s="3"/>
    </row>
    <row r="16" spans="1:10" ht="15.75">
      <c r="A16" s="5"/>
      <c r="B16" s="5"/>
      <c r="C16" s="5"/>
      <c r="D16" s="5"/>
      <c r="E16" s="5"/>
      <c r="F16" s="2"/>
      <c r="G16" s="2"/>
      <c r="H16" s="2"/>
      <c r="I16" s="2"/>
      <c r="J16" s="3"/>
    </row>
    <row r="17" spans="1:10" ht="15.75">
      <c r="A17" s="5"/>
      <c r="B17" s="5"/>
      <c r="C17" s="5"/>
      <c r="D17" s="5"/>
      <c r="E17" s="5"/>
      <c r="F17" s="2"/>
      <c r="G17" s="2"/>
      <c r="H17" s="2"/>
      <c r="I17" s="2"/>
      <c r="J17" s="3"/>
    </row>
  </sheetData>
  <sheetProtection algorithmName="SHA-512" hashValue="QERTOTV0hCSCLM9xK9efczpL6lRnsffI6PP7oLEi+1v1NuHkhVffCdEXT+PMMhrtI9pO4frPArNme0pTH7pbvw==" saltValue="2y381cf0WUYqSoXddqu88Q==" spinCount="100000" sheet="1" selectLockedCells="1" selectUnlockedCells="1"/>
  <customSheetViews>
    <customSheetView guid="{E5B10C1E-C091-4DA3-80AA-4DA7F5269B03}" scale="120" showGridLines="0" hiddenRows="1">
      <selection sqref="A1:XFD1048576"/>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90C54587-629C-4404-A1A0-30EDF0AF3C61}"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EE7031B4-7731-4AC9-8E26-723541638DB9}"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EB8DEA2-B246-4C83-A353-004ADAF8549F}"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76EF76C6-407E-4B5E-855E-3AC1614CD1AB}"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14D7F02E-BCCA-4517-ABC7-537FF4AEB67A}" showGridLines="0">
      <selection activeCell="B2" sqref="B2:E2"/>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01ACF2E1-8E61-4459-ABC1-B6C183DEED61}" showGridLines="0" showRuler="0">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4F65FF32-EC61-4022-A399-2986D7B6B8B3}" showGridLines="0" showRuler="0">
      <selection activeCell="B2" sqref="B2:E2"/>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27A45B7A-04F2-4516-B80B-5ED0825D4ED3}" showGridLines="0" hiddenRows="1">
      <selection activeCell="B2" sqref="B2:E2"/>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F42F111F-1008-4984-B8EF-A2028972CD6B}" showGridLines="0" hiddenRows="1">
      <selection activeCell="B2" sqref="B2:E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0DD8F97D-8C07-4CD0-8FF9-3A2505F13748}" scale="85" showPageBreaks="1" showGridLines="0" hiddenRows="1" view="pageBreakPreview">
      <selection activeCell="B3" sqref="B3:E3"/>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6269FB24-FD69-4B06-B4F9-A51A4D37F8E4}"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20CBBF41-A202-4892-A83D-52713C1F8A9E}" scale="85" showPageBreaks="1" showGridLines="0" hiddenRows="1" view="pageBreakPreview">
      <selection activeCell="G8" sqref="G8"/>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F9C63928-D54C-449A-864F-E2728613909C}" scale="85" showPageBreaks="1" showGridLines="0" hiddenRows="1" view="pageBreakPreview">
      <selection activeCell="C18" sqref="C18"/>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C933274C-A7B7-4AED-95BA-97A5593E65A9}"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FABAE787-F37D-42D1-9450-0C61A36C2F64}" scale="85" showPageBreaks="1" showGridLines="0" hiddenRows="1" view="pageBreakPreview">
      <selection activeCell="B13" sqref="B13:D13"/>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s>
  <mergeCells count="16">
    <mergeCell ref="B1:E1"/>
    <mergeCell ref="C4:E4"/>
    <mergeCell ref="C5:E5"/>
    <mergeCell ref="B2:E2"/>
    <mergeCell ref="B3:E3"/>
    <mergeCell ref="B12:D12"/>
    <mergeCell ref="B13:D13"/>
    <mergeCell ref="F13:F14"/>
    <mergeCell ref="A13:A14"/>
    <mergeCell ref="A2:A12"/>
    <mergeCell ref="F2:F12"/>
    <mergeCell ref="B14:D14"/>
    <mergeCell ref="B11:D11"/>
    <mergeCell ref="C6:E6"/>
    <mergeCell ref="B9:E9"/>
    <mergeCell ref="C7:E7"/>
  </mergeCells>
  <phoneticPr fontId="5" type="noConversion"/>
  <printOptions horizontalCentered="1"/>
  <pageMargins left="0.15748031496063" right="0.23622047244094499" top="0.78" bottom="0.98425196850393704" header="0.35433070866141703" footer="0.511811023622047"/>
  <pageSetup paperSize="9" orientation="landscape" r:id="rId17"/>
  <headerFooter alignWithMargins="0"/>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dimension ref="A1:K124"/>
  <sheetViews>
    <sheetView showGridLines="0" workbookViewId="0">
      <selection activeCell="B22" sqref="B22:C22"/>
    </sheetView>
  </sheetViews>
  <sheetFormatPr defaultColWidth="9" defaultRowHeight="16.5"/>
  <cols>
    <col min="1" max="1" width="9" style="92"/>
    <col min="2" max="2" width="9" style="93"/>
    <col min="3" max="3" width="74" style="93" customWidth="1"/>
    <col min="4" max="4" width="66.125" style="105" customWidth="1"/>
    <col min="5" max="16384" width="9" style="91"/>
  </cols>
  <sheetData>
    <row r="1" spans="1:11" ht="36" customHeight="1">
      <c r="A1" s="647" t="str">
        <f>"General Instruction to the Bidders for filling up this workbook of Price Schedules for Package having " &amp; Basic!B2</f>
        <v>General Instruction to the Bidders for filling up this workbook of Price Schedules for Package having NR1/T/W-CIVIL/DOM/I00/25/07512 – RFx Number 5002004524</v>
      </c>
      <c r="B1" s="647"/>
      <c r="C1" s="647"/>
      <c r="D1" s="90"/>
      <c r="E1" s="172"/>
      <c r="F1" s="172"/>
      <c r="G1" s="172"/>
      <c r="H1" s="172"/>
      <c r="I1" s="172"/>
      <c r="J1" s="172"/>
      <c r="K1" s="172"/>
    </row>
    <row r="2" spans="1:11" ht="18" customHeight="1">
      <c r="D2" s="94"/>
      <c r="E2" s="95"/>
      <c r="F2" s="95"/>
      <c r="G2" s="95"/>
      <c r="H2" s="95"/>
      <c r="I2" s="95"/>
      <c r="J2" s="95"/>
      <c r="K2" s="95"/>
    </row>
    <row r="3" spans="1:11" ht="18" customHeight="1">
      <c r="A3" s="96" t="s">
        <v>194</v>
      </c>
      <c r="B3" s="93" t="s">
        <v>176</v>
      </c>
      <c r="D3" s="97"/>
      <c r="E3" s="98"/>
      <c r="F3" s="98"/>
      <c r="G3" s="98"/>
      <c r="H3" s="98"/>
      <c r="I3" s="98"/>
      <c r="J3" s="98"/>
      <c r="K3" s="98"/>
    </row>
    <row r="4" spans="1:11" ht="18" customHeight="1">
      <c r="B4" s="99" t="s">
        <v>208</v>
      </c>
      <c r="C4" s="100" t="s">
        <v>184</v>
      </c>
      <c r="D4" s="97"/>
      <c r="E4" s="98"/>
      <c r="F4" s="98"/>
      <c r="G4" s="98"/>
      <c r="H4" s="98"/>
      <c r="I4" s="98"/>
      <c r="J4" s="98"/>
      <c r="K4" s="98"/>
    </row>
    <row r="5" spans="1:11" ht="38.1" customHeight="1">
      <c r="B5" s="99" t="s">
        <v>209</v>
      </c>
      <c r="C5" s="100" t="s">
        <v>238</v>
      </c>
      <c r="D5" s="97"/>
      <c r="E5" s="98"/>
      <c r="F5" s="98"/>
      <c r="G5" s="98"/>
      <c r="H5" s="98"/>
      <c r="I5" s="98"/>
      <c r="J5" s="98"/>
      <c r="K5" s="98"/>
    </row>
    <row r="6" spans="1:11" ht="18" customHeight="1">
      <c r="B6" s="99" t="s">
        <v>234</v>
      </c>
      <c r="C6" s="100" t="s">
        <v>72</v>
      </c>
      <c r="D6" s="97"/>
      <c r="E6" s="98"/>
      <c r="F6" s="98"/>
      <c r="G6" s="98"/>
      <c r="H6" s="98"/>
      <c r="I6" s="98"/>
      <c r="J6" s="98"/>
      <c r="K6" s="98"/>
    </row>
    <row r="7" spans="1:11" ht="18" customHeight="1">
      <c r="B7" s="99" t="s">
        <v>235</v>
      </c>
      <c r="C7" s="100" t="s">
        <v>239</v>
      </c>
      <c r="D7" s="97"/>
      <c r="E7" s="98"/>
      <c r="F7" s="98"/>
      <c r="G7" s="98"/>
      <c r="H7" s="98"/>
      <c r="I7" s="98"/>
      <c r="J7" s="98"/>
      <c r="K7" s="98"/>
    </row>
    <row r="8" spans="1:11" ht="18" customHeight="1">
      <c r="B8" s="99" t="s">
        <v>240</v>
      </c>
      <c r="C8" s="190" t="s">
        <v>241</v>
      </c>
      <c r="D8" s="97"/>
      <c r="E8" s="98"/>
      <c r="F8" s="98"/>
      <c r="G8" s="98"/>
      <c r="H8" s="98"/>
      <c r="I8" s="98"/>
      <c r="J8" s="98"/>
      <c r="K8" s="98"/>
    </row>
    <row r="9" spans="1:11" ht="18" customHeight="1">
      <c r="B9" s="99" t="s">
        <v>242</v>
      </c>
      <c r="C9" s="190" t="s">
        <v>262</v>
      </c>
      <c r="D9" s="97"/>
      <c r="E9" s="98"/>
      <c r="F9" s="98"/>
      <c r="G9" s="98"/>
      <c r="H9" s="98"/>
      <c r="I9" s="98"/>
      <c r="J9" s="98"/>
      <c r="K9" s="98"/>
    </row>
    <row r="10" spans="1:11" ht="18" customHeight="1">
      <c r="B10" s="99" t="s">
        <v>261</v>
      </c>
      <c r="C10" s="100" t="s">
        <v>243</v>
      </c>
      <c r="D10" s="97"/>
      <c r="E10" s="98"/>
      <c r="F10" s="98"/>
      <c r="G10" s="98"/>
      <c r="H10" s="98"/>
      <c r="I10" s="98"/>
      <c r="J10" s="98"/>
      <c r="K10" s="98"/>
    </row>
    <row r="11" spans="1:11" ht="18" customHeight="1">
      <c r="B11" s="99"/>
      <c r="C11" s="100"/>
      <c r="D11" s="97"/>
      <c r="E11" s="98"/>
      <c r="F11" s="98"/>
      <c r="G11" s="98"/>
      <c r="H11" s="98"/>
      <c r="I11" s="98"/>
      <c r="J11" s="98"/>
      <c r="K11" s="98"/>
    </row>
    <row r="12" spans="1:11" ht="18" customHeight="1">
      <c r="A12" s="96" t="s">
        <v>195</v>
      </c>
      <c r="B12" s="93" t="s">
        <v>177</v>
      </c>
      <c r="D12" s="97"/>
      <c r="E12" s="98"/>
      <c r="F12" s="98"/>
      <c r="G12" s="98"/>
      <c r="H12" s="98"/>
      <c r="I12" s="98"/>
      <c r="J12" s="98"/>
      <c r="K12" s="98"/>
    </row>
    <row r="13" spans="1:11" ht="18" customHeight="1">
      <c r="B13" s="646" t="s">
        <v>178</v>
      </c>
      <c r="C13" s="646"/>
      <c r="D13" s="102"/>
      <c r="E13" s="98"/>
      <c r="F13" s="98"/>
      <c r="G13" s="98"/>
      <c r="H13" s="98"/>
      <c r="I13" s="98"/>
      <c r="J13" s="98"/>
      <c r="K13" s="98"/>
    </row>
    <row r="14" spans="1:11" ht="18" customHeight="1">
      <c r="B14" s="103"/>
      <c r="C14" s="100" t="s">
        <v>179</v>
      </c>
      <c r="D14" s="97"/>
      <c r="E14" s="98"/>
      <c r="F14" s="98"/>
      <c r="G14" s="98"/>
      <c r="H14" s="98"/>
      <c r="I14" s="98"/>
      <c r="J14" s="98"/>
      <c r="K14" s="98"/>
    </row>
    <row r="15" spans="1:11" ht="18" customHeight="1">
      <c r="B15" s="646" t="s">
        <v>180</v>
      </c>
      <c r="C15" s="646"/>
      <c r="D15" s="102"/>
      <c r="E15" s="98"/>
      <c r="F15" s="98"/>
      <c r="G15" s="98"/>
      <c r="H15" s="98"/>
      <c r="I15" s="98"/>
      <c r="J15" s="98"/>
      <c r="K15" s="98"/>
    </row>
    <row r="16" spans="1:11" ht="38.1" hidden="1" customHeight="1">
      <c r="B16" s="104" t="s">
        <v>185</v>
      </c>
      <c r="C16" s="100" t="s">
        <v>258</v>
      </c>
      <c r="D16" s="97"/>
      <c r="E16" s="98"/>
      <c r="F16" s="98"/>
      <c r="G16" s="98"/>
      <c r="H16" s="98"/>
      <c r="I16" s="98"/>
      <c r="J16" s="98"/>
      <c r="K16" s="98"/>
    </row>
    <row r="17" spans="2:11" ht="24.75" hidden="1" customHeight="1">
      <c r="B17" s="104" t="s">
        <v>185</v>
      </c>
      <c r="C17" s="100" t="s">
        <v>247</v>
      </c>
      <c r="D17" s="97"/>
      <c r="E17" s="98"/>
      <c r="F17" s="98"/>
      <c r="G17" s="98"/>
      <c r="H17" s="98"/>
      <c r="I17" s="98"/>
      <c r="J17" s="98"/>
      <c r="K17" s="98"/>
    </row>
    <row r="18" spans="2:11" ht="42" hidden="1" customHeight="1">
      <c r="B18" s="104" t="s">
        <v>185</v>
      </c>
      <c r="C18" s="100" t="s">
        <v>248</v>
      </c>
      <c r="D18" s="97"/>
      <c r="E18" s="98"/>
      <c r="F18" s="98"/>
      <c r="G18" s="98"/>
      <c r="H18" s="98"/>
      <c r="I18" s="98"/>
      <c r="J18" s="98"/>
      <c r="K18" s="98"/>
    </row>
    <row r="19" spans="2:11" ht="18" customHeight="1">
      <c r="B19" s="104" t="s">
        <v>185</v>
      </c>
      <c r="C19" s="100" t="s">
        <v>259</v>
      </c>
      <c r="D19" s="97"/>
      <c r="E19" s="98"/>
      <c r="F19" s="98"/>
      <c r="G19" s="98"/>
      <c r="H19" s="98"/>
      <c r="I19" s="98"/>
      <c r="J19" s="98"/>
      <c r="K19" s="98"/>
    </row>
    <row r="20" spans="2:11" ht="18" customHeight="1">
      <c r="B20" s="104" t="s">
        <v>185</v>
      </c>
      <c r="C20" s="100" t="s">
        <v>237</v>
      </c>
      <c r="D20" s="97"/>
      <c r="E20" s="98"/>
      <c r="F20" s="98"/>
      <c r="G20" s="98"/>
      <c r="H20" s="98"/>
      <c r="I20" s="98"/>
      <c r="J20" s="98"/>
      <c r="K20" s="98"/>
    </row>
    <row r="21" spans="2:11" ht="18" customHeight="1">
      <c r="B21" s="104" t="s">
        <v>185</v>
      </c>
      <c r="C21" s="100" t="s">
        <v>181</v>
      </c>
      <c r="D21" s="97"/>
      <c r="E21" s="98"/>
      <c r="F21" s="98"/>
      <c r="G21" s="98"/>
      <c r="H21" s="98"/>
      <c r="I21" s="98"/>
      <c r="J21" s="98"/>
      <c r="K21" s="98"/>
    </row>
    <row r="22" spans="2:11" ht="18" customHeight="1">
      <c r="B22" s="646" t="s">
        <v>319</v>
      </c>
      <c r="C22" s="646"/>
      <c r="D22" s="102"/>
    </row>
    <row r="23" spans="2:11" ht="54" customHeight="1">
      <c r="B23" s="104" t="s">
        <v>185</v>
      </c>
      <c r="C23" s="100" t="s">
        <v>182</v>
      </c>
      <c r="D23" s="97"/>
      <c r="E23" s="98"/>
      <c r="F23" s="98"/>
      <c r="G23" s="98"/>
      <c r="H23" s="98"/>
      <c r="I23" s="98"/>
      <c r="J23" s="98"/>
      <c r="K23" s="98"/>
    </row>
    <row r="24" spans="2:11" ht="18" customHeight="1">
      <c r="B24" s="104" t="s">
        <v>185</v>
      </c>
      <c r="C24" s="100" t="s">
        <v>183</v>
      </c>
      <c r="D24" s="97"/>
    </row>
    <row r="25" spans="2:11" ht="18" customHeight="1">
      <c r="B25" s="646" t="s">
        <v>320</v>
      </c>
      <c r="C25" s="646"/>
    </row>
    <row r="26" spans="2:11" ht="38.1" customHeight="1">
      <c r="B26" s="104" t="s">
        <v>185</v>
      </c>
      <c r="C26" s="100" t="s">
        <v>188</v>
      </c>
    </row>
    <row r="27" spans="2:11" ht="38.1" customHeight="1">
      <c r="B27" s="104" t="s">
        <v>185</v>
      </c>
      <c r="C27" s="100" t="s">
        <v>189</v>
      </c>
    </row>
    <row r="28" spans="2:11" ht="18" hidden="1" customHeight="1">
      <c r="B28" s="646" t="s">
        <v>190</v>
      </c>
      <c r="C28" s="646"/>
    </row>
    <row r="29" spans="2:11" ht="18" hidden="1" customHeight="1">
      <c r="B29" s="104" t="s">
        <v>185</v>
      </c>
      <c r="C29" s="106" t="s">
        <v>186</v>
      </c>
    </row>
    <row r="30" spans="2:11" ht="18" hidden="1" customHeight="1">
      <c r="B30" s="104" t="s">
        <v>185</v>
      </c>
      <c r="C30" s="106" t="s">
        <v>191</v>
      </c>
    </row>
    <row r="31" spans="2:11" ht="18" customHeight="1">
      <c r="B31" s="646" t="s">
        <v>187</v>
      </c>
      <c r="C31" s="646"/>
    </row>
    <row r="32" spans="2:11" ht="18" customHeight="1">
      <c r="B32" s="104" t="s">
        <v>185</v>
      </c>
      <c r="C32" s="100" t="s">
        <v>73</v>
      </c>
      <c r="D32" s="97"/>
      <c r="E32" s="98"/>
      <c r="F32" s="98"/>
      <c r="G32" s="98"/>
      <c r="H32" s="98"/>
      <c r="I32" s="98"/>
      <c r="J32" s="98"/>
      <c r="K32" s="98"/>
    </row>
    <row r="33" spans="1:11" ht="18" customHeight="1">
      <c r="B33" s="104" t="s">
        <v>185</v>
      </c>
      <c r="C33" s="100" t="s">
        <v>263</v>
      </c>
      <c r="D33" s="97"/>
      <c r="E33" s="98"/>
      <c r="F33" s="98"/>
      <c r="G33" s="98"/>
      <c r="H33" s="98"/>
      <c r="I33" s="98"/>
      <c r="J33" s="98"/>
      <c r="K33" s="98"/>
    </row>
    <row r="34" spans="1:11">
      <c r="B34" s="104" t="s">
        <v>185</v>
      </c>
      <c r="C34" s="100" t="s">
        <v>260</v>
      </c>
      <c r="D34" s="97"/>
      <c r="E34" s="98"/>
      <c r="F34" s="98"/>
      <c r="G34" s="98"/>
      <c r="H34" s="98"/>
      <c r="I34" s="98"/>
      <c r="J34" s="98"/>
      <c r="K34" s="98"/>
    </row>
    <row r="35" spans="1:11" ht="18" customHeight="1">
      <c r="B35" s="104" t="s">
        <v>185</v>
      </c>
      <c r="C35" s="100" t="s">
        <v>192</v>
      </c>
      <c r="D35" s="97"/>
      <c r="E35" s="98"/>
      <c r="F35" s="98"/>
      <c r="G35" s="98"/>
      <c r="H35" s="98"/>
      <c r="I35" s="98"/>
      <c r="J35" s="98"/>
      <c r="K35" s="98"/>
    </row>
    <row r="36" spans="1:11" ht="18" customHeight="1">
      <c r="A36" s="93"/>
      <c r="C36" s="107"/>
    </row>
    <row r="37" spans="1:11" ht="18" customHeight="1">
      <c r="A37" s="643"/>
      <c r="B37" s="643"/>
      <c r="C37" s="643"/>
      <c r="D37" s="101"/>
    </row>
    <row r="38" spans="1:11" ht="18" customHeight="1">
      <c r="A38" s="644" t="s">
        <v>74</v>
      </c>
      <c r="B38" s="644"/>
      <c r="C38" s="644"/>
      <c r="D38" s="101"/>
    </row>
    <row r="39" spans="1:11" ht="36" customHeight="1">
      <c r="A39" s="645" t="s">
        <v>193</v>
      </c>
      <c r="B39" s="645"/>
      <c r="C39" s="645"/>
    </row>
    <row r="40" spans="1:11" ht="18" customHeight="1">
      <c r="B40" s="108"/>
      <c r="C40" s="108"/>
    </row>
    <row r="41" spans="1:11" ht="18" customHeight="1">
      <c r="C41" s="106"/>
    </row>
    <row r="42" spans="1:11" ht="18" customHeight="1">
      <c r="C42" s="107"/>
    </row>
    <row r="43" spans="1:11" ht="18" customHeight="1">
      <c r="C43" s="106"/>
    </row>
    <row r="44" spans="1:11" ht="18" customHeight="1">
      <c r="B44" s="107"/>
      <c r="C44" s="107"/>
    </row>
    <row r="45" spans="1:11" ht="18" customHeight="1">
      <c r="B45" s="107"/>
      <c r="C45" s="107"/>
    </row>
    <row r="46" spans="1:11" ht="18" customHeight="1">
      <c r="B46" s="107"/>
      <c r="C46" s="107"/>
    </row>
    <row r="47" spans="1:11" ht="18" customHeight="1">
      <c r="B47" s="107"/>
      <c r="C47" s="107"/>
    </row>
    <row r="48" spans="1:11" ht="18" customHeight="1">
      <c r="B48" s="107"/>
      <c r="C48" s="107"/>
    </row>
    <row r="49" spans="2:3" ht="18" customHeight="1">
      <c r="B49" s="107"/>
      <c r="C49" s="107"/>
    </row>
    <row r="50" spans="2:3" ht="18" customHeight="1"/>
    <row r="51" spans="2:3" ht="18" customHeight="1"/>
    <row r="52" spans="2:3" ht="18" customHeight="1"/>
    <row r="53" spans="2:3" ht="18" customHeight="1"/>
    <row r="54" spans="2:3" ht="18" customHeight="1"/>
    <row r="55" spans="2:3" ht="18" customHeight="1"/>
    <row r="56" spans="2:3" ht="18" customHeight="1"/>
    <row r="57" spans="2:3" ht="18" customHeight="1"/>
    <row r="58" spans="2:3" ht="18" customHeight="1"/>
    <row r="59" spans="2:3" ht="18" customHeight="1"/>
    <row r="60" spans="2:3" ht="18" customHeight="1"/>
    <row r="61" spans="2:3" ht="18" customHeight="1"/>
    <row r="62" spans="2:3" ht="18" customHeight="1"/>
    <row r="63" spans="2:3" ht="18" customHeight="1"/>
    <row r="64" spans="2:3"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sheetData>
  <sheetProtection password="CF7A" sheet="1" selectLockedCells="1" selectUnlockedCells="1"/>
  <customSheetViews>
    <customSheetView guid="{E5B10C1E-C091-4DA3-80AA-4DA7F5269B03}" showGridLines="0" hiddenRows="1">
      <selection activeCell="B22" sqref="B22:C22"/>
      <pageMargins left="0.75" right="0.42" top="0.55000000000000004" bottom="0.47" header="0.32" footer="0.25"/>
      <pageSetup orientation="portrait" r:id="rId1"/>
      <headerFooter alignWithMargins="0">
        <oddFooter>&amp;RPage &amp;P of &amp;N</oddFooter>
      </headerFooter>
    </customSheetView>
    <customSheetView guid="{90C54587-629C-4404-A1A0-30EDF0AF3C61}" showGridLines="0" hiddenRows="1">
      <selection activeCell="B22" sqref="B22:C22"/>
      <pageMargins left="0.75" right="0.42" top="0.55000000000000004" bottom="0.47" header="0.32" footer="0.25"/>
      <pageSetup orientation="portrait" r:id="rId2"/>
      <headerFooter alignWithMargins="0">
        <oddFooter>&amp;RPage &amp;P of &amp;N</oddFooter>
      </headerFooter>
    </customSheetView>
    <customSheetView guid="{EE7031B4-7731-4AC9-8E26-723541638DB9}" showGridLines="0" hiddenRows="1">
      <selection activeCell="B22" sqref="B22:C22"/>
      <pageMargins left="0.75" right="0.42" top="0.55000000000000004" bottom="0.47" header="0.32" footer="0.25"/>
      <pageSetup orientation="portrait" r:id="rId3"/>
      <headerFooter alignWithMargins="0">
        <oddFooter>&amp;RPage &amp;P of &amp;N</oddFooter>
      </headerFooter>
    </customSheetView>
    <customSheetView guid="{BEB8DEA2-B246-4C83-A353-004ADAF8549F}" showGridLines="0" hiddenRows="1">
      <selection activeCell="B22" sqref="B22:C22"/>
      <pageMargins left="0.75" right="0.42" top="0.55000000000000004" bottom="0.47" header="0.32" footer="0.25"/>
      <pageSetup orientation="portrait" r:id="rId4"/>
      <headerFooter alignWithMargins="0">
        <oddFooter>&amp;RPage &amp;P of &amp;N</oddFooter>
      </headerFooter>
    </customSheetView>
    <customSheetView guid="{76EF76C6-407E-4B5E-855E-3AC1614CD1AB}" showGridLines="0" hiddenRows="1">
      <selection activeCell="B22" sqref="B22:C22"/>
      <pageMargins left="0.75" right="0.42" top="0.55000000000000004" bottom="0.47" header="0.32" footer="0.25"/>
      <pageSetup orientation="portrait" r:id="rId5"/>
      <headerFooter alignWithMargins="0">
        <oddFooter>&amp;RPage &amp;P of &amp;N</oddFooter>
      </headerFooter>
    </customSheetView>
    <customSheetView guid="{27A45B7A-04F2-4516-B80B-5ED0825D4ED3}" showGridLines="0">
      <selection sqref="A1:C1"/>
      <pageMargins left="0.75" right="0.75" top="0.55000000000000004" bottom="0.47" header="0.32" footer="0.25"/>
      <pageSetup orientation="portrait" r:id="rId6"/>
      <headerFooter alignWithMargins="0">
        <oddFooter>&amp;RPage &amp;P of &amp;N</oddFooter>
      </headerFooter>
    </customSheetView>
    <customSheetView guid="{F42F111F-1008-4984-B8EF-A2028972CD6B}" showGridLines="0" hiddenRows="1">
      <selection activeCell="D15" sqref="D15"/>
      <pageMargins left="0.75" right="0.42" top="0.55000000000000004" bottom="0.47" header="0.32" footer="0.25"/>
      <pageSetup orientation="portrait" r:id="rId7"/>
      <headerFooter alignWithMargins="0">
        <oddFooter>&amp;RPage &amp;P of &amp;N</oddFooter>
      </headerFooter>
    </customSheetView>
    <customSheetView guid="{0DD8F97D-8C07-4CD0-8FF9-3A2505F13748}" showGridLines="0" hiddenRows="1" topLeftCell="A30">
      <selection activeCell="C32" sqref="C32"/>
      <pageMargins left="0.75" right="0.42" top="0.55000000000000004" bottom="0.47" header="0.32" footer="0.25"/>
      <pageSetup orientation="portrait" r:id="rId8"/>
      <headerFooter alignWithMargins="0">
        <oddFooter>&amp;RPage &amp;P of &amp;N</oddFooter>
      </headerFooter>
    </customSheetView>
    <customSheetView guid="{6269FB24-FD69-4B06-B4F9-A51A4D37F8E4}" showGridLines="0" hiddenRows="1">
      <selection activeCell="D14" sqref="D14"/>
      <pageMargins left="0.75" right="0.42" top="0.55000000000000004" bottom="0.47" header="0.32" footer="0.25"/>
      <pageSetup orientation="portrait" r:id="rId9"/>
      <headerFooter alignWithMargins="0">
        <oddFooter>&amp;RPage &amp;P of &amp;N</oddFooter>
      </headerFooter>
    </customSheetView>
    <customSheetView guid="{20CBBF41-A202-4892-A83D-52713C1F8A9E}" showGridLines="0" hiddenRows="1">
      <selection activeCell="D14" sqref="D14"/>
      <pageMargins left="0.75" right="0.42" top="0.55000000000000004" bottom="0.47" header="0.32" footer="0.25"/>
      <pageSetup orientation="portrait" r:id="rId10"/>
      <headerFooter alignWithMargins="0">
        <oddFooter>&amp;RPage &amp;P of &amp;N</oddFooter>
      </headerFooter>
    </customSheetView>
    <customSheetView guid="{F9C63928-D54C-449A-864F-E2728613909C}" showGridLines="0" hiddenRows="1">
      <selection activeCell="D14" sqref="D14"/>
      <pageMargins left="0.75" right="0.42" top="0.55000000000000004" bottom="0.47" header="0.32" footer="0.25"/>
      <pageSetup orientation="portrait" r:id="rId11"/>
      <headerFooter alignWithMargins="0">
        <oddFooter>&amp;RPage &amp;P of &amp;N</oddFooter>
      </headerFooter>
    </customSheetView>
    <customSheetView guid="{C933274C-A7B7-4AED-95BA-97A5593E65A9}" showGridLines="0" hiddenRows="1">
      <selection activeCell="B22" sqref="B22:C22"/>
      <pageMargins left="0.75" right="0.42" top="0.55000000000000004" bottom="0.47" header="0.32" footer="0.25"/>
      <pageSetup orientation="portrait" r:id="rId12"/>
      <headerFooter alignWithMargins="0">
        <oddFooter>&amp;RPage &amp;P of &amp;N</oddFooter>
      </headerFooter>
    </customSheetView>
    <customSheetView guid="{FABAE787-F37D-42D1-9450-0C61A36C2F64}" showGridLines="0" hiddenRows="1">
      <selection activeCell="B22" sqref="B22:C22"/>
      <pageMargins left="0.75" right="0.42" top="0.55000000000000004" bottom="0.47" header="0.32" footer="0.25"/>
      <pageSetup orientation="portrait" r:id="rId13"/>
      <headerFooter alignWithMargins="0">
        <oddFooter>&amp;RPage &amp;P of &amp;N</oddFooter>
      </headerFooter>
    </customSheetView>
  </customSheetViews>
  <mergeCells count="10">
    <mergeCell ref="A37:C37"/>
    <mergeCell ref="A38:C38"/>
    <mergeCell ref="A39:C39"/>
    <mergeCell ref="B25:C25"/>
    <mergeCell ref="A1:C1"/>
    <mergeCell ref="B13:C13"/>
    <mergeCell ref="B15:C15"/>
    <mergeCell ref="B22:C22"/>
    <mergeCell ref="B28:C28"/>
    <mergeCell ref="B31:C31"/>
  </mergeCells>
  <pageMargins left="0.75" right="0.42" top="0.55000000000000004" bottom="0.47" header="0.32" footer="0.25"/>
  <pageSetup orientation="portrait" r:id="rId14"/>
  <headerFooter alignWithMargins="0">
    <oddFooter>&amp;RPage &amp;P of &amp;N</oddFooter>
  </headerFooter>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B1:AC29"/>
  <sheetViews>
    <sheetView showGridLines="0" zoomScaleNormal="100" zoomScaleSheetLayoutView="100" workbookViewId="0">
      <selection activeCell="F27" sqref="F27"/>
    </sheetView>
  </sheetViews>
  <sheetFormatPr defaultColWidth="8" defaultRowHeight="16.5"/>
  <cols>
    <col min="1" max="1" width="8" style="59" customWidth="1"/>
    <col min="2" max="2" width="28.875" style="61" customWidth="1"/>
    <col min="3" max="3" width="10.25" style="61" customWidth="1"/>
    <col min="4" max="5" width="5.625" style="61" customWidth="1"/>
    <col min="6" max="6" width="5.625" style="69" customWidth="1"/>
    <col min="7" max="7" width="34.125" style="69" customWidth="1"/>
    <col min="8" max="25" width="10.375" style="69" customWidth="1"/>
    <col min="26" max="26" width="8" style="59" customWidth="1"/>
    <col min="27" max="27" width="13.375" style="59" customWidth="1"/>
    <col min="28" max="16384" width="8" style="59"/>
  </cols>
  <sheetData>
    <row r="1" spans="2:29" s="64" customFormat="1" ht="48.75" customHeight="1">
      <c r="B1" s="663" t="str">
        <f>Cover!$B$2</f>
        <v>Construction of Indoor &amp; Outdoor stores, Watchtowers, Spare Equipment Foundations etc. at 765/400 kV Sikar II New Substation.</v>
      </c>
      <c r="C1" s="663"/>
      <c r="D1" s="663"/>
      <c r="E1" s="663"/>
      <c r="F1" s="663"/>
      <c r="G1" s="663"/>
      <c r="H1" s="60"/>
      <c r="I1" s="60"/>
      <c r="J1" s="60"/>
      <c r="K1" s="60"/>
      <c r="L1" s="60"/>
      <c r="M1" s="60"/>
      <c r="N1" s="60"/>
      <c r="O1" s="60"/>
      <c r="P1" s="60"/>
      <c r="Q1" s="60"/>
      <c r="R1" s="60"/>
      <c r="S1" s="60"/>
      <c r="T1" s="60"/>
      <c r="U1" s="60"/>
      <c r="V1" s="60"/>
      <c r="W1" s="60"/>
      <c r="X1" s="60"/>
      <c r="Y1" s="60"/>
      <c r="AA1" s="82"/>
      <c r="AB1" s="82"/>
      <c r="AC1" s="82"/>
    </row>
    <row r="2" spans="2:29" ht="20.100000000000001" customHeight="1">
      <c r="B2" s="664" t="str">
        <f>Cover!B3</f>
        <v>NR1/T/W-CIVIL/DOM/I00/25/07512 – RFx Number 5002004524</v>
      </c>
      <c r="C2" s="664"/>
      <c r="D2" s="664"/>
      <c r="E2" s="664"/>
      <c r="F2" s="664"/>
      <c r="G2" s="664"/>
      <c r="H2" s="61"/>
      <c r="I2" s="61"/>
      <c r="J2" s="61"/>
      <c r="K2" s="61"/>
      <c r="L2" s="61"/>
      <c r="M2" s="61"/>
      <c r="N2" s="61"/>
      <c r="O2" s="61"/>
      <c r="P2" s="61"/>
      <c r="Q2" s="61"/>
      <c r="R2" s="61"/>
      <c r="S2" s="61"/>
      <c r="T2" s="61"/>
      <c r="U2" s="61"/>
      <c r="V2" s="61"/>
      <c r="W2" s="61"/>
      <c r="X2" s="61"/>
      <c r="Y2" s="61"/>
      <c r="AA2" s="59" t="s">
        <v>155</v>
      </c>
      <c r="AB2" s="123">
        <v>1</v>
      </c>
      <c r="AC2" s="83"/>
    </row>
    <row r="3" spans="2:29" ht="12" customHeight="1">
      <c r="B3" s="62"/>
      <c r="C3" s="62"/>
      <c r="D3" s="62"/>
      <c r="E3" s="62"/>
      <c r="F3" s="61"/>
      <c r="G3" s="61"/>
      <c r="H3" s="61"/>
      <c r="I3" s="61"/>
      <c r="J3" s="61"/>
      <c r="K3" s="61"/>
      <c r="L3" s="61"/>
      <c r="M3" s="61"/>
      <c r="N3" s="61"/>
      <c r="O3" s="61"/>
      <c r="P3" s="61"/>
      <c r="Q3" s="61"/>
      <c r="R3" s="61"/>
      <c r="S3" s="61"/>
      <c r="T3" s="61"/>
      <c r="U3" s="61"/>
      <c r="V3" s="61"/>
      <c r="W3" s="61"/>
      <c r="X3" s="61"/>
      <c r="Y3" s="61"/>
      <c r="AA3" s="59" t="s">
        <v>156</v>
      </c>
      <c r="AB3" s="123" t="s">
        <v>244</v>
      </c>
      <c r="AC3" s="83"/>
    </row>
    <row r="4" spans="2:29" ht="20.100000000000001" customHeight="1">
      <c r="B4" s="665" t="s">
        <v>157</v>
      </c>
      <c r="C4" s="665"/>
      <c r="D4" s="665"/>
      <c r="E4" s="665"/>
      <c r="F4" s="665"/>
      <c r="G4" s="665"/>
      <c r="H4" s="61"/>
      <c r="I4" s="61"/>
      <c r="J4" s="61"/>
      <c r="K4" s="61"/>
      <c r="L4" s="61"/>
      <c r="M4" s="61"/>
      <c r="N4" s="61"/>
      <c r="O4" s="61"/>
      <c r="P4" s="61"/>
      <c r="Q4" s="61"/>
      <c r="R4" s="61"/>
      <c r="S4" s="61"/>
      <c r="T4" s="61"/>
      <c r="U4" s="61"/>
      <c r="V4" s="61"/>
      <c r="W4" s="61"/>
      <c r="X4" s="61"/>
      <c r="Y4" s="61"/>
      <c r="AB4" s="123"/>
      <c r="AC4" s="83"/>
    </row>
    <row r="5" spans="2:29" ht="12" customHeight="1">
      <c r="B5" s="63"/>
      <c r="C5" s="63"/>
      <c r="F5" s="61"/>
      <c r="G5" s="61"/>
      <c r="H5" s="61"/>
      <c r="I5" s="61"/>
      <c r="J5" s="61"/>
      <c r="K5" s="61"/>
      <c r="L5" s="61"/>
      <c r="M5" s="61"/>
      <c r="N5" s="61"/>
      <c r="O5" s="61"/>
      <c r="P5" s="61"/>
      <c r="Q5" s="61"/>
      <c r="R5" s="61"/>
      <c r="S5" s="61"/>
      <c r="T5" s="61"/>
      <c r="U5" s="61"/>
      <c r="V5" s="61"/>
      <c r="W5" s="61"/>
      <c r="X5" s="61"/>
      <c r="Y5" s="61"/>
      <c r="AA5" s="83"/>
      <c r="AB5" s="83"/>
      <c r="AC5" s="83"/>
    </row>
    <row r="6" spans="2:29" s="64" customFormat="1" ht="43.5" hidden="1" customHeight="1">
      <c r="B6" s="65" t="s">
        <v>158</v>
      </c>
      <c r="C6" s="66"/>
      <c r="D6" s="666" t="s">
        <v>155</v>
      </c>
      <c r="E6" s="666"/>
      <c r="F6" s="666"/>
      <c r="G6" s="666"/>
      <c r="H6" s="67"/>
      <c r="I6" s="67"/>
      <c r="J6" s="67"/>
      <c r="K6" s="67"/>
      <c r="L6" s="67"/>
      <c r="M6" s="67"/>
      <c r="N6" s="67"/>
      <c r="O6" s="67"/>
      <c r="P6" s="67"/>
      <c r="Q6" s="67"/>
      <c r="R6" s="67"/>
      <c r="S6" s="67"/>
      <c r="U6" s="67"/>
      <c r="V6" s="67"/>
      <c r="W6" s="67"/>
      <c r="X6" s="67"/>
      <c r="Y6" s="67"/>
      <c r="AA6" s="84">
        <f>IF(D6= "Sole Bidder", 0, D7)</f>
        <v>0</v>
      </c>
      <c r="AB6" s="82"/>
      <c r="AC6" s="82"/>
    </row>
    <row r="7" spans="2:29" ht="50.1" hidden="1" customHeight="1">
      <c r="B7" s="65" t="str">
        <f>IF(D6= "JV (Joint Venture)", "Total Nos. of  Partners in the JV [excluding the Lead Partner]", "")</f>
        <v/>
      </c>
      <c r="C7" s="68"/>
      <c r="D7" s="667">
        <v>1</v>
      </c>
      <c r="E7" s="668"/>
      <c r="F7" s="668"/>
      <c r="G7" s="669"/>
      <c r="AA7" s="83"/>
      <c r="AB7" s="83"/>
      <c r="AC7" s="83"/>
    </row>
    <row r="8" spans="2:29" ht="19.5" hidden="1" customHeight="1">
      <c r="B8" s="70"/>
      <c r="C8" s="70"/>
      <c r="D8" s="67"/>
    </row>
    <row r="9" spans="2:29" ht="20.100000000000001" customHeight="1">
      <c r="B9" s="194" t="s">
        <v>264</v>
      </c>
      <c r="C9" s="72"/>
      <c r="D9" s="651"/>
      <c r="E9" s="652"/>
      <c r="F9" s="652"/>
      <c r="G9" s="653"/>
    </row>
    <row r="10" spans="2:29" ht="20.100000000000001" customHeight="1">
      <c r="B10" s="195" t="s">
        <v>265</v>
      </c>
      <c r="C10" s="74"/>
      <c r="D10" s="654"/>
      <c r="E10" s="655"/>
      <c r="F10" s="655"/>
      <c r="G10" s="656"/>
    </row>
    <row r="11" spans="2:29" ht="20.100000000000001" customHeight="1">
      <c r="B11" s="75"/>
      <c r="C11" s="76"/>
      <c r="D11" s="654"/>
      <c r="E11" s="655"/>
      <c r="F11" s="655"/>
      <c r="G11" s="656"/>
    </row>
    <row r="12" spans="2:29" ht="20.100000000000001" customHeight="1">
      <c r="B12" s="77"/>
      <c r="C12" s="78"/>
      <c r="D12" s="654"/>
      <c r="E12" s="655"/>
      <c r="F12" s="655"/>
      <c r="G12" s="656"/>
    </row>
    <row r="13" spans="2:29" ht="20.100000000000001" customHeight="1"/>
    <row r="14" spans="2:29" ht="20.100000000000001" hidden="1" customHeight="1">
      <c r="B14" s="71" t="str">
        <f>IF(D7=1, "Name of other Partner","Name of other Partner - 1")</f>
        <v>Name of other Partner</v>
      </c>
      <c r="C14" s="72"/>
      <c r="D14" s="657" t="s">
        <v>250</v>
      </c>
      <c r="E14" s="658"/>
      <c r="F14" s="658"/>
      <c r="G14" s="659"/>
    </row>
    <row r="15" spans="2:29" ht="20.100000000000001" hidden="1" customHeight="1">
      <c r="B15" s="73" t="str">
        <f>IF(D7=1, "Address of other Partner","Address of other Partner - 1")</f>
        <v>Address of other Partner</v>
      </c>
      <c r="C15" s="74"/>
      <c r="D15" s="657" t="s">
        <v>250</v>
      </c>
      <c r="E15" s="658"/>
      <c r="F15" s="658"/>
      <c r="G15" s="659"/>
    </row>
    <row r="16" spans="2:29" ht="20.100000000000001" hidden="1" customHeight="1">
      <c r="B16" s="75"/>
      <c r="C16" s="76"/>
      <c r="D16" s="657" t="s">
        <v>250</v>
      </c>
      <c r="E16" s="658"/>
      <c r="F16" s="658"/>
      <c r="G16" s="659"/>
    </row>
    <row r="17" spans="2:25" ht="20.100000000000001" hidden="1" customHeight="1">
      <c r="B17" s="77"/>
      <c r="C17" s="78"/>
      <c r="D17" s="657" t="s">
        <v>250</v>
      </c>
      <c r="E17" s="658"/>
      <c r="F17" s="658"/>
      <c r="G17" s="659"/>
    </row>
    <row r="18" spans="2:25" ht="20.100000000000001" hidden="1" customHeight="1"/>
    <row r="19" spans="2:25" ht="20.100000000000001" hidden="1" customHeight="1">
      <c r="B19" s="71" t="s">
        <v>245</v>
      </c>
      <c r="C19" s="72"/>
      <c r="D19" s="657" t="s">
        <v>250</v>
      </c>
      <c r="E19" s="658"/>
      <c r="F19" s="658"/>
      <c r="G19" s="659"/>
    </row>
    <row r="20" spans="2:25" ht="20.100000000000001" hidden="1" customHeight="1">
      <c r="B20" s="73" t="s">
        <v>246</v>
      </c>
      <c r="C20" s="74"/>
      <c r="D20" s="657" t="s">
        <v>250</v>
      </c>
      <c r="E20" s="658"/>
      <c r="F20" s="658"/>
      <c r="G20" s="659"/>
    </row>
    <row r="21" spans="2:25" ht="20.100000000000001" hidden="1" customHeight="1">
      <c r="B21" s="75"/>
      <c r="C21" s="76"/>
      <c r="D21" s="657" t="s">
        <v>250</v>
      </c>
      <c r="E21" s="658"/>
      <c r="F21" s="658"/>
      <c r="G21" s="659"/>
    </row>
    <row r="22" spans="2:25" ht="9" hidden="1" customHeight="1">
      <c r="B22" s="77"/>
      <c r="C22" s="78"/>
      <c r="D22" s="657" t="s">
        <v>250</v>
      </c>
      <c r="E22" s="658"/>
      <c r="F22" s="658"/>
      <c r="G22" s="659"/>
    </row>
    <row r="23" spans="2:25" ht="20.100000000000001" hidden="1" customHeight="1"/>
    <row r="24" spans="2:25" ht="21" customHeight="1">
      <c r="B24" s="79" t="s">
        <v>159</v>
      </c>
      <c r="C24" s="80"/>
      <c r="D24" s="660"/>
      <c r="E24" s="661"/>
      <c r="F24" s="661"/>
      <c r="G24" s="662"/>
    </row>
    <row r="25" spans="2:25" ht="21" customHeight="1">
      <c r="B25" s="79" t="s">
        <v>160</v>
      </c>
      <c r="C25" s="80"/>
      <c r="D25" s="660"/>
      <c r="E25" s="661"/>
      <c r="F25" s="661"/>
      <c r="G25" s="662"/>
    </row>
    <row r="26" spans="2:25" ht="21" customHeight="1">
      <c r="B26" s="81"/>
      <c r="C26" s="81"/>
      <c r="D26" s="81"/>
    </row>
    <row r="27" spans="2:25" s="64" customFormat="1" ht="21" customHeight="1">
      <c r="B27" s="79" t="s">
        <v>161</v>
      </c>
      <c r="C27" s="80"/>
      <c r="D27" s="119"/>
      <c r="E27" s="120"/>
      <c r="F27" s="119">
        <v>2025</v>
      </c>
      <c r="G27" s="121"/>
      <c r="H27" s="122">
        <f>IF(E27="Feb",28,IF(OR(E27="Apr", E27="Jun", E27="Sep", E27="Nov"),30,31))</f>
        <v>31</v>
      </c>
      <c r="I27" s="61"/>
      <c r="J27" s="61"/>
      <c r="K27" s="61"/>
      <c r="L27" s="61"/>
      <c r="M27" s="61"/>
      <c r="N27" s="61"/>
      <c r="O27" s="61"/>
      <c r="P27" s="61"/>
      <c r="Q27" s="61"/>
      <c r="R27" s="61"/>
      <c r="S27" s="61"/>
      <c r="T27" s="61"/>
      <c r="U27" s="61"/>
      <c r="V27" s="61"/>
      <c r="W27" s="61"/>
      <c r="X27" s="61"/>
      <c r="Y27" s="61"/>
    </row>
    <row r="28" spans="2:25" ht="21" customHeight="1">
      <c r="B28" s="79" t="s">
        <v>162</v>
      </c>
      <c r="C28" s="80"/>
      <c r="D28" s="648"/>
      <c r="E28" s="649"/>
      <c r="F28" s="649"/>
      <c r="G28" s="650"/>
    </row>
    <row r="29" spans="2:25">
      <c r="E29" s="69"/>
    </row>
  </sheetData>
  <sheetProtection algorithmName="SHA-512" hashValue="0ft+oVdwmFrmn8MqS0Ov3L3kFe2os/WGGbJkRABas4+nHpcekVp76iPNxXpFQJNTWsbCr/w9uvnU0v5FVUnCuQ==" saltValue="S213ij1yJePUmCrQUBD08Q==" spinCount="100000" sheet="1" selectLockedCells="1"/>
  <dataConsolidate/>
  <customSheetViews>
    <customSheetView guid="{E5B10C1E-C091-4DA3-80AA-4DA7F5269B03}" showGridLines="0" hiddenRows="1">
      <selection activeCell="F27" sqref="F27"/>
      <pageMargins left="0.75" right="0.75" top="0.69" bottom="0.7" header="0.4" footer="0.37"/>
      <pageSetup orientation="landscape" r:id="rId1"/>
      <headerFooter alignWithMargins="0"/>
    </customSheetView>
    <customSheetView guid="{90C54587-629C-4404-A1A0-30EDF0AF3C61}" showPageBreaks="1" showGridLines="0" printArea="1" hiddenRows="1" view="pageBreakPreview">
      <selection activeCell="D28" sqref="D28:G28"/>
      <pageMargins left="0.75" right="0.75" top="0.69" bottom="0.7" header="0.4" footer="0.37"/>
      <pageSetup orientation="landscape" r:id="rId2"/>
      <headerFooter alignWithMargins="0"/>
    </customSheetView>
    <customSheetView guid="{EE7031B4-7731-4AC9-8E26-723541638DB9}" showPageBreaks="1" showGridLines="0" printArea="1" hiddenRows="1" view="pageBreakPreview">
      <selection activeCell="F27" sqref="F27"/>
      <pageMargins left="0.75" right="0.75" top="0.69" bottom="0.7" header="0.4" footer="0.37"/>
      <pageSetup orientation="landscape" r:id="rId3"/>
      <headerFooter alignWithMargins="0"/>
    </customSheetView>
    <customSheetView guid="{BEB8DEA2-B246-4C83-A353-004ADAF8549F}" showPageBreaks="1" showGridLines="0" printArea="1" hiddenRows="1" view="pageBreakPreview">
      <selection activeCell="F27" sqref="F27"/>
      <pageMargins left="0.75" right="0.75" top="0.69" bottom="0.7" header="0.4" footer="0.37"/>
      <pageSetup orientation="landscape" r:id="rId4"/>
      <headerFooter alignWithMargins="0"/>
    </customSheetView>
    <customSheetView guid="{76EF76C6-407E-4B5E-855E-3AC1614CD1AB}" showPageBreaks="1" showGridLines="0" printArea="1" hiddenRows="1" view="pageBreakPreview">
      <selection activeCell="F27" sqref="F27"/>
      <pageMargins left="0.75" right="0.75" top="0.69" bottom="0.7" header="0.4" footer="0.37"/>
      <pageSetup orientation="landscape" r:id="rId5"/>
      <headerFooter alignWithMargins="0"/>
    </customSheetView>
    <customSheetView guid="{14D7F02E-BCCA-4517-ABC7-537FF4AEB67A}" showGridLines="0">
      <selection activeCell="D10" sqref="D10:G10"/>
      <pageMargins left="0.75" right="0.75" top="0.69" bottom="0.7" header="0.4" footer="0.37"/>
      <pageSetup orientation="portrait" r:id="rId6"/>
      <headerFooter alignWithMargins="0"/>
    </customSheetView>
    <customSheetView guid="{01ACF2E1-8E61-4459-ABC1-B6C183DEED61}" showGridLines="0" showRuler="0">
      <selection activeCell="D28" sqref="D28"/>
      <pageMargins left="0.75" right="0.75" top="0.69" bottom="0.7" header="0.4" footer="0.37"/>
      <pageSetup orientation="portrait" r:id="rId7"/>
      <headerFooter alignWithMargins="0"/>
    </customSheetView>
    <customSheetView guid="{4F65FF32-EC61-4022-A399-2986D7B6B8B3}" showGridLines="0" showRuler="0">
      <selection activeCell="D6" sqref="D6"/>
      <pageMargins left="0.75" right="0.75" top="0.69" bottom="0.7" header="0.4" footer="0.37"/>
      <pageSetup orientation="portrait" r:id="rId8"/>
      <headerFooter alignWithMargins="0"/>
    </customSheetView>
    <customSheetView guid="{27A45B7A-04F2-4516-B80B-5ED0825D4ED3}" showGridLines="0" topLeftCell="A4">
      <selection activeCell="D7" sqref="D7:G7"/>
      <pageMargins left="0.75" right="0.75" top="0.69" bottom="0.7" header="0.4" footer="0.37"/>
      <pageSetup orientation="portrait" r:id="rId9"/>
      <headerFooter alignWithMargins="0"/>
    </customSheetView>
    <customSheetView guid="{F42F111F-1008-4984-B8EF-A2028972CD6B}" showGridLines="0" hiddenRows="1">
      <selection activeCell="D9" sqref="D9:G9"/>
      <pageMargins left="0.75" right="0.75" top="0.69" bottom="0.7" header="0.4" footer="0.37"/>
      <pageSetup orientation="portrait" r:id="rId10"/>
      <headerFooter alignWithMargins="0"/>
    </customSheetView>
    <customSheetView guid="{0DD8F97D-8C07-4CD0-8FF9-3A2505F13748}" showPageBreaks="1" showGridLines="0" printArea="1" hiddenRows="1" view="pageBreakPreview">
      <selection activeCell="D9" sqref="D9:G9"/>
      <pageMargins left="0.75" right="0.75" top="0.69" bottom="0.7" header="0.4" footer="0.37"/>
      <pageSetup orientation="landscape" r:id="rId11"/>
      <headerFooter alignWithMargins="0"/>
    </customSheetView>
    <customSheetView guid="{6269FB24-FD69-4B06-B4F9-A51A4D37F8E4}" showPageBreaks="1" showGridLines="0" printArea="1" hiddenRows="1" view="pageBreakPreview">
      <selection activeCell="F27" sqref="F27"/>
      <pageMargins left="0.75" right="0.75" top="0.69" bottom="0.7" header="0.4" footer="0.37"/>
      <pageSetup orientation="landscape" r:id="rId12"/>
      <headerFooter alignWithMargins="0"/>
    </customSheetView>
    <customSheetView guid="{20CBBF41-A202-4892-A83D-52713C1F8A9E}" showPageBreaks="1" showGridLines="0" printArea="1" hiddenRows="1" view="pageBreakPreview">
      <selection activeCell="D28" sqref="D28:G28"/>
      <pageMargins left="0.75" right="0.75" top="0.69" bottom="0.7" header="0.4" footer="0.37"/>
      <pageSetup orientation="landscape" r:id="rId13"/>
      <headerFooter alignWithMargins="0"/>
    </customSheetView>
    <customSheetView guid="{F9C63928-D54C-449A-864F-E2728613909C}" showPageBreaks="1" showGridLines="0" printArea="1" hiddenRows="1" view="pageBreakPreview">
      <selection activeCell="I24" sqref="I24"/>
      <pageMargins left="0.75" right="0.75" top="0.69" bottom="0.7" header="0.4" footer="0.37"/>
      <pageSetup orientation="landscape" r:id="rId14"/>
      <headerFooter alignWithMargins="0"/>
    </customSheetView>
    <customSheetView guid="{C933274C-A7B7-4AED-95BA-97A5593E65A9}" showPageBreaks="1" showGridLines="0" printArea="1" hiddenRows="1" view="pageBreakPreview">
      <selection activeCell="F27" sqref="F27"/>
      <pageMargins left="0.75" right="0.75" top="0.69" bottom="0.7" header="0.4" footer="0.37"/>
      <pageSetup orientation="landscape" r:id="rId15"/>
      <headerFooter alignWithMargins="0"/>
    </customSheetView>
    <customSheetView guid="{FABAE787-F37D-42D1-9450-0C61A36C2F64}" showPageBreaks="1" showGridLines="0" printArea="1" hiddenRows="1" view="pageBreakPreview">
      <selection activeCell="D28" sqref="D28:G28"/>
      <pageMargins left="0.75" right="0.75" top="0.69" bottom="0.7" header="0.4" footer="0.37"/>
      <pageSetup orientation="landscape" r:id="rId16"/>
      <headerFooter alignWithMargins="0"/>
    </customSheetView>
  </customSheetViews>
  <mergeCells count="20">
    <mergeCell ref="B1:G1"/>
    <mergeCell ref="B2:G2"/>
    <mergeCell ref="B4:G4"/>
    <mergeCell ref="D6:G6"/>
    <mergeCell ref="D7:G7"/>
    <mergeCell ref="D28:G28"/>
    <mergeCell ref="D9:G9"/>
    <mergeCell ref="D10:G10"/>
    <mergeCell ref="D11:G11"/>
    <mergeCell ref="D12:G12"/>
    <mergeCell ref="D14:G14"/>
    <mergeCell ref="D15:G15"/>
    <mergeCell ref="D24:G24"/>
    <mergeCell ref="D21:G21"/>
    <mergeCell ref="D22:G22"/>
    <mergeCell ref="D25:G25"/>
    <mergeCell ref="D16:G16"/>
    <mergeCell ref="D19:G19"/>
    <mergeCell ref="D20:G20"/>
    <mergeCell ref="D17:G17"/>
  </mergeCells>
  <phoneticPr fontId="31" type="noConversion"/>
  <conditionalFormatting sqref="B14:C17">
    <cfRule type="expression" dxfId="24" priority="2" stopIfTrue="1">
      <formula>$AA$6&lt;1</formula>
    </cfRule>
  </conditionalFormatting>
  <conditionalFormatting sqref="B19:C22">
    <cfRule type="expression" dxfId="23" priority="1" stopIfTrue="1">
      <formula>$AA$6&lt;2</formula>
    </cfRule>
  </conditionalFormatting>
  <conditionalFormatting sqref="B7:G7">
    <cfRule type="expression" dxfId="22" priority="4" stopIfTrue="1">
      <formula>$D$6="Sole Bidder"</formula>
    </cfRule>
  </conditionalFormatting>
  <conditionalFormatting sqref="D8">
    <cfRule type="expression" dxfId="21" priority="3" stopIfTrue="1">
      <formula>$AA$6=0</formula>
    </cfRule>
  </conditionalFormatting>
  <dataValidations count="5">
    <dataValidation type="list" allowBlank="1" showInputMessage="1" showErrorMessage="1" sqref="D6" xr:uid="{00000000-0002-0000-0300-000000000000}">
      <formula1>$AA$2:$AA$3</formula1>
    </dataValidation>
    <dataValidation type="list" allowBlank="1" showInputMessage="1" showErrorMessage="1" sqref="D7:G7" xr:uid="{00000000-0002-0000-0300-000001000000}">
      <formula1>$AB$2:$AB$3</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E27" xr:uid="{00000000-0002-0000-0300-000003000000}">
      <formula1>"Jan,Feb,Mar,Apr,May,Jun,Jul,Aug,Sep,Oct,Nov,Dec"</formula1>
    </dataValidation>
    <dataValidation type="list" allowBlank="1" showInputMessage="1" showErrorMessage="1" sqref="F27" xr:uid="{00000000-0002-0000-0300-000004000000}">
      <formula1>"2025"</formula1>
    </dataValidation>
  </dataValidations>
  <pageMargins left="0.75" right="0.75" top="0.69" bottom="0.7" header="0.4" footer="0.37"/>
  <pageSetup orientation="landscape" r:id="rId17"/>
  <headerFooter alignWithMargins="0"/>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53"/>
  </sheetPr>
  <dimension ref="A1:AS187"/>
  <sheetViews>
    <sheetView showGridLines="0" zoomScaleNormal="100" zoomScaleSheetLayoutView="90" workbookViewId="0">
      <selection activeCell="G118" sqref="G118"/>
    </sheetView>
  </sheetViews>
  <sheetFormatPr defaultRowHeight="15.75"/>
  <cols>
    <col min="1" max="1" width="8.5" style="449" customWidth="1"/>
    <col min="2" max="2" width="9.875" style="449" bestFit="1" customWidth="1"/>
    <col min="3" max="3" width="82.75" style="450" customWidth="1"/>
    <col min="4" max="4" width="13.75" style="451" customWidth="1"/>
    <col min="5" max="5" width="9.375" style="451" bestFit="1" customWidth="1"/>
    <col min="6" max="6" width="8.875" style="578" hidden="1" customWidth="1"/>
    <col min="7" max="7" width="18.875" style="451" customWidth="1"/>
    <col min="8" max="8" width="10.375" style="451" hidden="1" customWidth="1"/>
    <col min="9" max="9" width="19.875" style="451" customWidth="1"/>
    <col min="10" max="10" width="26.625" style="451" customWidth="1"/>
    <col min="11" max="11" width="17.25" style="451" customWidth="1"/>
    <col min="12" max="12" width="9" style="441" hidden="1" customWidth="1"/>
    <col min="13" max="13" width="7.5" style="94" hidden="1" customWidth="1"/>
    <col min="14" max="15" width="9" style="94" hidden="1" customWidth="1"/>
    <col min="16" max="17" width="17.625" style="94" hidden="1" customWidth="1"/>
    <col min="18" max="18" width="9" style="94" hidden="1" customWidth="1"/>
    <col min="19" max="19" width="15.625" style="94" hidden="1" customWidth="1"/>
    <col min="20" max="20" width="17.125" style="94" hidden="1" customWidth="1"/>
    <col min="21" max="21" width="7.375" style="94" hidden="1" customWidth="1"/>
    <col min="22" max="41" width="9" style="441" customWidth="1"/>
    <col min="42" max="42" width="9" style="94" customWidth="1"/>
    <col min="43" max="43" width="0.875" style="94" customWidth="1"/>
    <col min="44" max="44" width="9.125" style="94" customWidth="1"/>
    <col min="45" max="16384" width="9" style="94"/>
  </cols>
  <sheetData>
    <row r="1" spans="1:45" ht="16.5">
      <c r="A1" s="502" t="str">
        <f>Cover!B3</f>
        <v>NR1/T/W-CIVIL/DOM/I00/25/07512 – RFx Number 5002004524</v>
      </c>
      <c r="B1" s="502"/>
      <c r="C1" s="503"/>
      <c r="D1" s="528"/>
      <c r="E1" s="528"/>
      <c r="F1" s="576"/>
      <c r="G1" s="528"/>
      <c r="H1" s="528"/>
      <c r="I1" s="528"/>
      <c r="J1" s="504"/>
      <c r="K1" s="505" t="s">
        <v>233</v>
      </c>
    </row>
    <row r="2" spans="1:45">
      <c r="A2" s="438"/>
      <c r="B2" s="438"/>
      <c r="C2" s="97"/>
      <c r="D2" s="527"/>
      <c r="E2" s="527"/>
      <c r="F2" s="574"/>
      <c r="G2" s="527"/>
      <c r="H2" s="527"/>
      <c r="I2" s="527"/>
      <c r="J2" s="94"/>
      <c r="K2" s="94"/>
    </row>
    <row r="3" spans="1:45" ht="16.5">
      <c r="A3" s="679" t="str">
        <f>Cover!$B$2</f>
        <v>Construction of Indoor &amp; Outdoor stores, Watchtowers, Spare Equipment Foundations etc. at 765/400 kV Sikar II New Substation.</v>
      </c>
      <c r="B3" s="679"/>
      <c r="C3" s="679"/>
      <c r="D3" s="679"/>
      <c r="E3" s="679"/>
      <c r="F3" s="679"/>
      <c r="G3" s="679"/>
      <c r="H3" s="679"/>
      <c r="I3" s="679"/>
      <c r="J3" s="679"/>
      <c r="K3" s="679"/>
      <c r="L3" s="529"/>
      <c r="M3" s="447"/>
      <c r="N3" s="441"/>
      <c r="O3" s="441" t="s">
        <v>196</v>
      </c>
      <c r="P3" s="441"/>
      <c r="Q3" s="441">
        <f>IF(ISERROR(#REF!/('SCHEDULE-4'!D14+'SCHEDULE-4'!D16+'SCHEDULE-4'!D18)),0,#REF!/( 'SCHEDULE-4'!D14+'SCHEDULE-4'!D16+'SCHEDULE-4'!D18))</f>
        <v>0</v>
      </c>
      <c r="R3" s="441"/>
      <c r="S3" s="530"/>
      <c r="T3" s="531"/>
      <c r="U3" s="531"/>
      <c r="V3" s="531"/>
      <c r="X3" s="530"/>
      <c r="AA3" s="676"/>
      <c r="AB3" s="676"/>
      <c r="AP3" s="441"/>
      <c r="AQ3" s="441"/>
      <c r="AR3" s="441"/>
      <c r="AS3" s="441"/>
    </row>
    <row r="4" spans="1:45" ht="16.5">
      <c r="A4" s="559"/>
      <c r="B4" s="559"/>
      <c r="C4" s="559"/>
      <c r="D4" s="559"/>
      <c r="E4" s="559"/>
      <c r="F4" s="577"/>
      <c r="G4" s="559"/>
      <c r="H4" s="559"/>
      <c r="I4" s="559"/>
      <c r="J4" s="559"/>
      <c r="K4" s="559"/>
      <c r="L4" s="529"/>
      <c r="M4" s="447"/>
      <c r="N4" s="441"/>
      <c r="O4" s="441"/>
      <c r="P4" s="441"/>
      <c r="Q4" s="441"/>
      <c r="R4" s="441"/>
      <c r="S4" s="530"/>
      <c r="T4" s="531"/>
      <c r="U4" s="531"/>
      <c r="V4" s="531"/>
      <c r="X4" s="530"/>
      <c r="AA4" s="447"/>
      <c r="AB4" s="447"/>
      <c r="AP4" s="441"/>
      <c r="AQ4" s="441"/>
      <c r="AR4" s="441"/>
      <c r="AS4" s="441"/>
    </row>
    <row r="5" spans="1:45" ht="16.5">
      <c r="A5" s="677" t="s">
        <v>251</v>
      </c>
      <c r="B5" s="677"/>
      <c r="C5" s="677"/>
      <c r="D5" s="677"/>
      <c r="E5" s="677"/>
      <c r="F5" s="677"/>
      <c r="G5" s="677"/>
      <c r="H5" s="677"/>
      <c r="I5" s="677"/>
      <c r="J5" s="677"/>
      <c r="K5" s="677"/>
      <c r="L5" s="532"/>
      <c r="O5" s="438" t="s">
        <v>197</v>
      </c>
      <c r="Q5" s="533" t="e">
        <f>#REF!</f>
        <v>#REF!</v>
      </c>
    </row>
    <row r="6" spans="1:45">
      <c r="K6" s="94"/>
      <c r="O6" s="438" t="s">
        <v>198</v>
      </c>
      <c r="Q6" s="533">
        <f>IF(ISERROR(#REF!/#REF!),0,#REF! /#REF!)</f>
        <v>0</v>
      </c>
    </row>
    <row r="7" spans="1:45" ht="16.5">
      <c r="A7" s="436" t="s">
        <v>277</v>
      </c>
      <c r="B7" s="436"/>
      <c r="C7" s="437"/>
      <c r="D7" s="437"/>
      <c r="E7" s="437"/>
      <c r="F7" s="579"/>
      <c r="G7" s="437"/>
      <c r="H7" s="437"/>
      <c r="I7" s="437"/>
      <c r="J7" s="438" t="s">
        <v>220</v>
      </c>
      <c r="K7" s="94"/>
      <c r="L7" s="439"/>
      <c r="O7" s="438" t="s">
        <v>200</v>
      </c>
      <c r="Q7" s="533" t="e">
        <f>#REF!</f>
        <v>#REF!</v>
      </c>
    </row>
    <row r="8" spans="1:45" ht="16.5">
      <c r="A8" s="678"/>
      <c r="B8" s="678"/>
      <c r="C8" s="678"/>
      <c r="D8" s="678"/>
      <c r="E8" s="678"/>
      <c r="F8" s="580"/>
      <c r="G8" s="558"/>
      <c r="H8" s="558"/>
      <c r="I8" s="558"/>
      <c r="J8" s="557"/>
      <c r="K8" s="94"/>
      <c r="L8" s="439"/>
      <c r="O8" s="438" t="s">
        <v>199</v>
      </c>
      <c r="Q8" s="533" t="e">
        <f>SUM(Q3:Q7)</f>
        <v>#REF!</v>
      </c>
    </row>
    <row r="9" spans="1:45" ht="16.5">
      <c r="A9" s="436" t="s">
        <v>221</v>
      </c>
      <c r="B9" s="436"/>
      <c r="C9" s="675" t="str">
        <f xml:space="preserve"> IF('Names of Bidder'!D9=0, "",'Names of Bidder'!D9)</f>
        <v/>
      </c>
      <c r="D9" s="675"/>
      <c r="E9" s="675"/>
      <c r="F9" s="581"/>
      <c r="G9" s="557"/>
      <c r="H9" s="557"/>
      <c r="I9" s="557"/>
      <c r="J9" s="473" t="s">
        <v>254</v>
      </c>
      <c r="K9" s="94"/>
      <c r="L9" s="439"/>
    </row>
    <row r="10" spans="1:45" ht="16.5">
      <c r="A10" s="436" t="s">
        <v>222</v>
      </c>
      <c r="B10" s="436"/>
      <c r="C10" s="675" t="str">
        <f xml:space="preserve"> IF('Names of Bidder'!D10=0, "",'Names of Bidder'!D10)</f>
        <v/>
      </c>
      <c r="D10" s="675"/>
      <c r="E10" s="675"/>
      <c r="F10" s="581"/>
      <c r="G10" s="557"/>
      <c r="H10" s="557"/>
      <c r="I10" s="557"/>
      <c r="J10" s="473" t="s">
        <v>223</v>
      </c>
      <c r="K10" s="94"/>
      <c r="L10" s="439"/>
    </row>
    <row r="11" spans="1:45" ht="16.5">
      <c r="A11" s="437"/>
      <c r="B11" s="437"/>
      <c r="C11" s="675" t="str">
        <f xml:space="preserve"> IF('Names of Bidder'!D11=0, "",'Names of Bidder'!D11)</f>
        <v/>
      </c>
      <c r="D11" s="675"/>
      <c r="E11" s="675"/>
      <c r="F11" s="581"/>
      <c r="G11" s="557"/>
      <c r="H11" s="557"/>
      <c r="I11" s="557"/>
      <c r="J11" s="612" t="s">
        <v>751</v>
      </c>
      <c r="K11" s="94"/>
      <c r="L11" s="439"/>
      <c r="O11" s="438" t="s">
        <v>170</v>
      </c>
      <c r="Q11" s="533" t="e">
        <f>#REF!</f>
        <v>#REF!</v>
      </c>
    </row>
    <row r="12" spans="1:45" ht="16.5">
      <c r="A12" s="437"/>
      <c r="B12" s="437"/>
      <c r="C12" s="675" t="str">
        <f xml:space="preserve"> IF('Names of Bidder'!D12=0, "",'Names of Bidder'!D12)</f>
        <v/>
      </c>
      <c r="D12" s="675"/>
      <c r="E12" s="675"/>
      <c r="F12" s="581"/>
      <c r="G12" s="557"/>
      <c r="H12" s="557"/>
      <c r="I12" s="557"/>
      <c r="J12" s="473" t="s">
        <v>752</v>
      </c>
      <c r="K12" s="94"/>
      <c r="L12" s="439"/>
      <c r="O12" s="438"/>
      <c r="Q12" s="533"/>
    </row>
    <row r="13" spans="1:45" ht="16.5">
      <c r="A13" s="437"/>
      <c r="B13" s="437"/>
      <c r="C13" s="557"/>
      <c r="D13" s="557"/>
      <c r="E13" s="557"/>
      <c r="F13" s="581"/>
      <c r="G13" s="557"/>
      <c r="H13" s="557"/>
      <c r="I13" s="557"/>
      <c r="J13" s="473" t="s">
        <v>753</v>
      </c>
      <c r="K13" s="94"/>
      <c r="L13" s="439"/>
      <c r="O13" s="438"/>
      <c r="Q13" s="533"/>
    </row>
    <row r="14" spans="1:45">
      <c r="A14" s="437"/>
      <c r="B14" s="437"/>
      <c r="C14" s="557"/>
      <c r="D14" s="557"/>
      <c r="E14" s="557"/>
      <c r="F14" s="581"/>
      <c r="G14" s="557"/>
      <c r="H14" s="557"/>
      <c r="I14" s="557"/>
      <c r="J14" s="440"/>
      <c r="K14" s="94"/>
      <c r="L14" s="439"/>
      <c r="O14" s="438"/>
      <c r="Q14" s="533"/>
    </row>
    <row r="15" spans="1:45" ht="16.5">
      <c r="A15" s="437"/>
      <c r="B15" s="437"/>
      <c r="C15" s="436"/>
      <c r="D15" s="436"/>
      <c r="E15" s="436"/>
      <c r="F15" s="582"/>
      <c r="G15" s="436"/>
      <c r="H15" s="436"/>
      <c r="I15" s="436"/>
      <c r="J15" s="436"/>
      <c r="K15" s="505" t="s">
        <v>169</v>
      </c>
      <c r="P15" s="674" t="s">
        <v>171</v>
      </c>
      <c r="Q15" s="674"/>
      <c r="R15" s="527" t="s">
        <v>173</v>
      </c>
      <c r="S15" s="674" t="s">
        <v>172</v>
      </c>
      <c r="T15" s="674"/>
    </row>
    <row r="16" spans="1:45" ht="99">
      <c r="A16" s="534" t="s">
        <v>203</v>
      </c>
      <c r="B16" s="535" t="s">
        <v>583</v>
      </c>
      <c r="C16" s="535" t="s">
        <v>206</v>
      </c>
      <c r="D16" s="536" t="s">
        <v>201</v>
      </c>
      <c r="E16" s="536" t="s">
        <v>202</v>
      </c>
      <c r="F16" s="568" t="s">
        <v>576</v>
      </c>
      <c r="G16" s="541" t="s">
        <v>749</v>
      </c>
      <c r="H16" s="541" t="s">
        <v>575</v>
      </c>
      <c r="I16" s="541" t="s">
        <v>750</v>
      </c>
      <c r="J16" s="537" t="s">
        <v>301</v>
      </c>
      <c r="K16" s="535" t="s">
        <v>302</v>
      </c>
      <c r="P16" s="442" t="s">
        <v>207</v>
      </c>
      <c r="Q16" s="442" t="s">
        <v>224</v>
      </c>
      <c r="R16" s="527"/>
      <c r="S16" s="442" t="s">
        <v>207</v>
      </c>
      <c r="T16" s="442" t="s">
        <v>224</v>
      </c>
    </row>
    <row r="17" spans="1:45" ht="18" hidden="1" customHeight="1">
      <c r="A17" s="538">
        <v>1</v>
      </c>
      <c r="B17" s="538">
        <v>2</v>
      </c>
      <c r="C17" s="538">
        <v>3</v>
      </c>
      <c r="D17" s="538">
        <v>4</v>
      </c>
      <c r="E17" s="541">
        <v>5</v>
      </c>
      <c r="F17" s="568">
        <v>6</v>
      </c>
      <c r="G17" s="541">
        <v>7</v>
      </c>
      <c r="H17" s="538">
        <v>8</v>
      </c>
      <c r="I17" s="539">
        <v>9</v>
      </c>
      <c r="J17" s="538">
        <v>10</v>
      </c>
      <c r="K17" s="538" t="s">
        <v>343</v>
      </c>
      <c r="L17" s="540"/>
      <c r="M17" s="546">
        <f>'Sched-6 Discount'!G15</f>
        <v>0</v>
      </c>
      <c r="P17" s="443">
        <v>5</v>
      </c>
      <c r="Q17" s="443" t="s">
        <v>225</v>
      </c>
      <c r="R17" s="527"/>
      <c r="S17" s="443">
        <v>5</v>
      </c>
      <c r="T17" s="443" t="s">
        <v>225</v>
      </c>
    </row>
    <row r="18" spans="1:45" s="572" customFormat="1" ht="18" customHeight="1">
      <c r="A18" s="565" t="s">
        <v>194</v>
      </c>
      <c r="B18" s="670" t="s">
        <v>584</v>
      </c>
      <c r="C18" s="671"/>
      <c r="D18" s="566"/>
      <c r="E18" s="566"/>
      <c r="F18" s="567"/>
      <c r="G18" s="568"/>
      <c r="H18" s="568"/>
      <c r="I18" s="566"/>
      <c r="J18" s="569"/>
      <c r="K18" s="566"/>
      <c r="L18" s="570"/>
      <c r="M18" s="571"/>
      <c r="P18" s="573"/>
      <c r="Q18" s="573"/>
      <c r="R18" s="574"/>
      <c r="S18" s="573"/>
      <c r="T18" s="573"/>
      <c r="V18" s="575"/>
      <c r="W18" s="575"/>
      <c r="X18" s="575"/>
      <c r="Y18" s="575"/>
      <c r="Z18" s="575"/>
      <c r="AA18" s="575"/>
      <c r="AB18" s="575"/>
      <c r="AC18" s="575"/>
      <c r="AD18" s="575"/>
      <c r="AE18" s="575"/>
      <c r="AF18" s="575"/>
      <c r="AG18" s="575"/>
      <c r="AH18" s="575"/>
      <c r="AI18" s="575"/>
      <c r="AJ18" s="575"/>
      <c r="AK18" s="575"/>
      <c r="AL18" s="575"/>
      <c r="AM18" s="575"/>
      <c r="AN18" s="575"/>
      <c r="AO18" s="575"/>
    </row>
    <row r="19" spans="1:45" ht="33">
      <c r="A19" s="561">
        <v>1</v>
      </c>
      <c r="B19" s="560" t="s">
        <v>585</v>
      </c>
      <c r="C19" s="562" t="s">
        <v>586</v>
      </c>
      <c r="D19" s="560" t="s">
        <v>580</v>
      </c>
      <c r="E19" s="564">
        <v>1155</v>
      </c>
      <c r="F19" s="583"/>
      <c r="G19" s="782"/>
      <c r="H19" s="547">
        <v>0.18</v>
      </c>
      <c r="I19" s="548"/>
      <c r="J19" s="549"/>
      <c r="K19" s="444" t="str">
        <f>IF(J19=0, "Included", IF(ISERROR(E19*J19), J19, E19*J19))</f>
        <v>Included</v>
      </c>
      <c r="L19" s="451">
        <f t="shared" ref="L19:L119" si="0">IF(I19="",H19,I19)</f>
        <v>0.18</v>
      </c>
      <c r="M19" s="546"/>
      <c r="P19" s="443"/>
      <c r="Q19" s="443"/>
      <c r="R19" s="527"/>
      <c r="S19" s="443"/>
      <c r="T19" s="443"/>
      <c r="AS19" s="543"/>
    </row>
    <row r="20" spans="1:45" s="438" customFormat="1" ht="66">
      <c r="A20" s="561">
        <v>2</v>
      </c>
      <c r="B20" s="560" t="s">
        <v>587</v>
      </c>
      <c r="C20" s="562" t="s">
        <v>588</v>
      </c>
      <c r="D20" s="560" t="s">
        <v>580</v>
      </c>
      <c r="E20" s="564">
        <v>1325.5424699999999</v>
      </c>
      <c r="F20" s="583"/>
      <c r="G20" s="782"/>
      <c r="H20" s="547">
        <v>0.18</v>
      </c>
      <c r="I20" s="548"/>
      <c r="J20" s="549"/>
      <c r="K20" s="444" t="str">
        <f t="shared" ref="K20:K83" si="1">IF(J20=0, "Included", IF(ISERROR(E20*J20), J20, E20*J20))</f>
        <v>Included</v>
      </c>
      <c r="L20" s="451">
        <f t="shared" si="0"/>
        <v>0.18</v>
      </c>
      <c r="M20" s="542"/>
      <c r="V20" s="530"/>
      <c r="W20" s="530"/>
      <c r="X20" s="530"/>
      <c r="Y20" s="530"/>
      <c r="Z20" s="530"/>
      <c r="AA20" s="530"/>
      <c r="AB20" s="530"/>
      <c r="AC20" s="530"/>
      <c r="AD20" s="530"/>
      <c r="AE20" s="530"/>
      <c r="AF20" s="530"/>
      <c r="AG20" s="530"/>
      <c r="AH20" s="530"/>
      <c r="AI20" s="530"/>
      <c r="AJ20" s="530"/>
      <c r="AK20" s="530"/>
      <c r="AL20" s="530"/>
      <c r="AM20" s="530"/>
      <c r="AN20" s="530"/>
      <c r="AO20" s="530"/>
      <c r="AS20" s="543"/>
    </row>
    <row r="21" spans="1:45" s="438" customFormat="1" ht="49.5">
      <c r="A21" s="561">
        <v>3</v>
      </c>
      <c r="B21" s="560">
        <v>2.25</v>
      </c>
      <c r="C21" s="562" t="s">
        <v>589</v>
      </c>
      <c r="D21" s="560" t="s">
        <v>580</v>
      </c>
      <c r="E21" s="563">
        <v>1201.5136500000001</v>
      </c>
      <c r="F21" s="583"/>
      <c r="G21" s="782"/>
      <c r="H21" s="547">
        <v>0.18</v>
      </c>
      <c r="I21" s="548"/>
      <c r="J21" s="549"/>
      <c r="K21" s="444" t="str">
        <f t="shared" si="1"/>
        <v>Included</v>
      </c>
      <c r="L21" s="451">
        <f t="shared" si="0"/>
        <v>0.18</v>
      </c>
      <c r="M21" s="542"/>
      <c r="V21" s="530"/>
      <c r="W21" s="530"/>
      <c r="X21" s="530"/>
      <c r="Y21" s="530"/>
      <c r="Z21" s="530"/>
      <c r="AA21" s="530"/>
      <c r="AB21" s="530"/>
      <c r="AC21" s="530"/>
      <c r="AD21" s="530"/>
      <c r="AE21" s="530"/>
      <c r="AF21" s="530"/>
      <c r="AG21" s="530"/>
      <c r="AH21" s="530"/>
      <c r="AI21" s="530"/>
      <c r="AJ21" s="530"/>
      <c r="AK21" s="530"/>
      <c r="AL21" s="530"/>
      <c r="AM21" s="530"/>
      <c r="AN21" s="530"/>
      <c r="AO21" s="530"/>
      <c r="AS21" s="543"/>
    </row>
    <row r="22" spans="1:45" s="438" customFormat="1" ht="33">
      <c r="A22" s="561">
        <v>4</v>
      </c>
      <c r="B22" s="560">
        <v>2.27</v>
      </c>
      <c r="C22" s="562" t="s">
        <v>590</v>
      </c>
      <c r="D22" s="560" t="s">
        <v>580</v>
      </c>
      <c r="E22" s="564">
        <v>29</v>
      </c>
      <c r="F22" s="583"/>
      <c r="G22" s="782"/>
      <c r="H22" s="547">
        <v>0.18</v>
      </c>
      <c r="I22" s="548"/>
      <c r="J22" s="549"/>
      <c r="K22" s="444" t="str">
        <f t="shared" si="1"/>
        <v>Included</v>
      </c>
      <c r="L22" s="451">
        <f t="shared" si="0"/>
        <v>0.18</v>
      </c>
      <c r="M22" s="542"/>
      <c r="V22" s="530"/>
      <c r="W22" s="530"/>
      <c r="X22" s="530"/>
      <c r="Y22" s="530"/>
      <c r="Z22" s="530"/>
      <c r="AA22" s="530"/>
      <c r="AB22" s="530"/>
      <c r="AC22" s="530"/>
      <c r="AD22" s="530"/>
      <c r="AE22" s="530"/>
      <c r="AF22" s="530"/>
      <c r="AG22" s="530"/>
      <c r="AH22" s="530"/>
      <c r="AI22" s="530"/>
      <c r="AJ22" s="530"/>
      <c r="AK22" s="530"/>
      <c r="AL22" s="530"/>
      <c r="AM22" s="530"/>
      <c r="AN22" s="530"/>
      <c r="AO22" s="530"/>
      <c r="AS22" s="543"/>
    </row>
    <row r="23" spans="1:45" s="438" customFormat="1" ht="33">
      <c r="A23" s="561">
        <v>5</v>
      </c>
      <c r="B23" s="560" t="s">
        <v>591</v>
      </c>
      <c r="C23" s="562" t="s">
        <v>592</v>
      </c>
      <c r="D23" s="560" t="s">
        <v>580</v>
      </c>
      <c r="E23" s="564">
        <v>133</v>
      </c>
      <c r="F23" s="583"/>
      <c r="G23" s="782"/>
      <c r="H23" s="547">
        <v>0.18</v>
      </c>
      <c r="I23" s="548"/>
      <c r="J23" s="549"/>
      <c r="K23" s="444" t="str">
        <f t="shared" si="1"/>
        <v>Included</v>
      </c>
      <c r="L23" s="451">
        <f t="shared" si="0"/>
        <v>0.18</v>
      </c>
      <c r="M23" s="542"/>
      <c r="V23" s="530"/>
      <c r="W23" s="530"/>
      <c r="X23" s="530"/>
      <c r="Y23" s="530"/>
      <c r="Z23" s="530"/>
      <c r="AA23" s="530"/>
      <c r="AB23" s="530"/>
      <c r="AC23" s="530"/>
      <c r="AD23" s="530"/>
      <c r="AE23" s="530"/>
      <c r="AF23" s="530"/>
      <c r="AG23" s="530"/>
      <c r="AH23" s="530"/>
      <c r="AI23" s="530"/>
      <c r="AJ23" s="530"/>
      <c r="AK23" s="530"/>
      <c r="AL23" s="530"/>
      <c r="AM23" s="530"/>
      <c r="AN23" s="530"/>
      <c r="AO23" s="530"/>
      <c r="AS23" s="543"/>
    </row>
    <row r="24" spans="1:45" s="438" customFormat="1" ht="82.5">
      <c r="A24" s="561">
        <v>6</v>
      </c>
      <c r="B24" s="560" t="s">
        <v>593</v>
      </c>
      <c r="C24" s="562" t="s">
        <v>594</v>
      </c>
      <c r="D24" s="560" t="s">
        <v>580</v>
      </c>
      <c r="E24" s="564">
        <v>267.99756000000002</v>
      </c>
      <c r="F24" s="583"/>
      <c r="G24" s="782"/>
      <c r="H24" s="547">
        <v>0.18</v>
      </c>
      <c r="I24" s="548"/>
      <c r="J24" s="549"/>
      <c r="K24" s="444" t="str">
        <f t="shared" si="1"/>
        <v>Included</v>
      </c>
      <c r="L24" s="451">
        <f t="shared" si="0"/>
        <v>0.18</v>
      </c>
      <c r="M24" s="542"/>
      <c r="V24" s="530"/>
      <c r="W24" s="530"/>
      <c r="X24" s="530"/>
      <c r="Y24" s="530"/>
      <c r="Z24" s="530"/>
      <c r="AA24" s="530"/>
      <c r="AB24" s="530"/>
      <c r="AC24" s="530"/>
      <c r="AD24" s="530"/>
      <c r="AE24" s="530"/>
      <c r="AF24" s="530"/>
      <c r="AG24" s="530"/>
      <c r="AH24" s="530"/>
      <c r="AI24" s="530"/>
      <c r="AJ24" s="530"/>
      <c r="AK24" s="530"/>
      <c r="AL24" s="530"/>
      <c r="AM24" s="530"/>
      <c r="AN24" s="530"/>
      <c r="AO24" s="530"/>
      <c r="AS24" s="543"/>
    </row>
    <row r="25" spans="1:45" s="438" customFormat="1" ht="49.5">
      <c r="A25" s="561">
        <v>7</v>
      </c>
      <c r="B25" s="560" t="s">
        <v>595</v>
      </c>
      <c r="C25" s="562" t="s">
        <v>596</v>
      </c>
      <c r="D25" s="560" t="s">
        <v>580</v>
      </c>
      <c r="E25" s="564">
        <v>381.99584999999996</v>
      </c>
      <c r="F25" s="583"/>
      <c r="G25" s="782"/>
      <c r="H25" s="547">
        <v>0.18</v>
      </c>
      <c r="I25" s="548"/>
      <c r="J25" s="549"/>
      <c r="K25" s="444" t="str">
        <f t="shared" si="1"/>
        <v>Included</v>
      </c>
      <c r="L25" s="451">
        <f t="shared" si="0"/>
        <v>0.18</v>
      </c>
      <c r="M25" s="542"/>
      <c r="V25" s="530"/>
      <c r="W25" s="530"/>
      <c r="X25" s="530"/>
      <c r="Y25" s="530"/>
      <c r="Z25" s="530"/>
      <c r="AA25" s="530"/>
      <c r="AB25" s="530"/>
      <c r="AC25" s="530"/>
      <c r="AD25" s="530"/>
      <c r="AE25" s="530"/>
      <c r="AF25" s="530"/>
      <c r="AG25" s="530"/>
      <c r="AH25" s="530"/>
      <c r="AI25" s="530"/>
      <c r="AJ25" s="530"/>
      <c r="AK25" s="530"/>
      <c r="AL25" s="530"/>
      <c r="AM25" s="530"/>
      <c r="AN25" s="530"/>
      <c r="AO25" s="530"/>
      <c r="AS25" s="543"/>
    </row>
    <row r="26" spans="1:45" s="438" customFormat="1" ht="33">
      <c r="A26" s="561">
        <v>8</v>
      </c>
      <c r="B26" s="560" t="s">
        <v>597</v>
      </c>
      <c r="C26" s="562" t="s">
        <v>598</v>
      </c>
      <c r="D26" s="560" t="s">
        <v>599</v>
      </c>
      <c r="E26" s="564">
        <v>186</v>
      </c>
      <c r="F26" s="583"/>
      <c r="G26" s="782"/>
      <c r="H26" s="547">
        <v>0.18</v>
      </c>
      <c r="I26" s="548"/>
      <c r="J26" s="549"/>
      <c r="K26" s="444" t="str">
        <f t="shared" si="1"/>
        <v>Included</v>
      </c>
      <c r="L26" s="451">
        <f t="shared" si="0"/>
        <v>0.18</v>
      </c>
      <c r="M26" s="542"/>
      <c r="V26" s="530"/>
      <c r="W26" s="530"/>
      <c r="X26" s="530"/>
      <c r="Y26" s="530"/>
      <c r="Z26" s="530"/>
      <c r="AA26" s="530"/>
      <c r="AB26" s="530"/>
      <c r="AC26" s="530"/>
      <c r="AD26" s="530"/>
      <c r="AE26" s="530"/>
      <c r="AF26" s="530"/>
      <c r="AG26" s="530"/>
      <c r="AH26" s="530"/>
      <c r="AI26" s="530"/>
      <c r="AJ26" s="530"/>
      <c r="AK26" s="530"/>
      <c r="AL26" s="530"/>
      <c r="AM26" s="530"/>
      <c r="AN26" s="530"/>
      <c r="AO26" s="530"/>
      <c r="AS26" s="543"/>
    </row>
    <row r="27" spans="1:45" s="438" customFormat="1" ht="66">
      <c r="A27" s="561">
        <v>9</v>
      </c>
      <c r="B27" s="560">
        <v>4.0999999999999996</v>
      </c>
      <c r="C27" s="562" t="s">
        <v>600</v>
      </c>
      <c r="D27" s="560" t="s">
        <v>599</v>
      </c>
      <c r="E27" s="564">
        <v>13</v>
      </c>
      <c r="F27" s="583"/>
      <c r="G27" s="782"/>
      <c r="H27" s="547">
        <v>0.18</v>
      </c>
      <c r="I27" s="548"/>
      <c r="J27" s="549"/>
      <c r="K27" s="444" t="str">
        <f t="shared" si="1"/>
        <v>Included</v>
      </c>
      <c r="L27" s="451">
        <f t="shared" si="0"/>
        <v>0.18</v>
      </c>
      <c r="M27" s="542"/>
      <c r="V27" s="530"/>
      <c r="W27" s="530"/>
      <c r="X27" s="530"/>
      <c r="Y27" s="530"/>
      <c r="Z27" s="530"/>
      <c r="AA27" s="530"/>
      <c r="AB27" s="530"/>
      <c r="AC27" s="530"/>
      <c r="AD27" s="530"/>
      <c r="AE27" s="530"/>
      <c r="AF27" s="530"/>
      <c r="AG27" s="530"/>
      <c r="AH27" s="530"/>
      <c r="AI27" s="530"/>
      <c r="AJ27" s="530"/>
      <c r="AK27" s="530"/>
      <c r="AL27" s="530"/>
      <c r="AM27" s="530"/>
      <c r="AN27" s="530"/>
      <c r="AO27" s="530"/>
      <c r="AS27" s="543"/>
    </row>
    <row r="28" spans="1:45" s="438" customFormat="1" ht="49.5">
      <c r="A28" s="561">
        <v>10</v>
      </c>
      <c r="B28" s="560">
        <v>4.13</v>
      </c>
      <c r="C28" s="562" t="s">
        <v>601</v>
      </c>
      <c r="D28" s="560" t="s">
        <v>599</v>
      </c>
      <c r="E28" s="564">
        <v>13</v>
      </c>
      <c r="F28" s="583"/>
      <c r="G28" s="782"/>
      <c r="H28" s="547">
        <v>0.18</v>
      </c>
      <c r="I28" s="548"/>
      <c r="J28" s="549"/>
      <c r="K28" s="444" t="str">
        <f t="shared" si="1"/>
        <v>Included</v>
      </c>
      <c r="L28" s="451">
        <f t="shared" si="0"/>
        <v>0.18</v>
      </c>
      <c r="M28" s="542"/>
      <c r="V28" s="530"/>
      <c r="W28" s="530"/>
      <c r="X28" s="530"/>
      <c r="Y28" s="530"/>
      <c r="Z28" s="530"/>
      <c r="AA28" s="530"/>
      <c r="AB28" s="530"/>
      <c r="AC28" s="530"/>
      <c r="AD28" s="530"/>
      <c r="AE28" s="530"/>
      <c r="AF28" s="530"/>
      <c r="AG28" s="530"/>
      <c r="AH28" s="530"/>
      <c r="AI28" s="530"/>
      <c r="AJ28" s="530"/>
      <c r="AK28" s="530"/>
      <c r="AL28" s="530"/>
      <c r="AM28" s="530"/>
      <c r="AN28" s="530"/>
      <c r="AO28" s="530"/>
      <c r="AS28" s="543"/>
    </row>
    <row r="29" spans="1:45" s="438" customFormat="1" ht="49.5">
      <c r="A29" s="561">
        <v>11</v>
      </c>
      <c r="B29" s="560" t="s">
        <v>602</v>
      </c>
      <c r="C29" s="562" t="s">
        <v>603</v>
      </c>
      <c r="D29" s="560" t="s">
        <v>580</v>
      </c>
      <c r="E29" s="564">
        <v>130.72152</v>
      </c>
      <c r="F29" s="583"/>
      <c r="G29" s="782"/>
      <c r="H29" s="547">
        <v>0.18</v>
      </c>
      <c r="I29" s="548"/>
      <c r="J29" s="549"/>
      <c r="K29" s="444" t="str">
        <f t="shared" si="1"/>
        <v>Included</v>
      </c>
      <c r="L29" s="451">
        <f t="shared" si="0"/>
        <v>0.18</v>
      </c>
      <c r="M29" s="542"/>
      <c r="V29" s="530"/>
      <c r="W29" s="530"/>
      <c r="X29" s="530"/>
      <c r="Y29" s="530"/>
      <c r="Z29" s="530"/>
      <c r="AA29" s="530"/>
      <c r="AB29" s="530"/>
      <c r="AC29" s="530"/>
      <c r="AD29" s="530"/>
      <c r="AE29" s="530"/>
      <c r="AF29" s="530"/>
      <c r="AG29" s="530"/>
      <c r="AH29" s="530"/>
      <c r="AI29" s="530"/>
      <c r="AJ29" s="530"/>
      <c r="AK29" s="530"/>
      <c r="AL29" s="530"/>
      <c r="AM29" s="530"/>
      <c r="AN29" s="530"/>
      <c r="AO29" s="530"/>
      <c r="AS29" s="543"/>
    </row>
    <row r="30" spans="1:45" s="438" customFormat="1" ht="132">
      <c r="A30" s="561">
        <v>12</v>
      </c>
      <c r="B30" s="560" t="s">
        <v>604</v>
      </c>
      <c r="C30" s="562" t="s">
        <v>605</v>
      </c>
      <c r="D30" s="560" t="s">
        <v>580</v>
      </c>
      <c r="E30" s="564">
        <v>5.3820000000000006</v>
      </c>
      <c r="F30" s="583"/>
      <c r="G30" s="782"/>
      <c r="H30" s="547">
        <v>0.18</v>
      </c>
      <c r="I30" s="548"/>
      <c r="J30" s="549"/>
      <c r="K30" s="444" t="str">
        <f t="shared" si="1"/>
        <v>Included</v>
      </c>
      <c r="L30" s="451">
        <f t="shared" si="0"/>
        <v>0.18</v>
      </c>
      <c r="M30" s="542"/>
      <c r="V30" s="530"/>
      <c r="W30" s="530"/>
      <c r="X30" s="530"/>
      <c r="Y30" s="530"/>
      <c r="Z30" s="530"/>
      <c r="AA30" s="530"/>
      <c r="AB30" s="530"/>
      <c r="AC30" s="530"/>
      <c r="AD30" s="530"/>
      <c r="AE30" s="530"/>
      <c r="AF30" s="530"/>
      <c r="AG30" s="530"/>
      <c r="AH30" s="530"/>
      <c r="AI30" s="530"/>
      <c r="AJ30" s="530"/>
      <c r="AK30" s="530"/>
      <c r="AL30" s="530"/>
      <c r="AM30" s="530"/>
      <c r="AN30" s="530"/>
      <c r="AO30" s="530"/>
      <c r="AS30" s="543"/>
    </row>
    <row r="31" spans="1:45" s="438" customFormat="1" ht="82.5">
      <c r="A31" s="561">
        <v>13</v>
      </c>
      <c r="B31" s="560">
        <v>5.3</v>
      </c>
      <c r="C31" s="562" t="s">
        <v>606</v>
      </c>
      <c r="D31" s="560" t="s">
        <v>580</v>
      </c>
      <c r="E31" s="564">
        <v>15.255750000000001</v>
      </c>
      <c r="F31" s="583"/>
      <c r="G31" s="782"/>
      <c r="H31" s="547">
        <v>0.18</v>
      </c>
      <c r="I31" s="548"/>
      <c r="J31" s="549"/>
      <c r="K31" s="444" t="str">
        <f t="shared" si="1"/>
        <v>Included</v>
      </c>
      <c r="L31" s="451">
        <f t="shared" si="0"/>
        <v>0.18</v>
      </c>
      <c r="M31" s="542"/>
      <c r="V31" s="530"/>
      <c r="W31" s="530"/>
      <c r="X31" s="530"/>
      <c r="Y31" s="530"/>
      <c r="Z31" s="530"/>
      <c r="AA31" s="530"/>
      <c r="AB31" s="530"/>
      <c r="AC31" s="530"/>
      <c r="AD31" s="530"/>
      <c r="AE31" s="530"/>
      <c r="AF31" s="530"/>
      <c r="AG31" s="530"/>
      <c r="AH31" s="530"/>
      <c r="AI31" s="530"/>
      <c r="AJ31" s="530"/>
      <c r="AK31" s="530"/>
      <c r="AL31" s="530"/>
      <c r="AM31" s="530"/>
      <c r="AN31" s="530"/>
      <c r="AO31" s="530"/>
      <c r="AS31" s="543"/>
    </row>
    <row r="32" spans="1:45" s="438" customFormat="1" ht="33">
      <c r="A32" s="561">
        <v>14</v>
      </c>
      <c r="B32" s="560" t="s">
        <v>607</v>
      </c>
      <c r="C32" s="562" t="s">
        <v>608</v>
      </c>
      <c r="D32" s="560" t="s">
        <v>599</v>
      </c>
      <c r="E32" s="564">
        <v>232.82599999999999</v>
      </c>
      <c r="F32" s="583"/>
      <c r="G32" s="782"/>
      <c r="H32" s="547">
        <v>0.18</v>
      </c>
      <c r="I32" s="548"/>
      <c r="J32" s="549"/>
      <c r="K32" s="444" t="str">
        <f t="shared" si="1"/>
        <v>Included</v>
      </c>
      <c r="L32" s="451">
        <f t="shared" si="0"/>
        <v>0.18</v>
      </c>
      <c r="M32" s="542"/>
      <c r="V32" s="530"/>
      <c r="W32" s="530"/>
      <c r="X32" s="530"/>
      <c r="Y32" s="530"/>
      <c r="Z32" s="530"/>
      <c r="AA32" s="530"/>
      <c r="AB32" s="530"/>
      <c r="AC32" s="530"/>
      <c r="AD32" s="530"/>
      <c r="AE32" s="530"/>
      <c r="AF32" s="530"/>
      <c r="AG32" s="530"/>
      <c r="AH32" s="530"/>
      <c r="AI32" s="530"/>
      <c r="AJ32" s="530"/>
      <c r="AK32" s="530"/>
      <c r="AL32" s="530"/>
      <c r="AM32" s="530"/>
      <c r="AN32" s="530"/>
      <c r="AO32" s="530"/>
      <c r="AS32" s="543"/>
    </row>
    <row r="33" spans="1:45" s="438" customFormat="1" ht="66">
      <c r="A33" s="561">
        <v>15</v>
      </c>
      <c r="B33" s="560" t="s">
        <v>609</v>
      </c>
      <c r="C33" s="562" t="s">
        <v>610</v>
      </c>
      <c r="D33" s="560" t="s">
        <v>599</v>
      </c>
      <c r="E33" s="564">
        <v>38.015999999999998</v>
      </c>
      <c r="F33" s="583"/>
      <c r="G33" s="782"/>
      <c r="H33" s="547">
        <v>0.18</v>
      </c>
      <c r="I33" s="548"/>
      <c r="J33" s="549"/>
      <c r="K33" s="444" t="str">
        <f t="shared" si="1"/>
        <v>Included</v>
      </c>
      <c r="L33" s="451">
        <f t="shared" si="0"/>
        <v>0.18</v>
      </c>
      <c r="M33" s="542"/>
      <c r="V33" s="530"/>
      <c r="W33" s="530"/>
      <c r="X33" s="530"/>
      <c r="Y33" s="530"/>
      <c r="Z33" s="530"/>
      <c r="AA33" s="530"/>
      <c r="AB33" s="530"/>
      <c r="AC33" s="530"/>
      <c r="AD33" s="530"/>
      <c r="AE33" s="530"/>
      <c r="AF33" s="530"/>
      <c r="AG33" s="530"/>
      <c r="AH33" s="530"/>
      <c r="AI33" s="530"/>
      <c r="AJ33" s="530"/>
      <c r="AK33" s="530"/>
      <c r="AL33" s="530"/>
      <c r="AM33" s="530"/>
      <c r="AN33" s="530"/>
      <c r="AO33" s="530"/>
      <c r="AS33" s="543"/>
    </row>
    <row r="34" spans="1:45" s="438" customFormat="1" ht="33">
      <c r="A34" s="561">
        <v>16</v>
      </c>
      <c r="B34" s="560" t="s">
        <v>611</v>
      </c>
      <c r="C34" s="562" t="s">
        <v>612</v>
      </c>
      <c r="D34" s="560" t="s">
        <v>599</v>
      </c>
      <c r="E34" s="564">
        <v>225.32919999999999</v>
      </c>
      <c r="F34" s="583"/>
      <c r="G34" s="782"/>
      <c r="H34" s="547">
        <v>0.18</v>
      </c>
      <c r="I34" s="548"/>
      <c r="J34" s="549"/>
      <c r="K34" s="444" t="str">
        <f t="shared" si="1"/>
        <v>Included</v>
      </c>
      <c r="L34" s="451">
        <f t="shared" si="0"/>
        <v>0.18</v>
      </c>
      <c r="M34" s="542"/>
      <c r="V34" s="530"/>
      <c r="W34" s="530"/>
      <c r="X34" s="530"/>
      <c r="Y34" s="530"/>
      <c r="Z34" s="530"/>
      <c r="AA34" s="530"/>
      <c r="AB34" s="530"/>
      <c r="AC34" s="530"/>
      <c r="AD34" s="530"/>
      <c r="AE34" s="530"/>
      <c r="AF34" s="530"/>
      <c r="AG34" s="530"/>
      <c r="AH34" s="530"/>
      <c r="AI34" s="530"/>
      <c r="AJ34" s="530"/>
      <c r="AK34" s="530"/>
      <c r="AL34" s="530"/>
      <c r="AM34" s="530"/>
      <c r="AN34" s="530"/>
      <c r="AO34" s="530"/>
      <c r="AS34" s="543"/>
    </row>
    <row r="35" spans="1:45" s="438" customFormat="1" ht="33">
      <c r="A35" s="561">
        <v>17</v>
      </c>
      <c r="B35" s="560" t="s">
        <v>613</v>
      </c>
      <c r="C35" s="562" t="s">
        <v>614</v>
      </c>
      <c r="D35" s="560" t="s">
        <v>599</v>
      </c>
      <c r="E35" s="564">
        <v>163.68</v>
      </c>
      <c r="F35" s="583"/>
      <c r="G35" s="782"/>
      <c r="H35" s="547">
        <v>0.18</v>
      </c>
      <c r="I35" s="548"/>
      <c r="J35" s="549"/>
      <c r="K35" s="444" t="str">
        <f t="shared" si="1"/>
        <v>Included</v>
      </c>
      <c r="L35" s="451">
        <f t="shared" si="0"/>
        <v>0.18</v>
      </c>
      <c r="M35" s="542"/>
      <c r="V35" s="530"/>
      <c r="W35" s="530"/>
      <c r="X35" s="530"/>
      <c r="Y35" s="530"/>
      <c r="Z35" s="530"/>
      <c r="AA35" s="530"/>
      <c r="AB35" s="530"/>
      <c r="AC35" s="530"/>
      <c r="AD35" s="530"/>
      <c r="AE35" s="530"/>
      <c r="AF35" s="530"/>
      <c r="AG35" s="530"/>
      <c r="AH35" s="530"/>
      <c r="AI35" s="530"/>
      <c r="AJ35" s="530"/>
      <c r="AK35" s="530"/>
      <c r="AL35" s="530"/>
      <c r="AM35" s="530"/>
      <c r="AN35" s="530"/>
      <c r="AO35" s="530"/>
      <c r="AS35" s="543"/>
    </row>
    <row r="36" spans="1:45" s="438" customFormat="1" ht="49.5">
      <c r="A36" s="561">
        <v>18</v>
      </c>
      <c r="B36" s="560" t="s">
        <v>615</v>
      </c>
      <c r="C36" s="562" t="s">
        <v>616</v>
      </c>
      <c r="D36" s="560" t="s">
        <v>414</v>
      </c>
      <c r="E36" s="564">
        <v>22144</v>
      </c>
      <c r="F36" s="583"/>
      <c r="G36" s="782"/>
      <c r="H36" s="547">
        <v>0.18</v>
      </c>
      <c r="I36" s="548"/>
      <c r="J36" s="549"/>
      <c r="K36" s="444" t="str">
        <f t="shared" si="1"/>
        <v>Included</v>
      </c>
      <c r="L36" s="451">
        <f t="shared" si="0"/>
        <v>0.18</v>
      </c>
      <c r="M36" s="542"/>
      <c r="V36" s="530"/>
      <c r="W36" s="530"/>
      <c r="X36" s="530"/>
      <c r="Y36" s="530"/>
      <c r="Z36" s="530"/>
      <c r="AA36" s="530"/>
      <c r="AB36" s="530"/>
      <c r="AC36" s="530"/>
      <c r="AD36" s="530"/>
      <c r="AE36" s="530"/>
      <c r="AF36" s="530"/>
      <c r="AG36" s="530"/>
      <c r="AH36" s="530"/>
      <c r="AI36" s="530"/>
      <c r="AJ36" s="530"/>
      <c r="AK36" s="530"/>
      <c r="AL36" s="530"/>
      <c r="AM36" s="530"/>
      <c r="AN36" s="530"/>
      <c r="AO36" s="530"/>
      <c r="AS36" s="543"/>
    </row>
    <row r="37" spans="1:45" s="438" customFormat="1" ht="49.5">
      <c r="A37" s="561">
        <v>19</v>
      </c>
      <c r="B37" s="560" t="s">
        <v>617</v>
      </c>
      <c r="C37" s="562" t="s">
        <v>618</v>
      </c>
      <c r="D37" s="560" t="s">
        <v>414</v>
      </c>
      <c r="E37" s="564">
        <v>1778.12239</v>
      </c>
      <c r="F37" s="583"/>
      <c r="G37" s="782"/>
      <c r="H37" s="547">
        <v>0.18</v>
      </c>
      <c r="I37" s="548"/>
      <c r="J37" s="549"/>
      <c r="K37" s="444" t="str">
        <f t="shared" si="1"/>
        <v>Included</v>
      </c>
      <c r="L37" s="451">
        <f t="shared" si="0"/>
        <v>0.18</v>
      </c>
      <c r="M37" s="542"/>
      <c r="V37" s="530"/>
      <c r="W37" s="530"/>
      <c r="X37" s="530"/>
      <c r="Y37" s="530"/>
      <c r="Z37" s="530"/>
      <c r="AA37" s="530"/>
      <c r="AB37" s="530"/>
      <c r="AC37" s="530"/>
      <c r="AD37" s="530"/>
      <c r="AE37" s="530"/>
      <c r="AF37" s="530"/>
      <c r="AG37" s="530"/>
      <c r="AH37" s="530"/>
      <c r="AI37" s="530"/>
      <c r="AJ37" s="530"/>
      <c r="AK37" s="530"/>
      <c r="AL37" s="530"/>
      <c r="AM37" s="530"/>
      <c r="AN37" s="530"/>
      <c r="AO37" s="530"/>
      <c r="AS37" s="543"/>
    </row>
    <row r="38" spans="1:45" s="438" customFormat="1" ht="33">
      <c r="A38" s="561">
        <v>20</v>
      </c>
      <c r="B38" s="560">
        <v>5.23</v>
      </c>
      <c r="C38" s="562" t="s">
        <v>619</v>
      </c>
      <c r="D38" s="560" t="s">
        <v>599</v>
      </c>
      <c r="E38" s="564">
        <v>23.16</v>
      </c>
      <c r="F38" s="583"/>
      <c r="G38" s="782"/>
      <c r="H38" s="547">
        <v>0.18</v>
      </c>
      <c r="I38" s="548"/>
      <c r="J38" s="549"/>
      <c r="K38" s="444" t="str">
        <f t="shared" si="1"/>
        <v>Included</v>
      </c>
      <c r="L38" s="451">
        <f t="shared" si="0"/>
        <v>0.18</v>
      </c>
      <c r="M38" s="542"/>
      <c r="V38" s="530"/>
      <c r="W38" s="530"/>
      <c r="X38" s="530"/>
      <c r="Y38" s="530"/>
      <c r="Z38" s="530"/>
      <c r="AA38" s="530"/>
      <c r="AB38" s="530"/>
      <c r="AC38" s="530"/>
      <c r="AD38" s="530"/>
      <c r="AE38" s="530"/>
      <c r="AF38" s="530"/>
      <c r="AG38" s="530"/>
      <c r="AH38" s="530"/>
      <c r="AI38" s="530"/>
      <c r="AJ38" s="530"/>
      <c r="AK38" s="530"/>
      <c r="AL38" s="530"/>
      <c r="AM38" s="530"/>
      <c r="AN38" s="530"/>
      <c r="AO38" s="530"/>
      <c r="AS38" s="543"/>
    </row>
    <row r="39" spans="1:45" s="438" customFormat="1" ht="33">
      <c r="A39" s="561">
        <v>21</v>
      </c>
      <c r="B39" s="560" t="s">
        <v>620</v>
      </c>
      <c r="C39" s="562" t="s">
        <v>621</v>
      </c>
      <c r="D39" s="560" t="s">
        <v>580</v>
      </c>
      <c r="E39" s="564">
        <v>161.5</v>
      </c>
      <c r="F39" s="583"/>
      <c r="G39" s="782"/>
      <c r="H39" s="547">
        <v>0.18</v>
      </c>
      <c r="I39" s="548"/>
      <c r="J39" s="549"/>
      <c r="K39" s="444" t="str">
        <f t="shared" si="1"/>
        <v>Included</v>
      </c>
      <c r="L39" s="451">
        <f t="shared" si="0"/>
        <v>0.18</v>
      </c>
      <c r="M39" s="542"/>
      <c r="V39" s="530"/>
      <c r="W39" s="530"/>
      <c r="X39" s="530"/>
      <c r="Y39" s="530"/>
      <c r="Z39" s="530"/>
      <c r="AA39" s="530"/>
      <c r="AB39" s="530"/>
      <c r="AC39" s="530"/>
      <c r="AD39" s="530"/>
      <c r="AE39" s="530"/>
      <c r="AF39" s="530"/>
      <c r="AG39" s="530"/>
      <c r="AH39" s="530"/>
      <c r="AI39" s="530"/>
      <c r="AJ39" s="530"/>
      <c r="AK39" s="530"/>
      <c r="AL39" s="530"/>
      <c r="AM39" s="530"/>
      <c r="AN39" s="530"/>
      <c r="AO39" s="530"/>
      <c r="AS39" s="543"/>
    </row>
    <row r="40" spans="1:45" s="438" customFormat="1" ht="49.5">
      <c r="A40" s="561">
        <v>22</v>
      </c>
      <c r="B40" s="560" t="s">
        <v>622</v>
      </c>
      <c r="C40" s="562" t="s">
        <v>623</v>
      </c>
      <c r="D40" s="560" t="s">
        <v>580</v>
      </c>
      <c r="E40" s="564">
        <v>4.0675500000000007</v>
      </c>
      <c r="F40" s="583"/>
      <c r="G40" s="782"/>
      <c r="H40" s="547">
        <v>0.18</v>
      </c>
      <c r="I40" s="548"/>
      <c r="J40" s="549"/>
      <c r="K40" s="444" t="str">
        <f t="shared" si="1"/>
        <v>Included</v>
      </c>
      <c r="L40" s="451">
        <f t="shared" si="0"/>
        <v>0.18</v>
      </c>
      <c r="M40" s="542"/>
      <c r="V40" s="530"/>
      <c r="W40" s="530"/>
      <c r="X40" s="530"/>
      <c r="Y40" s="530"/>
      <c r="Z40" s="530"/>
      <c r="AA40" s="530"/>
      <c r="AB40" s="530"/>
      <c r="AC40" s="530"/>
      <c r="AD40" s="530"/>
      <c r="AE40" s="530"/>
      <c r="AF40" s="530"/>
      <c r="AG40" s="530"/>
      <c r="AH40" s="530"/>
      <c r="AI40" s="530"/>
      <c r="AJ40" s="530"/>
      <c r="AK40" s="530"/>
      <c r="AL40" s="530"/>
      <c r="AM40" s="530"/>
      <c r="AN40" s="530"/>
      <c r="AO40" s="530"/>
      <c r="AS40" s="543"/>
    </row>
    <row r="41" spans="1:45" s="438" customFormat="1" ht="49.5">
      <c r="A41" s="561">
        <v>23</v>
      </c>
      <c r="B41" s="560" t="s">
        <v>624</v>
      </c>
      <c r="C41" s="562" t="s">
        <v>625</v>
      </c>
      <c r="D41" s="560" t="s">
        <v>599</v>
      </c>
      <c r="E41" s="564">
        <v>22.176000000000002</v>
      </c>
      <c r="F41" s="583"/>
      <c r="G41" s="782"/>
      <c r="H41" s="547">
        <v>0.18</v>
      </c>
      <c r="I41" s="548"/>
      <c r="J41" s="549"/>
      <c r="K41" s="444" t="str">
        <f t="shared" si="1"/>
        <v>Included</v>
      </c>
      <c r="L41" s="451">
        <f t="shared" si="0"/>
        <v>0.18</v>
      </c>
      <c r="M41" s="542"/>
      <c r="V41" s="530"/>
      <c r="W41" s="530"/>
      <c r="X41" s="530"/>
      <c r="Y41" s="530"/>
      <c r="Z41" s="530"/>
      <c r="AA41" s="530"/>
      <c r="AB41" s="530"/>
      <c r="AC41" s="530"/>
      <c r="AD41" s="530"/>
      <c r="AE41" s="530"/>
      <c r="AF41" s="530"/>
      <c r="AG41" s="530"/>
      <c r="AH41" s="530"/>
      <c r="AI41" s="530"/>
      <c r="AJ41" s="530"/>
      <c r="AK41" s="530"/>
      <c r="AL41" s="530"/>
      <c r="AM41" s="530"/>
      <c r="AN41" s="530"/>
      <c r="AO41" s="530"/>
      <c r="AS41" s="543"/>
    </row>
    <row r="42" spans="1:45" s="438" customFormat="1" ht="33">
      <c r="A42" s="561">
        <v>24</v>
      </c>
      <c r="B42" s="560">
        <v>6.15</v>
      </c>
      <c r="C42" s="562" t="s">
        <v>626</v>
      </c>
      <c r="D42" s="560" t="s">
        <v>599</v>
      </c>
      <c r="E42" s="564">
        <v>6.3756000000000004</v>
      </c>
      <c r="F42" s="583"/>
      <c r="G42" s="782"/>
      <c r="H42" s="547">
        <v>0.18</v>
      </c>
      <c r="I42" s="548"/>
      <c r="J42" s="549"/>
      <c r="K42" s="444" t="str">
        <f t="shared" si="1"/>
        <v>Included</v>
      </c>
      <c r="L42" s="451">
        <f t="shared" si="0"/>
        <v>0.18</v>
      </c>
      <c r="M42" s="542"/>
      <c r="V42" s="530"/>
      <c r="W42" s="530"/>
      <c r="X42" s="530"/>
      <c r="Y42" s="530"/>
      <c r="Z42" s="530"/>
      <c r="AA42" s="530"/>
      <c r="AB42" s="530"/>
      <c r="AC42" s="530"/>
      <c r="AD42" s="530"/>
      <c r="AE42" s="530"/>
      <c r="AF42" s="530"/>
      <c r="AG42" s="530"/>
      <c r="AH42" s="530"/>
      <c r="AI42" s="530"/>
      <c r="AJ42" s="530"/>
      <c r="AK42" s="530"/>
      <c r="AL42" s="530"/>
      <c r="AM42" s="530"/>
      <c r="AN42" s="530"/>
      <c r="AO42" s="530"/>
      <c r="AS42" s="543"/>
    </row>
    <row r="43" spans="1:45" s="438" customFormat="1" ht="49.5">
      <c r="A43" s="561">
        <v>25</v>
      </c>
      <c r="B43" s="560">
        <v>10.1</v>
      </c>
      <c r="C43" s="562" t="s">
        <v>627</v>
      </c>
      <c r="D43" s="560" t="s">
        <v>414</v>
      </c>
      <c r="E43" s="564">
        <v>138</v>
      </c>
      <c r="F43" s="583"/>
      <c r="G43" s="782"/>
      <c r="H43" s="547">
        <v>0.18</v>
      </c>
      <c r="I43" s="548"/>
      <c r="J43" s="549"/>
      <c r="K43" s="444" t="str">
        <f t="shared" si="1"/>
        <v>Included</v>
      </c>
      <c r="L43" s="451">
        <f t="shared" si="0"/>
        <v>0.18</v>
      </c>
      <c r="M43" s="542"/>
      <c r="V43" s="530"/>
      <c r="W43" s="530"/>
      <c r="X43" s="530"/>
      <c r="Y43" s="530"/>
      <c r="Z43" s="530"/>
      <c r="AA43" s="530"/>
      <c r="AB43" s="530"/>
      <c r="AC43" s="530"/>
      <c r="AD43" s="530"/>
      <c r="AE43" s="530"/>
      <c r="AF43" s="530"/>
      <c r="AG43" s="530"/>
      <c r="AH43" s="530"/>
      <c r="AI43" s="530"/>
      <c r="AJ43" s="530"/>
      <c r="AK43" s="530"/>
      <c r="AL43" s="530"/>
      <c r="AM43" s="530"/>
      <c r="AN43" s="530"/>
      <c r="AO43" s="530"/>
      <c r="AS43" s="543"/>
    </row>
    <row r="44" spans="1:45" s="438" customFormat="1" ht="66">
      <c r="A44" s="561">
        <v>26</v>
      </c>
      <c r="B44" s="560" t="s">
        <v>628</v>
      </c>
      <c r="C44" s="562" t="s">
        <v>629</v>
      </c>
      <c r="D44" s="560" t="s">
        <v>414</v>
      </c>
      <c r="E44" s="564">
        <v>979</v>
      </c>
      <c r="F44" s="583"/>
      <c r="G44" s="782"/>
      <c r="H44" s="547">
        <v>0.18</v>
      </c>
      <c r="I44" s="548"/>
      <c r="J44" s="549"/>
      <c r="K44" s="444" t="str">
        <f t="shared" si="1"/>
        <v>Included</v>
      </c>
      <c r="L44" s="451">
        <f t="shared" si="0"/>
        <v>0.18</v>
      </c>
      <c r="M44" s="542"/>
      <c r="V44" s="530"/>
      <c r="W44" s="530"/>
      <c r="X44" s="530"/>
      <c r="Y44" s="530"/>
      <c r="Z44" s="530"/>
      <c r="AA44" s="530"/>
      <c r="AB44" s="530"/>
      <c r="AC44" s="530"/>
      <c r="AD44" s="530"/>
      <c r="AE44" s="530"/>
      <c r="AF44" s="530"/>
      <c r="AG44" s="530"/>
      <c r="AH44" s="530"/>
      <c r="AI44" s="530"/>
      <c r="AJ44" s="530"/>
      <c r="AK44" s="530"/>
      <c r="AL44" s="530"/>
      <c r="AM44" s="530"/>
      <c r="AN44" s="530"/>
      <c r="AO44" s="530"/>
      <c r="AS44" s="543"/>
    </row>
    <row r="45" spans="1:45" s="438" customFormat="1" ht="49.5">
      <c r="A45" s="561">
        <v>27</v>
      </c>
      <c r="B45" s="560" t="s">
        <v>630</v>
      </c>
      <c r="C45" s="562" t="s">
        <v>631</v>
      </c>
      <c r="D45" s="560" t="s">
        <v>414</v>
      </c>
      <c r="E45" s="564">
        <v>2305.3000000000002</v>
      </c>
      <c r="F45" s="583"/>
      <c r="G45" s="782"/>
      <c r="H45" s="547">
        <v>0.18</v>
      </c>
      <c r="I45" s="548"/>
      <c r="J45" s="549"/>
      <c r="K45" s="444" t="str">
        <f t="shared" si="1"/>
        <v>Included</v>
      </c>
      <c r="L45" s="451">
        <f t="shared" si="0"/>
        <v>0.18</v>
      </c>
      <c r="M45" s="542"/>
      <c r="V45" s="530"/>
      <c r="W45" s="530"/>
      <c r="X45" s="530"/>
      <c r="Y45" s="530"/>
      <c r="Z45" s="530"/>
      <c r="AA45" s="530"/>
      <c r="AB45" s="530"/>
      <c r="AC45" s="530"/>
      <c r="AD45" s="530"/>
      <c r="AE45" s="530"/>
      <c r="AF45" s="530"/>
      <c r="AG45" s="530"/>
      <c r="AH45" s="530"/>
      <c r="AI45" s="530"/>
      <c r="AJ45" s="530"/>
      <c r="AK45" s="530"/>
      <c r="AL45" s="530"/>
      <c r="AM45" s="530"/>
      <c r="AN45" s="530"/>
      <c r="AO45" s="530"/>
      <c r="AS45" s="543"/>
    </row>
    <row r="46" spans="1:45" s="438" customFormat="1" ht="66">
      <c r="A46" s="561">
        <v>28</v>
      </c>
      <c r="B46" s="560" t="s">
        <v>632</v>
      </c>
      <c r="C46" s="562" t="s">
        <v>633</v>
      </c>
      <c r="D46" s="560" t="s">
        <v>414</v>
      </c>
      <c r="E46" s="564">
        <v>471.40300000000002</v>
      </c>
      <c r="F46" s="583"/>
      <c r="G46" s="782"/>
      <c r="H46" s="547">
        <v>0.18</v>
      </c>
      <c r="I46" s="548"/>
      <c r="J46" s="549"/>
      <c r="K46" s="444" t="str">
        <f t="shared" si="1"/>
        <v>Included</v>
      </c>
      <c r="L46" s="451">
        <f t="shared" si="0"/>
        <v>0.18</v>
      </c>
      <c r="M46" s="542"/>
      <c r="V46" s="530"/>
      <c r="W46" s="530"/>
      <c r="X46" s="530"/>
      <c r="Y46" s="530"/>
      <c r="Z46" s="530"/>
      <c r="AA46" s="530"/>
      <c r="AB46" s="530"/>
      <c r="AC46" s="530"/>
      <c r="AD46" s="530"/>
      <c r="AE46" s="530"/>
      <c r="AF46" s="530"/>
      <c r="AG46" s="530"/>
      <c r="AH46" s="530"/>
      <c r="AI46" s="530"/>
      <c r="AJ46" s="530"/>
      <c r="AK46" s="530"/>
      <c r="AL46" s="530"/>
      <c r="AM46" s="530"/>
      <c r="AN46" s="530"/>
      <c r="AO46" s="530"/>
      <c r="AS46" s="543"/>
    </row>
    <row r="47" spans="1:45" s="438" customFormat="1" ht="49.5">
      <c r="A47" s="561">
        <v>29</v>
      </c>
      <c r="B47" s="560" t="s">
        <v>634</v>
      </c>
      <c r="C47" s="562" t="s">
        <v>635</v>
      </c>
      <c r="D47" s="560" t="s">
        <v>636</v>
      </c>
      <c r="E47" s="564">
        <v>4.7160000000000011</v>
      </c>
      <c r="F47" s="583"/>
      <c r="G47" s="782"/>
      <c r="H47" s="547">
        <v>0.18</v>
      </c>
      <c r="I47" s="548"/>
      <c r="J47" s="549"/>
      <c r="K47" s="444" t="str">
        <f t="shared" si="1"/>
        <v>Included</v>
      </c>
      <c r="L47" s="451">
        <f t="shared" si="0"/>
        <v>0.18</v>
      </c>
      <c r="M47" s="542"/>
      <c r="V47" s="530"/>
      <c r="W47" s="530"/>
      <c r="X47" s="530"/>
      <c r="Y47" s="530"/>
      <c r="Z47" s="530"/>
      <c r="AA47" s="530"/>
      <c r="AB47" s="530"/>
      <c r="AC47" s="530"/>
      <c r="AD47" s="530"/>
      <c r="AE47" s="530"/>
      <c r="AF47" s="530"/>
      <c r="AG47" s="530"/>
      <c r="AH47" s="530"/>
      <c r="AI47" s="530"/>
      <c r="AJ47" s="530"/>
      <c r="AK47" s="530"/>
      <c r="AL47" s="530"/>
      <c r="AM47" s="530"/>
      <c r="AN47" s="530"/>
      <c r="AO47" s="530"/>
      <c r="AS47" s="543"/>
    </row>
    <row r="48" spans="1:45" s="438" customFormat="1" ht="33">
      <c r="A48" s="561">
        <v>30</v>
      </c>
      <c r="B48" s="560" t="s">
        <v>637</v>
      </c>
      <c r="C48" s="562" t="s">
        <v>638</v>
      </c>
      <c r="D48" s="560" t="s">
        <v>304</v>
      </c>
      <c r="E48" s="564">
        <v>12</v>
      </c>
      <c r="F48" s="583"/>
      <c r="G48" s="782"/>
      <c r="H48" s="547">
        <v>0.18</v>
      </c>
      <c r="I48" s="548"/>
      <c r="J48" s="549"/>
      <c r="K48" s="444" t="str">
        <f t="shared" si="1"/>
        <v>Included</v>
      </c>
      <c r="L48" s="451">
        <f t="shared" si="0"/>
        <v>0.18</v>
      </c>
      <c r="M48" s="542"/>
      <c r="V48" s="530"/>
      <c r="W48" s="530"/>
      <c r="X48" s="530"/>
      <c r="Y48" s="530"/>
      <c r="Z48" s="530"/>
      <c r="AA48" s="530"/>
      <c r="AB48" s="530"/>
      <c r="AC48" s="530"/>
      <c r="AD48" s="530"/>
      <c r="AE48" s="530"/>
      <c r="AF48" s="530"/>
      <c r="AG48" s="530"/>
      <c r="AH48" s="530"/>
      <c r="AI48" s="530"/>
      <c r="AJ48" s="530"/>
      <c r="AK48" s="530"/>
      <c r="AL48" s="530"/>
      <c r="AM48" s="530"/>
      <c r="AN48" s="530"/>
      <c r="AO48" s="530"/>
      <c r="AS48" s="543"/>
    </row>
    <row r="49" spans="1:45" s="438" customFormat="1" ht="148.5">
      <c r="A49" s="561">
        <v>31</v>
      </c>
      <c r="B49" s="560" t="s">
        <v>639</v>
      </c>
      <c r="C49" s="562" t="s">
        <v>640</v>
      </c>
      <c r="D49" s="560" t="s">
        <v>636</v>
      </c>
      <c r="E49" s="564">
        <v>105</v>
      </c>
      <c r="F49" s="583"/>
      <c r="G49" s="782"/>
      <c r="H49" s="547">
        <v>0.18</v>
      </c>
      <c r="I49" s="548"/>
      <c r="J49" s="549"/>
      <c r="K49" s="444" t="str">
        <f t="shared" si="1"/>
        <v>Included</v>
      </c>
      <c r="L49" s="451">
        <f t="shared" si="0"/>
        <v>0.18</v>
      </c>
      <c r="M49" s="542"/>
      <c r="V49" s="530"/>
      <c r="W49" s="530"/>
      <c r="X49" s="530"/>
      <c r="Y49" s="530"/>
      <c r="Z49" s="530"/>
      <c r="AA49" s="530"/>
      <c r="AB49" s="530"/>
      <c r="AC49" s="530"/>
      <c r="AD49" s="530"/>
      <c r="AE49" s="530"/>
      <c r="AF49" s="530"/>
      <c r="AG49" s="530"/>
      <c r="AH49" s="530"/>
      <c r="AI49" s="530"/>
      <c r="AJ49" s="530"/>
      <c r="AK49" s="530"/>
      <c r="AL49" s="530"/>
      <c r="AM49" s="530"/>
      <c r="AN49" s="530"/>
      <c r="AO49" s="530"/>
      <c r="AS49" s="543"/>
    </row>
    <row r="50" spans="1:45" s="438" customFormat="1" ht="82.5">
      <c r="A50" s="561">
        <v>32</v>
      </c>
      <c r="B50" s="560" t="s">
        <v>641</v>
      </c>
      <c r="C50" s="562" t="s">
        <v>642</v>
      </c>
      <c r="D50" s="560" t="s">
        <v>304</v>
      </c>
      <c r="E50" s="564">
        <v>33.54</v>
      </c>
      <c r="F50" s="583"/>
      <c r="G50" s="782"/>
      <c r="H50" s="547">
        <v>0.18</v>
      </c>
      <c r="I50" s="548"/>
      <c r="J50" s="549"/>
      <c r="K50" s="444" t="str">
        <f t="shared" si="1"/>
        <v>Included</v>
      </c>
      <c r="L50" s="451">
        <f t="shared" si="0"/>
        <v>0.18</v>
      </c>
      <c r="M50" s="542"/>
      <c r="V50" s="530"/>
      <c r="W50" s="530"/>
      <c r="X50" s="530"/>
      <c r="Y50" s="530"/>
      <c r="Z50" s="530"/>
      <c r="AA50" s="530"/>
      <c r="AB50" s="530"/>
      <c r="AC50" s="530"/>
      <c r="AD50" s="530"/>
      <c r="AE50" s="530"/>
      <c r="AF50" s="530"/>
      <c r="AG50" s="530"/>
      <c r="AH50" s="530"/>
      <c r="AI50" s="530"/>
      <c r="AJ50" s="530"/>
      <c r="AK50" s="530"/>
      <c r="AL50" s="530"/>
      <c r="AM50" s="530"/>
      <c r="AN50" s="530"/>
      <c r="AO50" s="530"/>
      <c r="AS50" s="543"/>
    </row>
    <row r="51" spans="1:45" s="438" customFormat="1" ht="66">
      <c r="A51" s="561">
        <v>33</v>
      </c>
      <c r="B51" s="560" t="s">
        <v>643</v>
      </c>
      <c r="C51" s="562" t="s">
        <v>644</v>
      </c>
      <c r="D51" s="560" t="s">
        <v>304</v>
      </c>
      <c r="E51" s="564">
        <v>3</v>
      </c>
      <c r="F51" s="583"/>
      <c r="G51" s="782"/>
      <c r="H51" s="547">
        <v>0.18</v>
      </c>
      <c r="I51" s="548"/>
      <c r="J51" s="549"/>
      <c r="K51" s="444" t="str">
        <f t="shared" si="1"/>
        <v>Included</v>
      </c>
      <c r="L51" s="451">
        <f t="shared" si="0"/>
        <v>0.18</v>
      </c>
      <c r="M51" s="542"/>
      <c r="V51" s="530"/>
      <c r="W51" s="530"/>
      <c r="X51" s="530"/>
      <c r="Y51" s="530"/>
      <c r="Z51" s="530"/>
      <c r="AA51" s="530"/>
      <c r="AB51" s="530"/>
      <c r="AC51" s="530"/>
      <c r="AD51" s="530"/>
      <c r="AE51" s="530"/>
      <c r="AF51" s="530"/>
      <c r="AG51" s="530"/>
      <c r="AH51" s="530"/>
      <c r="AI51" s="530"/>
      <c r="AJ51" s="530"/>
      <c r="AK51" s="530"/>
      <c r="AL51" s="530"/>
      <c r="AM51" s="530"/>
      <c r="AN51" s="530"/>
      <c r="AO51" s="530"/>
      <c r="AS51" s="543"/>
    </row>
    <row r="52" spans="1:45" s="438" customFormat="1" ht="82.5">
      <c r="A52" s="561">
        <v>34</v>
      </c>
      <c r="B52" s="560" t="s">
        <v>645</v>
      </c>
      <c r="C52" s="562" t="s">
        <v>646</v>
      </c>
      <c r="D52" s="560" t="s">
        <v>304</v>
      </c>
      <c r="E52" s="564">
        <v>21.299999999999997</v>
      </c>
      <c r="F52" s="583"/>
      <c r="G52" s="782"/>
      <c r="H52" s="547">
        <v>0.18</v>
      </c>
      <c r="I52" s="548"/>
      <c r="J52" s="549"/>
      <c r="K52" s="444" t="str">
        <f t="shared" si="1"/>
        <v>Included</v>
      </c>
      <c r="L52" s="451">
        <f t="shared" si="0"/>
        <v>0.18</v>
      </c>
      <c r="M52" s="542"/>
      <c r="V52" s="530"/>
      <c r="W52" s="530"/>
      <c r="X52" s="530"/>
      <c r="Y52" s="530"/>
      <c r="Z52" s="530"/>
      <c r="AA52" s="530"/>
      <c r="AB52" s="530"/>
      <c r="AC52" s="530"/>
      <c r="AD52" s="530"/>
      <c r="AE52" s="530"/>
      <c r="AF52" s="530"/>
      <c r="AG52" s="530"/>
      <c r="AH52" s="530"/>
      <c r="AI52" s="530"/>
      <c r="AJ52" s="530"/>
      <c r="AK52" s="530"/>
      <c r="AL52" s="530"/>
      <c r="AM52" s="530"/>
      <c r="AN52" s="530"/>
      <c r="AO52" s="530"/>
      <c r="AS52" s="543"/>
    </row>
    <row r="53" spans="1:45" s="438" customFormat="1" ht="99">
      <c r="A53" s="561">
        <v>35</v>
      </c>
      <c r="B53" s="560" t="s">
        <v>647</v>
      </c>
      <c r="C53" s="562" t="s">
        <v>648</v>
      </c>
      <c r="D53" s="560" t="s">
        <v>297</v>
      </c>
      <c r="E53" s="564">
        <v>6</v>
      </c>
      <c r="F53" s="583"/>
      <c r="G53" s="782"/>
      <c r="H53" s="547">
        <v>0.18</v>
      </c>
      <c r="I53" s="548"/>
      <c r="J53" s="549"/>
      <c r="K53" s="444" t="str">
        <f t="shared" si="1"/>
        <v>Included</v>
      </c>
      <c r="L53" s="451">
        <f t="shared" si="0"/>
        <v>0.18</v>
      </c>
      <c r="M53" s="542"/>
      <c r="V53" s="530"/>
      <c r="W53" s="530"/>
      <c r="X53" s="530"/>
      <c r="Y53" s="530"/>
      <c r="Z53" s="530"/>
      <c r="AA53" s="530"/>
      <c r="AB53" s="530"/>
      <c r="AC53" s="530"/>
      <c r="AD53" s="530"/>
      <c r="AE53" s="530"/>
      <c r="AF53" s="530"/>
      <c r="AG53" s="530"/>
      <c r="AH53" s="530"/>
      <c r="AI53" s="530"/>
      <c r="AJ53" s="530"/>
      <c r="AK53" s="530"/>
      <c r="AL53" s="530"/>
      <c r="AM53" s="530"/>
      <c r="AN53" s="530"/>
      <c r="AO53" s="530"/>
      <c r="AS53" s="543"/>
    </row>
    <row r="54" spans="1:45" s="438" customFormat="1" ht="99">
      <c r="A54" s="561">
        <v>36</v>
      </c>
      <c r="B54" s="560" t="s">
        <v>649</v>
      </c>
      <c r="C54" s="562" t="s">
        <v>650</v>
      </c>
      <c r="D54" s="560" t="s">
        <v>297</v>
      </c>
      <c r="E54" s="564">
        <v>3</v>
      </c>
      <c r="F54" s="583"/>
      <c r="G54" s="782"/>
      <c r="H54" s="547">
        <v>0.18</v>
      </c>
      <c r="I54" s="548"/>
      <c r="J54" s="549"/>
      <c r="K54" s="444" t="str">
        <f t="shared" si="1"/>
        <v>Included</v>
      </c>
      <c r="L54" s="451">
        <f t="shared" si="0"/>
        <v>0.18</v>
      </c>
      <c r="M54" s="542"/>
      <c r="V54" s="530"/>
      <c r="W54" s="530"/>
      <c r="X54" s="530"/>
      <c r="Y54" s="530"/>
      <c r="Z54" s="530"/>
      <c r="AA54" s="530"/>
      <c r="AB54" s="530"/>
      <c r="AC54" s="530"/>
      <c r="AD54" s="530"/>
      <c r="AE54" s="530"/>
      <c r="AF54" s="530"/>
      <c r="AG54" s="530"/>
      <c r="AH54" s="530"/>
      <c r="AI54" s="530"/>
      <c r="AJ54" s="530"/>
      <c r="AK54" s="530"/>
      <c r="AL54" s="530"/>
      <c r="AM54" s="530"/>
      <c r="AN54" s="530"/>
      <c r="AO54" s="530"/>
      <c r="AS54" s="543"/>
    </row>
    <row r="55" spans="1:45" s="438" customFormat="1" ht="99">
      <c r="A55" s="561">
        <v>37</v>
      </c>
      <c r="B55" s="560" t="s">
        <v>651</v>
      </c>
      <c r="C55" s="562" t="s">
        <v>652</v>
      </c>
      <c r="D55" s="560" t="s">
        <v>297</v>
      </c>
      <c r="E55" s="564">
        <v>6</v>
      </c>
      <c r="F55" s="583"/>
      <c r="G55" s="782"/>
      <c r="H55" s="547">
        <v>0.18</v>
      </c>
      <c r="I55" s="548"/>
      <c r="J55" s="549"/>
      <c r="K55" s="444" t="str">
        <f t="shared" si="1"/>
        <v>Included</v>
      </c>
      <c r="L55" s="451">
        <f t="shared" si="0"/>
        <v>0.18</v>
      </c>
      <c r="M55" s="542"/>
      <c r="V55" s="530"/>
      <c r="W55" s="530"/>
      <c r="X55" s="530"/>
      <c r="Y55" s="530"/>
      <c r="Z55" s="530"/>
      <c r="AA55" s="530"/>
      <c r="AB55" s="530"/>
      <c r="AC55" s="530"/>
      <c r="AD55" s="530"/>
      <c r="AE55" s="530"/>
      <c r="AF55" s="530"/>
      <c r="AG55" s="530"/>
      <c r="AH55" s="530"/>
      <c r="AI55" s="530"/>
      <c r="AJ55" s="530"/>
      <c r="AK55" s="530"/>
      <c r="AL55" s="530"/>
      <c r="AM55" s="530"/>
      <c r="AN55" s="530"/>
      <c r="AO55" s="530"/>
      <c r="AS55" s="543"/>
    </row>
    <row r="56" spans="1:45" s="438" customFormat="1" ht="49.5">
      <c r="A56" s="561">
        <v>38</v>
      </c>
      <c r="B56" s="560">
        <v>12.46</v>
      </c>
      <c r="C56" s="562" t="s">
        <v>653</v>
      </c>
      <c r="D56" s="560" t="s">
        <v>297</v>
      </c>
      <c r="E56" s="564">
        <v>3</v>
      </c>
      <c r="F56" s="583"/>
      <c r="G56" s="782"/>
      <c r="H56" s="547">
        <v>0.18</v>
      </c>
      <c r="I56" s="548"/>
      <c r="J56" s="549"/>
      <c r="K56" s="444" t="str">
        <f t="shared" si="1"/>
        <v>Included</v>
      </c>
      <c r="L56" s="451">
        <f t="shared" si="0"/>
        <v>0.18</v>
      </c>
      <c r="M56" s="542"/>
      <c r="V56" s="530"/>
      <c r="W56" s="530"/>
      <c r="X56" s="530"/>
      <c r="Y56" s="530"/>
      <c r="Z56" s="530"/>
      <c r="AA56" s="530"/>
      <c r="AB56" s="530"/>
      <c r="AC56" s="530"/>
      <c r="AD56" s="530"/>
      <c r="AE56" s="530"/>
      <c r="AF56" s="530"/>
      <c r="AG56" s="530"/>
      <c r="AH56" s="530"/>
      <c r="AI56" s="530"/>
      <c r="AJ56" s="530"/>
      <c r="AK56" s="530"/>
      <c r="AL56" s="530"/>
      <c r="AM56" s="530"/>
      <c r="AN56" s="530"/>
      <c r="AO56" s="530"/>
      <c r="AS56" s="543"/>
    </row>
    <row r="57" spans="1:45" s="438" customFormat="1" ht="33">
      <c r="A57" s="561">
        <v>39</v>
      </c>
      <c r="B57" s="560" t="s">
        <v>654</v>
      </c>
      <c r="C57" s="562" t="s">
        <v>655</v>
      </c>
      <c r="D57" s="560" t="s">
        <v>599</v>
      </c>
      <c r="E57" s="564">
        <v>45.049199999999999</v>
      </c>
      <c r="F57" s="583"/>
      <c r="G57" s="782"/>
      <c r="H57" s="547">
        <v>0.18</v>
      </c>
      <c r="I57" s="548"/>
      <c r="J57" s="549"/>
      <c r="K57" s="444" t="str">
        <f t="shared" si="1"/>
        <v>Included</v>
      </c>
      <c r="L57" s="451">
        <f t="shared" si="0"/>
        <v>0.18</v>
      </c>
      <c r="M57" s="542"/>
      <c r="V57" s="530"/>
      <c r="W57" s="530"/>
      <c r="X57" s="530"/>
      <c r="Y57" s="530"/>
      <c r="Z57" s="530"/>
      <c r="AA57" s="530"/>
      <c r="AB57" s="530"/>
      <c r="AC57" s="530"/>
      <c r="AD57" s="530"/>
      <c r="AE57" s="530"/>
      <c r="AF57" s="530"/>
      <c r="AG57" s="530"/>
      <c r="AH57" s="530"/>
      <c r="AI57" s="530"/>
      <c r="AJ57" s="530"/>
      <c r="AK57" s="530"/>
      <c r="AL57" s="530"/>
      <c r="AM57" s="530"/>
      <c r="AN57" s="530"/>
      <c r="AO57" s="530"/>
      <c r="AS57" s="543"/>
    </row>
    <row r="58" spans="1:45" s="438" customFormat="1" ht="33">
      <c r="A58" s="561">
        <v>40</v>
      </c>
      <c r="B58" s="560" t="s">
        <v>656</v>
      </c>
      <c r="C58" s="562" t="s">
        <v>657</v>
      </c>
      <c r="D58" s="560" t="s">
        <v>599</v>
      </c>
      <c r="E58" s="564">
        <v>248</v>
      </c>
      <c r="F58" s="583"/>
      <c r="G58" s="782"/>
      <c r="H58" s="547">
        <v>0.18</v>
      </c>
      <c r="I58" s="548"/>
      <c r="J58" s="549"/>
      <c r="K58" s="444" t="str">
        <f t="shared" si="1"/>
        <v>Included</v>
      </c>
      <c r="L58" s="451">
        <f t="shared" si="0"/>
        <v>0.18</v>
      </c>
      <c r="M58" s="542"/>
      <c r="V58" s="530"/>
      <c r="W58" s="530"/>
      <c r="X58" s="530"/>
      <c r="Y58" s="530"/>
      <c r="Z58" s="530"/>
      <c r="AA58" s="530"/>
      <c r="AB58" s="530"/>
      <c r="AC58" s="530"/>
      <c r="AD58" s="530"/>
      <c r="AE58" s="530"/>
      <c r="AF58" s="530"/>
      <c r="AG58" s="530"/>
      <c r="AH58" s="530"/>
      <c r="AI58" s="530"/>
      <c r="AJ58" s="530"/>
      <c r="AK58" s="530"/>
      <c r="AL58" s="530"/>
      <c r="AM58" s="530"/>
      <c r="AN58" s="530"/>
      <c r="AO58" s="530"/>
      <c r="AS58" s="543"/>
    </row>
    <row r="59" spans="1:45" s="438" customFormat="1" ht="49.5">
      <c r="A59" s="561">
        <v>41</v>
      </c>
      <c r="B59" s="560" t="s">
        <v>658</v>
      </c>
      <c r="C59" s="562" t="s">
        <v>659</v>
      </c>
      <c r="D59" s="560" t="s">
        <v>599</v>
      </c>
      <c r="E59" s="564">
        <v>184.29959999999994</v>
      </c>
      <c r="F59" s="583"/>
      <c r="G59" s="782"/>
      <c r="H59" s="547">
        <v>0.18</v>
      </c>
      <c r="I59" s="548"/>
      <c r="J59" s="549"/>
      <c r="K59" s="444" t="str">
        <f t="shared" si="1"/>
        <v>Included</v>
      </c>
      <c r="L59" s="451">
        <f t="shared" si="0"/>
        <v>0.18</v>
      </c>
      <c r="M59" s="542"/>
      <c r="V59" s="530"/>
      <c r="W59" s="530"/>
      <c r="X59" s="530"/>
      <c r="Y59" s="530"/>
      <c r="Z59" s="530"/>
      <c r="AA59" s="530"/>
      <c r="AB59" s="530"/>
      <c r="AC59" s="530"/>
      <c r="AD59" s="530"/>
      <c r="AE59" s="530"/>
      <c r="AF59" s="530"/>
      <c r="AG59" s="530"/>
      <c r="AH59" s="530"/>
      <c r="AI59" s="530"/>
      <c r="AJ59" s="530"/>
      <c r="AK59" s="530"/>
      <c r="AL59" s="530"/>
      <c r="AM59" s="530"/>
      <c r="AN59" s="530"/>
      <c r="AO59" s="530"/>
      <c r="AS59" s="543"/>
    </row>
    <row r="60" spans="1:45" s="438" customFormat="1" ht="99">
      <c r="A60" s="561">
        <v>42</v>
      </c>
      <c r="B60" s="560" t="s">
        <v>660</v>
      </c>
      <c r="C60" s="562" t="s">
        <v>661</v>
      </c>
      <c r="D60" s="560" t="s">
        <v>599</v>
      </c>
      <c r="E60" s="564">
        <v>24.755200000000002</v>
      </c>
      <c r="F60" s="583"/>
      <c r="G60" s="782"/>
      <c r="H60" s="547">
        <v>0.18</v>
      </c>
      <c r="I60" s="548"/>
      <c r="J60" s="549"/>
      <c r="K60" s="444" t="str">
        <f t="shared" si="1"/>
        <v>Included</v>
      </c>
      <c r="L60" s="451">
        <f t="shared" si="0"/>
        <v>0.18</v>
      </c>
      <c r="M60" s="542"/>
      <c r="V60" s="530"/>
      <c r="W60" s="530"/>
      <c r="X60" s="530"/>
      <c r="Y60" s="530"/>
      <c r="Z60" s="530"/>
      <c r="AA60" s="530"/>
      <c r="AB60" s="530"/>
      <c r="AC60" s="530"/>
      <c r="AD60" s="530"/>
      <c r="AE60" s="530"/>
      <c r="AF60" s="530"/>
      <c r="AG60" s="530"/>
      <c r="AH60" s="530"/>
      <c r="AI60" s="530"/>
      <c r="AJ60" s="530"/>
      <c r="AK60" s="530"/>
      <c r="AL60" s="530"/>
      <c r="AM60" s="530"/>
      <c r="AN60" s="530"/>
      <c r="AO60" s="530"/>
      <c r="AS60" s="543"/>
    </row>
    <row r="61" spans="1:45" s="438" customFormat="1" ht="66">
      <c r="A61" s="561">
        <v>43</v>
      </c>
      <c r="B61" s="560" t="s">
        <v>662</v>
      </c>
      <c r="C61" s="562" t="s">
        <v>663</v>
      </c>
      <c r="D61" s="560" t="s">
        <v>599</v>
      </c>
      <c r="E61" s="564">
        <v>229.34549999999999</v>
      </c>
      <c r="F61" s="583"/>
      <c r="G61" s="782"/>
      <c r="H61" s="547">
        <v>0.18</v>
      </c>
      <c r="I61" s="548"/>
      <c r="J61" s="549"/>
      <c r="K61" s="444" t="str">
        <f t="shared" si="1"/>
        <v>Included</v>
      </c>
      <c r="L61" s="451">
        <f t="shared" si="0"/>
        <v>0.18</v>
      </c>
      <c r="M61" s="542"/>
      <c r="V61" s="530"/>
      <c r="W61" s="530"/>
      <c r="X61" s="530"/>
      <c r="Y61" s="530"/>
      <c r="Z61" s="530"/>
      <c r="AA61" s="530"/>
      <c r="AB61" s="530"/>
      <c r="AC61" s="530"/>
      <c r="AD61" s="530"/>
      <c r="AE61" s="530"/>
      <c r="AF61" s="530"/>
      <c r="AG61" s="530"/>
      <c r="AH61" s="530"/>
      <c r="AI61" s="530"/>
      <c r="AJ61" s="530"/>
      <c r="AK61" s="530"/>
      <c r="AL61" s="530"/>
      <c r="AM61" s="530"/>
      <c r="AN61" s="530"/>
      <c r="AO61" s="530"/>
      <c r="AS61" s="543"/>
    </row>
    <row r="62" spans="1:45" s="438" customFormat="1" ht="49.5">
      <c r="A62" s="561">
        <v>44</v>
      </c>
      <c r="B62" s="560" t="s">
        <v>664</v>
      </c>
      <c r="C62" s="562" t="s">
        <v>665</v>
      </c>
      <c r="D62" s="560" t="s">
        <v>599</v>
      </c>
      <c r="E62" s="564">
        <v>254.17759999999998</v>
      </c>
      <c r="F62" s="583"/>
      <c r="G62" s="782"/>
      <c r="H62" s="547">
        <v>0.18</v>
      </c>
      <c r="I62" s="548"/>
      <c r="J62" s="549"/>
      <c r="K62" s="444" t="str">
        <f t="shared" si="1"/>
        <v>Included</v>
      </c>
      <c r="L62" s="451">
        <f t="shared" si="0"/>
        <v>0.18</v>
      </c>
      <c r="M62" s="542"/>
      <c r="V62" s="530"/>
      <c r="W62" s="530"/>
      <c r="X62" s="530"/>
      <c r="Y62" s="530"/>
      <c r="Z62" s="530"/>
      <c r="AA62" s="530"/>
      <c r="AB62" s="530"/>
      <c r="AC62" s="530"/>
      <c r="AD62" s="530"/>
      <c r="AE62" s="530"/>
      <c r="AF62" s="530"/>
      <c r="AG62" s="530"/>
      <c r="AH62" s="530"/>
      <c r="AI62" s="530"/>
      <c r="AJ62" s="530"/>
      <c r="AK62" s="530"/>
      <c r="AL62" s="530"/>
      <c r="AM62" s="530"/>
      <c r="AN62" s="530"/>
      <c r="AO62" s="530"/>
      <c r="AS62" s="543"/>
    </row>
    <row r="63" spans="1:45" s="438" customFormat="1" ht="66">
      <c r="A63" s="561">
        <v>45</v>
      </c>
      <c r="B63" s="560">
        <v>13.8</v>
      </c>
      <c r="C63" s="562" t="s">
        <v>666</v>
      </c>
      <c r="D63" s="560" t="s">
        <v>599</v>
      </c>
      <c r="E63" s="564">
        <v>96.795000000000002</v>
      </c>
      <c r="F63" s="583"/>
      <c r="G63" s="782"/>
      <c r="H63" s="547">
        <v>0.18</v>
      </c>
      <c r="I63" s="548"/>
      <c r="J63" s="549"/>
      <c r="K63" s="444" t="str">
        <f>IF(J63=0, "Included", IF(ISERROR(E63*J63), J63, E63*J63))</f>
        <v>Included</v>
      </c>
      <c r="L63" s="451">
        <f t="shared" si="0"/>
        <v>0.18</v>
      </c>
      <c r="M63" s="542"/>
      <c r="V63" s="530"/>
      <c r="W63" s="530"/>
      <c r="X63" s="530"/>
      <c r="Y63" s="530"/>
      <c r="Z63" s="530"/>
      <c r="AA63" s="530"/>
      <c r="AB63" s="530"/>
      <c r="AC63" s="530"/>
      <c r="AD63" s="530"/>
      <c r="AE63" s="530"/>
      <c r="AF63" s="530"/>
      <c r="AG63" s="530"/>
      <c r="AH63" s="530"/>
      <c r="AI63" s="530"/>
      <c r="AJ63" s="530"/>
      <c r="AK63" s="530"/>
      <c r="AL63" s="530"/>
      <c r="AM63" s="530"/>
      <c r="AN63" s="530"/>
      <c r="AO63" s="530"/>
      <c r="AS63" s="543"/>
    </row>
    <row r="64" spans="1:45" s="438" customFormat="1" ht="66">
      <c r="A64" s="561">
        <v>46</v>
      </c>
      <c r="B64" s="560">
        <v>16.100000000000001</v>
      </c>
      <c r="C64" s="562" t="s">
        <v>667</v>
      </c>
      <c r="D64" s="560" t="s">
        <v>599</v>
      </c>
      <c r="E64" s="564">
        <v>581</v>
      </c>
      <c r="F64" s="583"/>
      <c r="G64" s="782"/>
      <c r="H64" s="547">
        <v>0.18</v>
      </c>
      <c r="I64" s="548"/>
      <c r="J64" s="549"/>
      <c r="K64" s="444" t="str">
        <f t="shared" si="1"/>
        <v>Included</v>
      </c>
      <c r="L64" s="451">
        <f t="shared" si="0"/>
        <v>0.18</v>
      </c>
      <c r="M64" s="542"/>
      <c r="V64" s="530"/>
      <c r="W64" s="530"/>
      <c r="X64" s="530"/>
      <c r="Y64" s="530"/>
      <c r="Z64" s="530"/>
      <c r="AA64" s="530"/>
      <c r="AB64" s="530"/>
      <c r="AC64" s="530"/>
      <c r="AD64" s="530"/>
      <c r="AE64" s="530"/>
      <c r="AF64" s="530"/>
      <c r="AG64" s="530"/>
      <c r="AH64" s="530"/>
      <c r="AI64" s="530"/>
      <c r="AJ64" s="530"/>
      <c r="AK64" s="530"/>
      <c r="AL64" s="530"/>
      <c r="AM64" s="530"/>
      <c r="AN64" s="530"/>
      <c r="AO64" s="530"/>
      <c r="AS64" s="543"/>
    </row>
    <row r="65" spans="1:45" s="438" customFormat="1" ht="99">
      <c r="A65" s="561">
        <v>47</v>
      </c>
      <c r="B65" s="560">
        <v>16.68</v>
      </c>
      <c r="C65" s="562" t="s">
        <v>668</v>
      </c>
      <c r="D65" s="560" t="s">
        <v>599</v>
      </c>
      <c r="E65" s="564">
        <v>98.064700000000002</v>
      </c>
      <c r="F65" s="583"/>
      <c r="G65" s="782"/>
      <c r="H65" s="547">
        <v>0.18</v>
      </c>
      <c r="I65" s="548"/>
      <c r="J65" s="549"/>
      <c r="K65" s="444" t="str">
        <f t="shared" si="1"/>
        <v>Included</v>
      </c>
      <c r="L65" s="451">
        <f t="shared" si="0"/>
        <v>0.18</v>
      </c>
      <c r="M65" s="542"/>
      <c r="V65" s="530"/>
      <c r="W65" s="530"/>
      <c r="X65" s="530"/>
      <c r="Y65" s="530"/>
      <c r="Z65" s="530"/>
      <c r="AA65" s="530"/>
      <c r="AB65" s="530"/>
      <c r="AC65" s="530"/>
      <c r="AD65" s="530"/>
      <c r="AE65" s="530"/>
      <c r="AF65" s="530"/>
      <c r="AG65" s="530"/>
      <c r="AH65" s="530"/>
      <c r="AI65" s="530"/>
      <c r="AJ65" s="530"/>
      <c r="AK65" s="530"/>
      <c r="AL65" s="530"/>
      <c r="AM65" s="530"/>
      <c r="AN65" s="530"/>
      <c r="AO65" s="530"/>
      <c r="AS65" s="543"/>
    </row>
    <row r="66" spans="1:45" s="438" customFormat="1" ht="66">
      <c r="A66" s="561">
        <v>48</v>
      </c>
      <c r="B66" s="560" t="s">
        <v>669</v>
      </c>
      <c r="C66" s="562" t="s">
        <v>670</v>
      </c>
      <c r="D66" s="560" t="s">
        <v>580</v>
      </c>
      <c r="E66" s="564">
        <v>53</v>
      </c>
      <c r="F66" s="583"/>
      <c r="G66" s="782"/>
      <c r="H66" s="547">
        <v>0.18</v>
      </c>
      <c r="I66" s="548"/>
      <c r="J66" s="549"/>
      <c r="K66" s="444" t="str">
        <f t="shared" si="1"/>
        <v>Included</v>
      </c>
      <c r="L66" s="451">
        <f t="shared" si="0"/>
        <v>0.18</v>
      </c>
      <c r="M66" s="542"/>
      <c r="V66" s="530"/>
      <c r="W66" s="530"/>
      <c r="X66" s="530"/>
      <c r="Y66" s="530"/>
      <c r="Z66" s="530"/>
      <c r="AA66" s="530"/>
      <c r="AB66" s="530"/>
      <c r="AC66" s="530"/>
      <c r="AD66" s="530"/>
      <c r="AE66" s="530"/>
      <c r="AF66" s="530"/>
      <c r="AG66" s="530"/>
      <c r="AH66" s="530"/>
      <c r="AI66" s="530"/>
      <c r="AJ66" s="530"/>
      <c r="AK66" s="530"/>
      <c r="AL66" s="530"/>
      <c r="AM66" s="530"/>
      <c r="AN66" s="530"/>
      <c r="AO66" s="530"/>
      <c r="AS66" s="543"/>
    </row>
    <row r="67" spans="1:45" s="438" customFormat="1" ht="132">
      <c r="A67" s="561">
        <v>49</v>
      </c>
      <c r="B67" s="560">
        <v>16.79</v>
      </c>
      <c r="C67" s="562" t="s">
        <v>671</v>
      </c>
      <c r="D67" s="560" t="s">
        <v>580</v>
      </c>
      <c r="E67" s="564">
        <v>573</v>
      </c>
      <c r="F67" s="583"/>
      <c r="G67" s="782"/>
      <c r="H67" s="547">
        <v>0.18</v>
      </c>
      <c r="I67" s="548"/>
      <c r="J67" s="549"/>
      <c r="K67" s="444" t="str">
        <f t="shared" si="1"/>
        <v>Included</v>
      </c>
      <c r="L67" s="451">
        <f t="shared" si="0"/>
        <v>0.18</v>
      </c>
      <c r="M67" s="542"/>
      <c r="V67" s="530"/>
      <c r="W67" s="530"/>
      <c r="X67" s="530"/>
      <c r="Y67" s="530"/>
      <c r="Z67" s="530"/>
      <c r="AA67" s="530"/>
      <c r="AB67" s="530"/>
      <c r="AC67" s="530"/>
      <c r="AD67" s="530"/>
      <c r="AE67" s="530"/>
      <c r="AF67" s="530"/>
      <c r="AG67" s="530"/>
      <c r="AH67" s="530"/>
      <c r="AI67" s="530"/>
      <c r="AJ67" s="530"/>
      <c r="AK67" s="530"/>
      <c r="AL67" s="530"/>
      <c r="AM67" s="530"/>
      <c r="AN67" s="530"/>
      <c r="AO67" s="530"/>
      <c r="AS67" s="543"/>
    </row>
    <row r="68" spans="1:45" s="438" customFormat="1" ht="132">
      <c r="A68" s="561">
        <v>50</v>
      </c>
      <c r="B68" s="560" t="s">
        <v>672</v>
      </c>
      <c r="C68" s="562" t="s">
        <v>673</v>
      </c>
      <c r="D68" s="560" t="s">
        <v>299</v>
      </c>
      <c r="E68" s="564">
        <v>3</v>
      </c>
      <c r="F68" s="583"/>
      <c r="G68" s="782"/>
      <c r="H68" s="547">
        <v>0.18</v>
      </c>
      <c r="I68" s="548"/>
      <c r="J68" s="549"/>
      <c r="K68" s="444" t="str">
        <f t="shared" si="1"/>
        <v>Included</v>
      </c>
      <c r="L68" s="451">
        <f t="shared" si="0"/>
        <v>0.18</v>
      </c>
      <c r="M68" s="542"/>
      <c r="V68" s="530"/>
      <c r="W68" s="530"/>
      <c r="X68" s="530"/>
      <c r="Y68" s="530"/>
      <c r="Z68" s="530"/>
      <c r="AA68" s="530"/>
      <c r="AB68" s="530"/>
      <c r="AC68" s="530"/>
      <c r="AD68" s="530"/>
      <c r="AE68" s="530"/>
      <c r="AF68" s="530"/>
      <c r="AG68" s="530"/>
      <c r="AH68" s="530"/>
      <c r="AI68" s="530"/>
      <c r="AJ68" s="530"/>
      <c r="AK68" s="530"/>
      <c r="AL68" s="530"/>
      <c r="AM68" s="530"/>
      <c r="AN68" s="530"/>
      <c r="AO68" s="530"/>
      <c r="AS68" s="543"/>
    </row>
    <row r="69" spans="1:45" s="438" customFormat="1" ht="49.5">
      <c r="A69" s="561">
        <v>51</v>
      </c>
      <c r="B69" s="560">
        <v>19.329999999999998</v>
      </c>
      <c r="C69" s="562" t="s">
        <v>674</v>
      </c>
      <c r="D69" s="560" t="s">
        <v>299</v>
      </c>
      <c r="E69" s="564">
        <v>3</v>
      </c>
      <c r="F69" s="583"/>
      <c r="G69" s="782"/>
      <c r="H69" s="547">
        <v>0.18</v>
      </c>
      <c r="I69" s="548"/>
      <c r="J69" s="549"/>
      <c r="K69" s="444" t="str">
        <f t="shared" si="1"/>
        <v>Included</v>
      </c>
      <c r="L69" s="451">
        <f t="shared" si="0"/>
        <v>0.18</v>
      </c>
      <c r="M69" s="542"/>
      <c r="V69" s="530"/>
      <c r="W69" s="530"/>
      <c r="X69" s="530"/>
      <c r="Y69" s="530"/>
      <c r="Z69" s="530"/>
      <c r="AA69" s="530"/>
      <c r="AB69" s="530"/>
      <c r="AC69" s="530"/>
      <c r="AD69" s="530"/>
      <c r="AE69" s="530"/>
      <c r="AF69" s="530"/>
      <c r="AG69" s="530"/>
      <c r="AH69" s="530"/>
      <c r="AI69" s="530"/>
      <c r="AJ69" s="530"/>
      <c r="AK69" s="530"/>
      <c r="AL69" s="530"/>
      <c r="AM69" s="530"/>
      <c r="AN69" s="530"/>
      <c r="AO69" s="530"/>
      <c r="AS69" s="543"/>
    </row>
    <row r="70" spans="1:45" s="438" customFormat="1" ht="247.5">
      <c r="A70" s="561">
        <v>52</v>
      </c>
      <c r="B70" s="560" t="s">
        <v>675</v>
      </c>
      <c r="C70" s="562" t="s">
        <v>676</v>
      </c>
      <c r="D70" s="560" t="s">
        <v>414</v>
      </c>
      <c r="E70" s="564">
        <v>199.20999999999998</v>
      </c>
      <c r="F70" s="583"/>
      <c r="G70" s="782"/>
      <c r="H70" s="547">
        <v>0.18</v>
      </c>
      <c r="I70" s="548"/>
      <c r="J70" s="549"/>
      <c r="K70" s="444" t="str">
        <f t="shared" si="1"/>
        <v>Included</v>
      </c>
      <c r="L70" s="451">
        <f t="shared" si="0"/>
        <v>0.18</v>
      </c>
      <c r="M70" s="542"/>
      <c r="V70" s="530"/>
      <c r="W70" s="530"/>
      <c r="X70" s="530"/>
      <c r="Y70" s="530"/>
      <c r="Z70" s="530"/>
      <c r="AA70" s="530"/>
      <c r="AB70" s="530"/>
      <c r="AC70" s="530"/>
      <c r="AD70" s="530"/>
      <c r="AE70" s="530"/>
      <c r="AF70" s="530"/>
      <c r="AG70" s="530"/>
      <c r="AH70" s="530"/>
      <c r="AI70" s="530"/>
      <c r="AJ70" s="530"/>
      <c r="AK70" s="530"/>
      <c r="AL70" s="530"/>
      <c r="AM70" s="530"/>
      <c r="AN70" s="530"/>
      <c r="AO70" s="530"/>
      <c r="AS70" s="543"/>
    </row>
    <row r="71" spans="1:45" s="438" customFormat="1" ht="313.5">
      <c r="A71" s="561">
        <v>53</v>
      </c>
      <c r="B71" s="560" t="s">
        <v>677</v>
      </c>
      <c r="C71" s="562" t="s">
        <v>678</v>
      </c>
      <c r="D71" s="560" t="s">
        <v>414</v>
      </c>
      <c r="E71" s="564">
        <v>81</v>
      </c>
      <c r="F71" s="583"/>
      <c r="G71" s="782"/>
      <c r="H71" s="547">
        <v>0.18</v>
      </c>
      <c r="I71" s="548"/>
      <c r="J71" s="549"/>
      <c r="K71" s="444" t="str">
        <f t="shared" si="1"/>
        <v>Included</v>
      </c>
      <c r="L71" s="451">
        <f t="shared" si="0"/>
        <v>0.18</v>
      </c>
      <c r="M71" s="542"/>
      <c r="V71" s="530"/>
      <c r="W71" s="530"/>
      <c r="X71" s="530"/>
      <c r="Y71" s="530"/>
      <c r="Z71" s="530"/>
      <c r="AA71" s="530"/>
      <c r="AB71" s="530"/>
      <c r="AC71" s="530"/>
      <c r="AD71" s="530"/>
      <c r="AE71" s="530"/>
      <c r="AF71" s="530"/>
      <c r="AG71" s="530"/>
      <c r="AH71" s="530"/>
      <c r="AI71" s="530"/>
      <c r="AJ71" s="530"/>
      <c r="AK71" s="530"/>
      <c r="AL71" s="530"/>
      <c r="AM71" s="530"/>
      <c r="AN71" s="530"/>
      <c r="AO71" s="530"/>
      <c r="AS71" s="543"/>
    </row>
    <row r="72" spans="1:45" s="438" customFormat="1" ht="132">
      <c r="A72" s="561">
        <v>54</v>
      </c>
      <c r="B72" s="560" t="s">
        <v>679</v>
      </c>
      <c r="C72" s="562" t="s">
        <v>680</v>
      </c>
      <c r="D72" s="560" t="s">
        <v>599</v>
      </c>
      <c r="E72" s="564">
        <v>1.7819999999999998</v>
      </c>
      <c r="F72" s="583"/>
      <c r="G72" s="782"/>
      <c r="H72" s="547">
        <v>0.18</v>
      </c>
      <c r="I72" s="548"/>
      <c r="J72" s="549"/>
      <c r="K72" s="444" t="str">
        <f t="shared" si="1"/>
        <v>Included</v>
      </c>
      <c r="L72" s="451">
        <f t="shared" si="0"/>
        <v>0.18</v>
      </c>
      <c r="M72" s="542"/>
      <c r="V72" s="530"/>
      <c r="W72" s="530"/>
      <c r="X72" s="530"/>
      <c r="Y72" s="530"/>
      <c r="Z72" s="530"/>
      <c r="AA72" s="530"/>
      <c r="AB72" s="530"/>
      <c r="AC72" s="530"/>
      <c r="AD72" s="530"/>
      <c r="AE72" s="530"/>
      <c r="AF72" s="530"/>
      <c r="AG72" s="530"/>
      <c r="AH72" s="530"/>
      <c r="AI72" s="530"/>
      <c r="AJ72" s="530"/>
      <c r="AK72" s="530"/>
      <c r="AL72" s="530"/>
      <c r="AM72" s="530"/>
      <c r="AN72" s="530"/>
      <c r="AO72" s="530"/>
      <c r="AS72" s="543"/>
    </row>
    <row r="73" spans="1:45" s="438" customFormat="1" ht="115.5">
      <c r="A73" s="561">
        <v>55</v>
      </c>
      <c r="B73" s="560" t="s">
        <v>681</v>
      </c>
      <c r="C73" s="562" t="s">
        <v>682</v>
      </c>
      <c r="D73" s="560" t="s">
        <v>599</v>
      </c>
      <c r="E73" s="564">
        <v>27.481499999999997</v>
      </c>
      <c r="F73" s="583"/>
      <c r="G73" s="782"/>
      <c r="H73" s="547">
        <v>0.18</v>
      </c>
      <c r="I73" s="548"/>
      <c r="J73" s="549"/>
      <c r="K73" s="444" t="str">
        <f t="shared" si="1"/>
        <v>Included</v>
      </c>
      <c r="L73" s="451">
        <f t="shared" si="0"/>
        <v>0.18</v>
      </c>
      <c r="M73" s="542"/>
      <c r="V73" s="530"/>
      <c r="W73" s="530"/>
      <c r="X73" s="530"/>
      <c r="Y73" s="530"/>
      <c r="Z73" s="530"/>
      <c r="AA73" s="530"/>
      <c r="AB73" s="530"/>
      <c r="AC73" s="530"/>
      <c r="AD73" s="530"/>
      <c r="AE73" s="530"/>
      <c r="AF73" s="530"/>
      <c r="AG73" s="530"/>
      <c r="AH73" s="530"/>
      <c r="AI73" s="530"/>
      <c r="AJ73" s="530"/>
      <c r="AK73" s="530"/>
      <c r="AL73" s="530"/>
      <c r="AM73" s="530"/>
      <c r="AN73" s="530"/>
      <c r="AO73" s="530"/>
      <c r="AS73" s="543"/>
    </row>
    <row r="74" spans="1:45" s="438" customFormat="1" ht="82.5">
      <c r="A74" s="561">
        <v>56</v>
      </c>
      <c r="B74" s="560" t="s">
        <v>683</v>
      </c>
      <c r="C74" s="562" t="s">
        <v>684</v>
      </c>
      <c r="D74" s="560" t="s">
        <v>304</v>
      </c>
      <c r="E74" s="564">
        <v>85.679999999999993</v>
      </c>
      <c r="F74" s="583"/>
      <c r="G74" s="782"/>
      <c r="H74" s="547">
        <v>0.18</v>
      </c>
      <c r="I74" s="548"/>
      <c r="J74" s="549"/>
      <c r="K74" s="444" t="str">
        <f t="shared" si="1"/>
        <v>Included</v>
      </c>
      <c r="L74" s="451">
        <f t="shared" si="0"/>
        <v>0.18</v>
      </c>
      <c r="M74" s="542"/>
      <c r="V74" s="530"/>
      <c r="W74" s="530"/>
      <c r="X74" s="530"/>
      <c r="Y74" s="530"/>
      <c r="Z74" s="530"/>
      <c r="AA74" s="530"/>
      <c r="AB74" s="530"/>
      <c r="AC74" s="530"/>
      <c r="AD74" s="530"/>
      <c r="AE74" s="530"/>
      <c r="AF74" s="530"/>
      <c r="AG74" s="530"/>
      <c r="AH74" s="530"/>
      <c r="AI74" s="530"/>
      <c r="AJ74" s="530"/>
      <c r="AK74" s="530"/>
      <c r="AL74" s="530"/>
      <c r="AM74" s="530"/>
      <c r="AN74" s="530"/>
      <c r="AO74" s="530"/>
      <c r="AS74" s="543"/>
    </row>
    <row r="75" spans="1:45" s="438" customFormat="1" ht="82.5">
      <c r="A75" s="561">
        <v>57</v>
      </c>
      <c r="B75" s="560">
        <v>21.13</v>
      </c>
      <c r="C75" s="562" t="s">
        <v>685</v>
      </c>
      <c r="D75" s="560" t="s">
        <v>297</v>
      </c>
      <c r="E75" s="564">
        <v>3</v>
      </c>
      <c r="F75" s="583"/>
      <c r="G75" s="782"/>
      <c r="H75" s="547">
        <v>0.18</v>
      </c>
      <c r="I75" s="548"/>
      <c r="J75" s="549"/>
      <c r="K75" s="444" t="str">
        <f t="shared" si="1"/>
        <v>Included</v>
      </c>
      <c r="L75" s="451">
        <f t="shared" si="0"/>
        <v>0.18</v>
      </c>
      <c r="M75" s="542"/>
      <c r="V75" s="530"/>
      <c r="W75" s="530"/>
      <c r="X75" s="530"/>
      <c r="Y75" s="530"/>
      <c r="Z75" s="530"/>
      <c r="AA75" s="530"/>
      <c r="AB75" s="530"/>
      <c r="AC75" s="530"/>
      <c r="AD75" s="530"/>
      <c r="AE75" s="530"/>
      <c r="AF75" s="530"/>
      <c r="AG75" s="530"/>
      <c r="AH75" s="530"/>
      <c r="AI75" s="530"/>
      <c r="AJ75" s="530"/>
      <c r="AK75" s="530"/>
      <c r="AL75" s="530"/>
      <c r="AM75" s="530"/>
      <c r="AN75" s="530"/>
      <c r="AO75" s="530"/>
      <c r="AS75" s="543"/>
    </row>
    <row r="76" spans="1:45" s="438" customFormat="1" ht="99">
      <c r="A76" s="561">
        <v>58</v>
      </c>
      <c r="B76" s="560">
        <v>21.14</v>
      </c>
      <c r="C76" s="562" t="s">
        <v>686</v>
      </c>
      <c r="D76" s="560" t="s">
        <v>414</v>
      </c>
      <c r="E76" s="564">
        <v>2</v>
      </c>
      <c r="F76" s="583"/>
      <c r="G76" s="782"/>
      <c r="H76" s="547">
        <v>0.18</v>
      </c>
      <c r="I76" s="548"/>
      <c r="J76" s="549"/>
      <c r="K76" s="444" t="str">
        <f t="shared" si="1"/>
        <v>Included</v>
      </c>
      <c r="L76" s="451">
        <f t="shared" si="0"/>
        <v>0.18</v>
      </c>
      <c r="M76" s="542"/>
      <c r="V76" s="530"/>
      <c r="W76" s="530"/>
      <c r="X76" s="530"/>
      <c r="Y76" s="530"/>
      <c r="Z76" s="530"/>
      <c r="AA76" s="530"/>
      <c r="AB76" s="530"/>
      <c r="AC76" s="530"/>
      <c r="AD76" s="530"/>
      <c r="AE76" s="530"/>
      <c r="AF76" s="530"/>
      <c r="AG76" s="530"/>
      <c r="AH76" s="530"/>
      <c r="AI76" s="530"/>
      <c r="AJ76" s="530"/>
      <c r="AK76" s="530"/>
      <c r="AL76" s="530"/>
      <c r="AM76" s="530"/>
      <c r="AN76" s="530"/>
      <c r="AO76" s="530"/>
      <c r="AS76" s="543"/>
    </row>
    <row r="77" spans="1:45" s="438" customFormat="1" ht="49.5">
      <c r="A77" s="561">
        <v>59</v>
      </c>
      <c r="B77" s="560" t="s">
        <v>687</v>
      </c>
      <c r="C77" s="562" t="s">
        <v>688</v>
      </c>
      <c r="D77" s="560" t="s">
        <v>297</v>
      </c>
      <c r="E77" s="564">
        <v>60</v>
      </c>
      <c r="F77" s="583"/>
      <c r="G77" s="782"/>
      <c r="H77" s="547">
        <v>0.18</v>
      </c>
      <c r="I77" s="548"/>
      <c r="J77" s="549"/>
      <c r="K77" s="444" t="str">
        <f t="shared" si="1"/>
        <v>Included</v>
      </c>
      <c r="L77" s="451">
        <f t="shared" si="0"/>
        <v>0.18</v>
      </c>
      <c r="M77" s="542"/>
      <c r="V77" s="530"/>
      <c r="W77" s="530"/>
      <c r="X77" s="530"/>
      <c r="Y77" s="530"/>
      <c r="Z77" s="530"/>
      <c r="AA77" s="530"/>
      <c r="AB77" s="530"/>
      <c r="AC77" s="530"/>
      <c r="AD77" s="530"/>
      <c r="AE77" s="530"/>
      <c r="AF77" s="530"/>
      <c r="AG77" s="530"/>
      <c r="AH77" s="530"/>
      <c r="AI77" s="530"/>
      <c r="AJ77" s="530"/>
      <c r="AK77" s="530"/>
      <c r="AL77" s="530"/>
      <c r="AM77" s="530"/>
      <c r="AN77" s="530"/>
      <c r="AO77" s="530"/>
      <c r="AS77" s="543"/>
    </row>
    <row r="78" spans="1:45" s="438" customFormat="1" ht="49.5">
      <c r="A78" s="561">
        <v>60</v>
      </c>
      <c r="B78" s="560" t="s">
        <v>689</v>
      </c>
      <c r="C78" s="562" t="s">
        <v>690</v>
      </c>
      <c r="D78" s="560" t="s">
        <v>297</v>
      </c>
      <c r="E78" s="564">
        <v>3</v>
      </c>
      <c r="F78" s="583"/>
      <c r="G78" s="782"/>
      <c r="H78" s="547">
        <v>0.18</v>
      </c>
      <c r="I78" s="548"/>
      <c r="J78" s="549"/>
      <c r="K78" s="444" t="str">
        <f t="shared" si="1"/>
        <v>Included</v>
      </c>
      <c r="L78" s="451">
        <f t="shared" si="0"/>
        <v>0.18</v>
      </c>
      <c r="M78" s="542"/>
      <c r="V78" s="530"/>
      <c r="W78" s="530"/>
      <c r="X78" s="530"/>
      <c r="Y78" s="530"/>
      <c r="Z78" s="530"/>
      <c r="AA78" s="530"/>
      <c r="AB78" s="530"/>
      <c r="AC78" s="530"/>
      <c r="AD78" s="530"/>
      <c r="AE78" s="530"/>
      <c r="AF78" s="530"/>
      <c r="AG78" s="530"/>
      <c r="AH78" s="530"/>
      <c r="AI78" s="530"/>
      <c r="AJ78" s="530"/>
      <c r="AK78" s="530"/>
      <c r="AL78" s="530"/>
      <c r="AM78" s="530"/>
      <c r="AN78" s="530"/>
      <c r="AO78" s="530"/>
      <c r="AS78" s="543"/>
    </row>
    <row r="79" spans="1:45" s="438" customFormat="1" ht="264">
      <c r="A79" s="561">
        <v>61</v>
      </c>
      <c r="B79" s="560">
        <v>22.6</v>
      </c>
      <c r="C79" s="562" t="s">
        <v>691</v>
      </c>
      <c r="D79" s="560" t="s">
        <v>599</v>
      </c>
      <c r="E79" s="564">
        <v>46.32</v>
      </c>
      <c r="F79" s="583"/>
      <c r="G79" s="782"/>
      <c r="H79" s="547">
        <v>0.18</v>
      </c>
      <c r="I79" s="548"/>
      <c r="J79" s="549"/>
      <c r="K79" s="444" t="str">
        <f t="shared" si="1"/>
        <v>Included</v>
      </c>
      <c r="L79" s="451">
        <f t="shared" si="0"/>
        <v>0.18</v>
      </c>
      <c r="M79" s="542"/>
      <c r="V79" s="530"/>
      <c r="W79" s="530"/>
      <c r="X79" s="530"/>
      <c r="Y79" s="530"/>
      <c r="Z79" s="530"/>
      <c r="AA79" s="530"/>
      <c r="AB79" s="530"/>
      <c r="AC79" s="530"/>
      <c r="AD79" s="530"/>
      <c r="AE79" s="530"/>
      <c r="AF79" s="530"/>
      <c r="AG79" s="530"/>
      <c r="AH79" s="530"/>
      <c r="AI79" s="530"/>
      <c r="AJ79" s="530"/>
      <c r="AK79" s="530"/>
      <c r="AL79" s="530"/>
      <c r="AM79" s="530"/>
      <c r="AN79" s="530"/>
      <c r="AO79" s="530"/>
      <c r="AS79" s="543"/>
    </row>
    <row r="80" spans="1:45" s="438" customFormat="1" ht="82.5">
      <c r="A80" s="561">
        <v>62</v>
      </c>
      <c r="B80" s="560" t="s">
        <v>692</v>
      </c>
      <c r="C80" s="562" t="s">
        <v>693</v>
      </c>
      <c r="D80" s="560" t="s">
        <v>599</v>
      </c>
      <c r="E80" s="564">
        <v>46.32</v>
      </c>
      <c r="F80" s="583"/>
      <c r="G80" s="782"/>
      <c r="H80" s="547">
        <v>0.18</v>
      </c>
      <c r="I80" s="548"/>
      <c r="J80" s="549"/>
      <c r="K80" s="444" t="str">
        <f t="shared" si="1"/>
        <v>Included</v>
      </c>
      <c r="L80" s="451">
        <f t="shared" si="0"/>
        <v>0.18</v>
      </c>
      <c r="M80" s="542"/>
      <c r="V80" s="530"/>
      <c r="W80" s="530"/>
      <c r="X80" s="530"/>
      <c r="Y80" s="530"/>
      <c r="Z80" s="530"/>
      <c r="AA80" s="530"/>
      <c r="AB80" s="530"/>
      <c r="AC80" s="530"/>
      <c r="AD80" s="530"/>
      <c r="AE80" s="530"/>
      <c r="AF80" s="530"/>
      <c r="AG80" s="530"/>
      <c r="AH80" s="530"/>
      <c r="AI80" s="530"/>
      <c r="AJ80" s="530"/>
      <c r="AK80" s="530"/>
      <c r="AL80" s="530"/>
      <c r="AM80" s="530"/>
      <c r="AN80" s="530"/>
      <c r="AO80" s="530"/>
      <c r="AS80" s="543"/>
    </row>
    <row r="81" spans="1:45" s="595" customFormat="1" ht="16.5">
      <c r="A81" s="588" t="s">
        <v>195</v>
      </c>
      <c r="B81" s="672" t="s">
        <v>694</v>
      </c>
      <c r="C81" s="673"/>
      <c r="D81" s="589"/>
      <c r="E81" s="590"/>
      <c r="F81" s="583"/>
      <c r="G81" s="783"/>
      <c r="H81" s="591"/>
      <c r="I81" s="592"/>
      <c r="J81" s="549"/>
      <c r="K81" s="593"/>
      <c r="L81" s="578"/>
      <c r="M81" s="594"/>
      <c r="V81" s="596"/>
      <c r="W81" s="596"/>
      <c r="X81" s="596"/>
      <c r="Y81" s="596"/>
      <c r="Z81" s="596"/>
      <c r="AA81" s="596"/>
      <c r="AB81" s="596"/>
      <c r="AC81" s="596"/>
      <c r="AD81" s="596"/>
      <c r="AE81" s="596"/>
      <c r="AF81" s="596"/>
      <c r="AG81" s="596"/>
      <c r="AH81" s="596"/>
      <c r="AI81" s="596"/>
      <c r="AJ81" s="596"/>
      <c r="AK81" s="596"/>
      <c r="AL81" s="596"/>
      <c r="AM81" s="596"/>
      <c r="AN81" s="596"/>
      <c r="AO81" s="596"/>
      <c r="AS81" s="597"/>
    </row>
    <row r="82" spans="1:45" s="438" customFormat="1" ht="115.5">
      <c r="A82" s="561">
        <v>1</v>
      </c>
      <c r="B82" s="560" t="s">
        <v>695</v>
      </c>
      <c r="C82" s="562" t="s">
        <v>696</v>
      </c>
      <c r="D82" s="560" t="s">
        <v>599</v>
      </c>
      <c r="E82" s="564">
        <v>600</v>
      </c>
      <c r="F82" s="583"/>
      <c r="G82" s="782"/>
      <c r="H82" s="547">
        <v>0.18</v>
      </c>
      <c r="I82" s="548"/>
      <c r="J82" s="549"/>
      <c r="K82" s="444" t="str">
        <f t="shared" si="1"/>
        <v>Included</v>
      </c>
      <c r="L82" s="451">
        <f t="shared" si="0"/>
        <v>0.18</v>
      </c>
      <c r="M82" s="542"/>
      <c r="V82" s="530"/>
      <c r="W82" s="530"/>
      <c r="X82" s="530"/>
      <c r="Y82" s="530"/>
      <c r="Z82" s="530"/>
      <c r="AA82" s="530"/>
      <c r="AB82" s="530"/>
      <c r="AC82" s="530"/>
      <c r="AD82" s="530"/>
      <c r="AE82" s="530"/>
      <c r="AF82" s="530"/>
      <c r="AG82" s="530"/>
      <c r="AH82" s="530"/>
      <c r="AI82" s="530"/>
      <c r="AJ82" s="530"/>
      <c r="AK82" s="530"/>
      <c r="AL82" s="530"/>
      <c r="AM82" s="530"/>
      <c r="AN82" s="530"/>
      <c r="AO82" s="530"/>
      <c r="AS82" s="543"/>
    </row>
    <row r="83" spans="1:45" s="438" customFormat="1" ht="198">
      <c r="A83" s="561">
        <v>2</v>
      </c>
      <c r="B83" s="560" t="s">
        <v>697</v>
      </c>
      <c r="C83" s="562" t="s">
        <v>698</v>
      </c>
      <c r="D83" s="560" t="s">
        <v>580</v>
      </c>
      <c r="E83" s="564">
        <v>5572</v>
      </c>
      <c r="F83" s="583"/>
      <c r="G83" s="782"/>
      <c r="H83" s="547">
        <v>0.18</v>
      </c>
      <c r="I83" s="548"/>
      <c r="J83" s="549"/>
      <c r="K83" s="444" t="str">
        <f t="shared" si="1"/>
        <v>Included</v>
      </c>
      <c r="L83" s="451">
        <f t="shared" si="0"/>
        <v>0.18</v>
      </c>
      <c r="M83" s="542"/>
      <c r="V83" s="530"/>
      <c r="W83" s="530"/>
      <c r="X83" s="530"/>
      <c r="Y83" s="530"/>
      <c r="Z83" s="530"/>
      <c r="AA83" s="530"/>
      <c r="AB83" s="530"/>
      <c r="AC83" s="530"/>
      <c r="AD83" s="530"/>
      <c r="AE83" s="530"/>
      <c r="AF83" s="530"/>
      <c r="AG83" s="530"/>
      <c r="AH83" s="530"/>
      <c r="AI83" s="530"/>
      <c r="AJ83" s="530"/>
      <c r="AK83" s="530"/>
      <c r="AL83" s="530"/>
      <c r="AM83" s="530"/>
      <c r="AN83" s="530"/>
      <c r="AO83" s="530"/>
      <c r="AS83" s="543"/>
    </row>
    <row r="84" spans="1:45" s="438" customFormat="1" ht="99">
      <c r="A84" s="561">
        <v>3</v>
      </c>
      <c r="B84" s="560" t="s">
        <v>699</v>
      </c>
      <c r="C84" s="562" t="s">
        <v>700</v>
      </c>
      <c r="D84" s="560" t="s">
        <v>304</v>
      </c>
      <c r="E84" s="564">
        <v>450</v>
      </c>
      <c r="F84" s="583"/>
      <c r="G84" s="782"/>
      <c r="H84" s="547">
        <v>0.18</v>
      </c>
      <c r="I84" s="548"/>
      <c r="J84" s="549"/>
      <c r="K84" s="444" t="str">
        <f t="shared" ref="K84:K119" si="2">IF(J84=0, "Included", IF(ISERROR(E84*J84), J84, E84*J84))</f>
        <v>Included</v>
      </c>
      <c r="L84" s="451">
        <f t="shared" si="0"/>
        <v>0.18</v>
      </c>
      <c r="M84" s="542"/>
      <c r="V84" s="530"/>
      <c r="W84" s="530"/>
      <c r="X84" s="530"/>
      <c r="Y84" s="530"/>
      <c r="Z84" s="530"/>
      <c r="AA84" s="530"/>
      <c r="AB84" s="530"/>
      <c r="AC84" s="530"/>
      <c r="AD84" s="530"/>
      <c r="AE84" s="530"/>
      <c r="AF84" s="530"/>
      <c r="AG84" s="530"/>
      <c r="AH84" s="530"/>
      <c r="AI84" s="530"/>
      <c r="AJ84" s="530"/>
      <c r="AK84" s="530"/>
      <c r="AL84" s="530"/>
      <c r="AM84" s="530"/>
      <c r="AN84" s="530"/>
      <c r="AO84" s="530"/>
      <c r="AS84" s="543"/>
    </row>
    <row r="85" spans="1:45" s="595" customFormat="1" ht="16.5">
      <c r="A85" s="588"/>
      <c r="B85" s="589"/>
      <c r="C85" s="598" t="s">
        <v>747</v>
      </c>
      <c r="D85" s="589"/>
      <c r="E85" s="590"/>
      <c r="F85" s="583"/>
      <c r="G85" s="783"/>
      <c r="H85" s="591"/>
      <c r="I85" s="592"/>
      <c r="J85" s="549"/>
      <c r="K85" s="593"/>
      <c r="L85" s="578"/>
      <c r="M85" s="594"/>
      <c r="V85" s="596"/>
      <c r="W85" s="596"/>
      <c r="X85" s="596"/>
      <c r="Y85" s="596"/>
      <c r="Z85" s="596"/>
      <c r="AA85" s="596"/>
      <c r="AB85" s="596"/>
      <c r="AC85" s="596"/>
      <c r="AD85" s="596"/>
      <c r="AE85" s="596"/>
      <c r="AF85" s="596"/>
      <c r="AG85" s="596"/>
      <c r="AH85" s="596"/>
      <c r="AI85" s="596"/>
      <c r="AJ85" s="596"/>
      <c r="AK85" s="596"/>
      <c r="AL85" s="596"/>
      <c r="AM85" s="596"/>
      <c r="AN85" s="596"/>
      <c r="AO85" s="596"/>
      <c r="AS85" s="597"/>
    </row>
    <row r="86" spans="1:45" s="438" customFormat="1" ht="66">
      <c r="A86" s="561">
        <v>1</v>
      </c>
      <c r="B86" s="560" t="s">
        <v>701</v>
      </c>
      <c r="C86" s="562" t="s">
        <v>702</v>
      </c>
      <c r="D86" s="560" t="s">
        <v>703</v>
      </c>
      <c r="E86" s="564">
        <v>11</v>
      </c>
      <c r="F86" s="583"/>
      <c r="G86" s="782"/>
      <c r="H86" s="547">
        <v>0.18</v>
      </c>
      <c r="I86" s="548"/>
      <c r="J86" s="549"/>
      <c r="K86" s="444" t="str">
        <f t="shared" si="2"/>
        <v>Included</v>
      </c>
      <c r="L86" s="451">
        <f t="shared" si="0"/>
        <v>0.18</v>
      </c>
      <c r="M86" s="542"/>
      <c r="V86" s="530"/>
      <c r="W86" s="530"/>
      <c r="X86" s="530"/>
      <c r="Y86" s="530"/>
      <c r="Z86" s="530"/>
      <c r="AA86" s="530"/>
      <c r="AB86" s="530"/>
      <c r="AC86" s="530"/>
      <c r="AD86" s="530"/>
      <c r="AE86" s="530"/>
      <c r="AF86" s="530"/>
      <c r="AG86" s="530"/>
      <c r="AH86" s="530"/>
      <c r="AI86" s="530"/>
      <c r="AJ86" s="530"/>
      <c r="AK86" s="530"/>
      <c r="AL86" s="530"/>
      <c r="AM86" s="530"/>
      <c r="AN86" s="530"/>
      <c r="AO86" s="530"/>
      <c r="AS86" s="543"/>
    </row>
    <row r="87" spans="1:45" s="438" customFormat="1" ht="49.5">
      <c r="A87" s="561">
        <v>2</v>
      </c>
      <c r="B87" s="560">
        <v>1.5</v>
      </c>
      <c r="C87" s="562" t="s">
        <v>704</v>
      </c>
      <c r="D87" s="560" t="s">
        <v>705</v>
      </c>
      <c r="E87" s="564">
        <v>60</v>
      </c>
      <c r="F87" s="583"/>
      <c r="G87" s="782"/>
      <c r="H87" s="547">
        <v>0.18</v>
      </c>
      <c r="I87" s="548"/>
      <c r="J87" s="549"/>
      <c r="K87" s="444" t="str">
        <f t="shared" si="2"/>
        <v>Included</v>
      </c>
      <c r="L87" s="451">
        <f t="shared" si="0"/>
        <v>0.18</v>
      </c>
      <c r="M87" s="542"/>
      <c r="V87" s="530"/>
      <c r="W87" s="530"/>
      <c r="X87" s="530"/>
      <c r="Y87" s="530"/>
      <c r="Z87" s="530"/>
      <c r="AA87" s="530"/>
      <c r="AB87" s="530"/>
      <c r="AC87" s="530"/>
      <c r="AD87" s="530"/>
      <c r="AE87" s="530"/>
      <c r="AF87" s="530"/>
      <c r="AG87" s="530"/>
      <c r="AH87" s="530"/>
      <c r="AI87" s="530"/>
      <c r="AJ87" s="530"/>
      <c r="AK87" s="530"/>
      <c r="AL87" s="530"/>
      <c r="AM87" s="530"/>
      <c r="AN87" s="530"/>
      <c r="AO87" s="530"/>
      <c r="AS87" s="543"/>
    </row>
    <row r="88" spans="1:45" s="438" customFormat="1" ht="33">
      <c r="A88" s="561"/>
      <c r="B88" s="560">
        <v>1.7</v>
      </c>
      <c r="C88" s="562" t="s">
        <v>706</v>
      </c>
      <c r="D88" s="560"/>
      <c r="E88" s="564"/>
      <c r="F88" s="583"/>
      <c r="G88" s="782"/>
      <c r="H88" s="547"/>
      <c r="I88" s="548"/>
      <c r="J88" s="549"/>
      <c r="K88" s="444"/>
      <c r="L88" s="451"/>
      <c r="M88" s="542"/>
      <c r="V88" s="530"/>
      <c r="W88" s="530"/>
      <c r="X88" s="530"/>
      <c r="Y88" s="530"/>
      <c r="Z88" s="530"/>
      <c r="AA88" s="530"/>
      <c r="AB88" s="530"/>
      <c r="AC88" s="530"/>
      <c r="AD88" s="530"/>
      <c r="AE88" s="530"/>
      <c r="AF88" s="530"/>
      <c r="AG88" s="530"/>
      <c r="AH88" s="530"/>
      <c r="AI88" s="530"/>
      <c r="AJ88" s="530"/>
      <c r="AK88" s="530"/>
      <c r="AL88" s="530"/>
      <c r="AM88" s="530"/>
      <c r="AN88" s="530"/>
      <c r="AO88" s="530"/>
      <c r="AS88" s="543"/>
    </row>
    <row r="89" spans="1:45" s="438" customFormat="1" ht="16.5">
      <c r="A89" s="561">
        <v>3</v>
      </c>
      <c r="B89" s="560" t="s">
        <v>707</v>
      </c>
      <c r="C89" s="562" t="s">
        <v>708</v>
      </c>
      <c r="D89" s="560" t="s">
        <v>705</v>
      </c>
      <c r="E89" s="564">
        <v>50</v>
      </c>
      <c r="F89" s="583"/>
      <c r="G89" s="782"/>
      <c r="H89" s="547">
        <v>0.18</v>
      </c>
      <c r="I89" s="548"/>
      <c r="J89" s="549"/>
      <c r="K89" s="444" t="str">
        <f t="shared" si="2"/>
        <v>Included</v>
      </c>
      <c r="L89" s="451">
        <f t="shared" si="0"/>
        <v>0.18</v>
      </c>
      <c r="M89" s="542"/>
      <c r="V89" s="530"/>
      <c r="W89" s="530"/>
      <c r="X89" s="530"/>
      <c r="Y89" s="530"/>
      <c r="Z89" s="530"/>
      <c r="AA89" s="530"/>
      <c r="AB89" s="530"/>
      <c r="AC89" s="530"/>
      <c r="AD89" s="530"/>
      <c r="AE89" s="530"/>
      <c r="AF89" s="530"/>
      <c r="AG89" s="530"/>
      <c r="AH89" s="530"/>
      <c r="AI89" s="530"/>
      <c r="AJ89" s="530"/>
      <c r="AK89" s="530"/>
      <c r="AL89" s="530"/>
      <c r="AM89" s="530"/>
      <c r="AN89" s="530"/>
      <c r="AO89" s="530"/>
      <c r="AS89" s="543"/>
    </row>
    <row r="90" spans="1:45" s="438" customFormat="1" ht="66">
      <c r="A90" s="561">
        <v>4</v>
      </c>
      <c r="B90" s="560" t="s">
        <v>425</v>
      </c>
      <c r="C90" s="562" t="s">
        <v>709</v>
      </c>
      <c r="D90" s="560" t="s">
        <v>348</v>
      </c>
      <c r="E90" s="564">
        <v>12</v>
      </c>
      <c r="F90" s="583"/>
      <c r="G90" s="782"/>
      <c r="H90" s="547">
        <v>0.18</v>
      </c>
      <c r="I90" s="548"/>
      <c r="J90" s="549"/>
      <c r="K90" s="444" t="str">
        <f t="shared" si="2"/>
        <v>Included</v>
      </c>
      <c r="L90" s="451">
        <f t="shared" si="0"/>
        <v>0.18</v>
      </c>
      <c r="M90" s="542"/>
      <c r="V90" s="530"/>
      <c r="W90" s="530"/>
      <c r="X90" s="530"/>
      <c r="Y90" s="530"/>
      <c r="Z90" s="530"/>
      <c r="AA90" s="530"/>
      <c r="AB90" s="530"/>
      <c r="AC90" s="530"/>
      <c r="AD90" s="530"/>
      <c r="AE90" s="530"/>
      <c r="AF90" s="530"/>
      <c r="AG90" s="530"/>
      <c r="AH90" s="530"/>
      <c r="AI90" s="530"/>
      <c r="AJ90" s="530"/>
      <c r="AK90" s="530"/>
      <c r="AL90" s="530"/>
      <c r="AM90" s="530"/>
      <c r="AN90" s="530"/>
      <c r="AO90" s="530"/>
      <c r="AS90" s="543"/>
    </row>
    <row r="91" spans="1:45" s="438" customFormat="1" ht="49.5">
      <c r="A91" s="561">
        <v>5</v>
      </c>
      <c r="B91" s="560">
        <v>1.1200000000000001</v>
      </c>
      <c r="C91" s="562" t="s">
        <v>710</v>
      </c>
      <c r="D91" s="560" t="s">
        <v>711</v>
      </c>
      <c r="E91" s="564">
        <v>42</v>
      </c>
      <c r="F91" s="583"/>
      <c r="G91" s="782"/>
      <c r="H91" s="547">
        <v>0.18</v>
      </c>
      <c r="I91" s="548"/>
      <c r="J91" s="549"/>
      <c r="K91" s="444" t="str">
        <f t="shared" si="2"/>
        <v>Included</v>
      </c>
      <c r="L91" s="451">
        <f t="shared" si="0"/>
        <v>0.18</v>
      </c>
      <c r="M91" s="542"/>
      <c r="V91" s="530"/>
      <c r="W91" s="530"/>
      <c r="X91" s="530"/>
      <c r="Y91" s="530"/>
      <c r="Z91" s="530"/>
      <c r="AA91" s="530"/>
      <c r="AB91" s="530"/>
      <c r="AC91" s="530"/>
      <c r="AD91" s="530"/>
      <c r="AE91" s="530"/>
      <c r="AF91" s="530"/>
      <c r="AG91" s="530"/>
      <c r="AH91" s="530"/>
      <c r="AI91" s="530"/>
      <c r="AJ91" s="530"/>
      <c r="AK91" s="530"/>
      <c r="AL91" s="530"/>
      <c r="AM91" s="530"/>
      <c r="AN91" s="530"/>
      <c r="AO91" s="530"/>
      <c r="AS91" s="543"/>
    </row>
    <row r="92" spans="1:45" s="438" customFormat="1" ht="49.5">
      <c r="A92" s="561">
        <v>6</v>
      </c>
      <c r="B92" s="560" t="s">
        <v>336</v>
      </c>
      <c r="C92" s="562" t="s">
        <v>712</v>
      </c>
      <c r="D92" s="560" t="s">
        <v>711</v>
      </c>
      <c r="E92" s="564">
        <v>60</v>
      </c>
      <c r="F92" s="583"/>
      <c r="G92" s="782"/>
      <c r="H92" s="547">
        <v>0.18</v>
      </c>
      <c r="I92" s="548"/>
      <c r="J92" s="549"/>
      <c r="K92" s="444" t="str">
        <f t="shared" si="2"/>
        <v>Included</v>
      </c>
      <c r="L92" s="451">
        <f t="shared" si="0"/>
        <v>0.18</v>
      </c>
      <c r="M92" s="542"/>
      <c r="V92" s="530"/>
      <c r="W92" s="530"/>
      <c r="X92" s="530"/>
      <c r="Y92" s="530"/>
      <c r="Z92" s="530"/>
      <c r="AA92" s="530"/>
      <c r="AB92" s="530"/>
      <c r="AC92" s="530"/>
      <c r="AD92" s="530"/>
      <c r="AE92" s="530"/>
      <c r="AF92" s="530"/>
      <c r="AG92" s="530"/>
      <c r="AH92" s="530"/>
      <c r="AI92" s="530"/>
      <c r="AJ92" s="530"/>
      <c r="AK92" s="530"/>
      <c r="AL92" s="530"/>
      <c r="AM92" s="530"/>
      <c r="AN92" s="530"/>
      <c r="AO92" s="530"/>
      <c r="AS92" s="543"/>
    </row>
    <row r="93" spans="1:45" s="438" customFormat="1" ht="33">
      <c r="A93" s="561"/>
      <c r="B93" s="560">
        <v>1.17</v>
      </c>
      <c r="C93" s="562" t="s">
        <v>713</v>
      </c>
      <c r="D93" s="560"/>
      <c r="E93" s="564"/>
      <c r="F93" s="583"/>
      <c r="G93" s="782"/>
      <c r="H93" s="547"/>
      <c r="I93" s="548"/>
      <c r="J93" s="549"/>
      <c r="K93" s="444"/>
      <c r="L93" s="451"/>
      <c r="M93" s="542"/>
      <c r="V93" s="530"/>
      <c r="W93" s="530"/>
      <c r="X93" s="530"/>
      <c r="Y93" s="530"/>
      <c r="Z93" s="530"/>
      <c r="AA93" s="530"/>
      <c r="AB93" s="530"/>
      <c r="AC93" s="530"/>
      <c r="AD93" s="530"/>
      <c r="AE93" s="530"/>
      <c r="AF93" s="530"/>
      <c r="AG93" s="530"/>
      <c r="AH93" s="530"/>
      <c r="AI93" s="530"/>
      <c r="AJ93" s="530"/>
      <c r="AK93" s="530"/>
      <c r="AL93" s="530"/>
      <c r="AM93" s="530"/>
      <c r="AN93" s="530"/>
      <c r="AO93" s="530"/>
      <c r="AS93" s="543"/>
    </row>
    <row r="94" spans="1:45" s="438" customFormat="1" ht="16.5">
      <c r="A94" s="561">
        <v>7</v>
      </c>
      <c r="B94" s="560" t="s">
        <v>714</v>
      </c>
      <c r="C94" s="562" t="s">
        <v>715</v>
      </c>
      <c r="D94" s="560" t="s">
        <v>716</v>
      </c>
      <c r="E94" s="564">
        <v>120</v>
      </c>
      <c r="F94" s="583"/>
      <c r="G94" s="782"/>
      <c r="H94" s="547">
        <v>0.18</v>
      </c>
      <c r="I94" s="548"/>
      <c r="J94" s="549"/>
      <c r="K94" s="444" t="str">
        <f t="shared" si="2"/>
        <v>Included</v>
      </c>
      <c r="L94" s="451">
        <f t="shared" si="0"/>
        <v>0.18</v>
      </c>
      <c r="M94" s="542"/>
      <c r="V94" s="530"/>
      <c r="W94" s="530"/>
      <c r="X94" s="530"/>
      <c r="Y94" s="530"/>
      <c r="Z94" s="530"/>
      <c r="AA94" s="530"/>
      <c r="AB94" s="530"/>
      <c r="AC94" s="530"/>
      <c r="AD94" s="530"/>
      <c r="AE94" s="530"/>
      <c r="AF94" s="530"/>
      <c r="AG94" s="530"/>
      <c r="AH94" s="530"/>
      <c r="AI94" s="530"/>
      <c r="AJ94" s="530"/>
      <c r="AK94" s="530"/>
      <c r="AL94" s="530"/>
      <c r="AM94" s="530"/>
      <c r="AN94" s="530"/>
      <c r="AO94" s="530"/>
      <c r="AS94" s="543"/>
    </row>
    <row r="95" spans="1:45" s="438" customFormat="1" ht="16.5">
      <c r="A95" s="561">
        <v>8</v>
      </c>
      <c r="B95" s="560" t="s">
        <v>717</v>
      </c>
      <c r="C95" s="562" t="s">
        <v>718</v>
      </c>
      <c r="D95" s="560" t="s">
        <v>716</v>
      </c>
      <c r="E95" s="564">
        <v>60</v>
      </c>
      <c r="F95" s="583"/>
      <c r="G95" s="782"/>
      <c r="H95" s="547">
        <v>0.18</v>
      </c>
      <c r="I95" s="548"/>
      <c r="J95" s="549"/>
      <c r="K95" s="444" t="str">
        <f t="shared" si="2"/>
        <v>Included</v>
      </c>
      <c r="L95" s="451">
        <f t="shared" si="0"/>
        <v>0.18</v>
      </c>
      <c r="M95" s="542"/>
      <c r="V95" s="530"/>
      <c r="W95" s="530"/>
      <c r="X95" s="530"/>
      <c r="Y95" s="530"/>
      <c r="Z95" s="530"/>
      <c r="AA95" s="530"/>
      <c r="AB95" s="530"/>
      <c r="AC95" s="530"/>
      <c r="AD95" s="530"/>
      <c r="AE95" s="530"/>
      <c r="AF95" s="530"/>
      <c r="AG95" s="530"/>
      <c r="AH95" s="530"/>
      <c r="AI95" s="530"/>
      <c r="AJ95" s="530"/>
      <c r="AK95" s="530"/>
      <c r="AL95" s="530"/>
      <c r="AM95" s="530"/>
      <c r="AN95" s="530"/>
      <c r="AO95" s="530"/>
      <c r="AS95" s="543"/>
    </row>
    <row r="96" spans="1:45" s="438" customFormat="1" ht="49.5">
      <c r="A96" s="561">
        <v>9</v>
      </c>
      <c r="B96" s="560" t="s">
        <v>719</v>
      </c>
      <c r="C96" s="562" t="s">
        <v>720</v>
      </c>
      <c r="D96" s="560" t="s">
        <v>716</v>
      </c>
      <c r="E96" s="564">
        <v>60</v>
      </c>
      <c r="F96" s="583"/>
      <c r="G96" s="782"/>
      <c r="H96" s="547">
        <v>0.18</v>
      </c>
      <c r="I96" s="548"/>
      <c r="J96" s="549"/>
      <c r="K96" s="444" t="str">
        <f t="shared" si="2"/>
        <v>Included</v>
      </c>
      <c r="L96" s="451">
        <f t="shared" si="0"/>
        <v>0.18</v>
      </c>
      <c r="M96" s="542"/>
      <c r="V96" s="530"/>
      <c r="W96" s="530"/>
      <c r="X96" s="530"/>
      <c r="Y96" s="530"/>
      <c r="Z96" s="530"/>
      <c r="AA96" s="530"/>
      <c r="AB96" s="530"/>
      <c r="AC96" s="530"/>
      <c r="AD96" s="530"/>
      <c r="AE96" s="530"/>
      <c r="AF96" s="530"/>
      <c r="AG96" s="530"/>
      <c r="AH96" s="530"/>
      <c r="AI96" s="530"/>
      <c r="AJ96" s="530"/>
      <c r="AK96" s="530"/>
      <c r="AL96" s="530"/>
      <c r="AM96" s="530"/>
      <c r="AN96" s="530"/>
      <c r="AO96" s="530"/>
      <c r="AS96" s="543"/>
    </row>
    <row r="97" spans="1:45" s="438" customFormat="1" ht="33">
      <c r="A97" s="561"/>
      <c r="B97" s="560">
        <v>1.24</v>
      </c>
      <c r="C97" s="562" t="s">
        <v>721</v>
      </c>
      <c r="D97" s="560"/>
      <c r="E97" s="564"/>
      <c r="F97" s="583"/>
      <c r="G97" s="782"/>
      <c r="H97" s="547"/>
      <c r="I97" s="548"/>
      <c r="J97" s="549"/>
      <c r="K97" s="444"/>
      <c r="L97" s="451"/>
      <c r="M97" s="542"/>
      <c r="V97" s="530"/>
      <c r="W97" s="530"/>
      <c r="X97" s="530"/>
      <c r="Y97" s="530"/>
      <c r="Z97" s="530"/>
      <c r="AA97" s="530"/>
      <c r="AB97" s="530"/>
      <c r="AC97" s="530"/>
      <c r="AD97" s="530"/>
      <c r="AE97" s="530"/>
      <c r="AF97" s="530"/>
      <c r="AG97" s="530"/>
      <c r="AH97" s="530"/>
      <c r="AI97" s="530"/>
      <c r="AJ97" s="530"/>
      <c r="AK97" s="530"/>
      <c r="AL97" s="530"/>
      <c r="AM97" s="530"/>
      <c r="AN97" s="530"/>
      <c r="AO97" s="530"/>
      <c r="AS97" s="543"/>
    </row>
    <row r="98" spans="1:45" s="438" customFormat="1" ht="16.5">
      <c r="A98" s="561">
        <v>10</v>
      </c>
      <c r="B98" s="560" t="s">
        <v>353</v>
      </c>
      <c r="C98" s="562" t="s">
        <v>722</v>
      </c>
      <c r="D98" s="560" t="s">
        <v>581</v>
      </c>
      <c r="E98" s="564">
        <v>2</v>
      </c>
      <c r="F98" s="583"/>
      <c r="G98" s="782"/>
      <c r="H98" s="547">
        <v>0.18</v>
      </c>
      <c r="I98" s="548"/>
      <c r="J98" s="549"/>
      <c r="K98" s="444" t="str">
        <f t="shared" si="2"/>
        <v>Included</v>
      </c>
      <c r="L98" s="451">
        <f t="shared" si="0"/>
        <v>0.18</v>
      </c>
      <c r="M98" s="542"/>
      <c r="V98" s="530"/>
      <c r="W98" s="530"/>
      <c r="X98" s="530"/>
      <c r="Y98" s="530"/>
      <c r="Z98" s="530"/>
      <c r="AA98" s="530"/>
      <c r="AB98" s="530"/>
      <c r="AC98" s="530"/>
      <c r="AD98" s="530"/>
      <c r="AE98" s="530"/>
      <c r="AF98" s="530"/>
      <c r="AG98" s="530"/>
      <c r="AH98" s="530"/>
      <c r="AI98" s="530"/>
      <c r="AJ98" s="530"/>
      <c r="AK98" s="530"/>
      <c r="AL98" s="530"/>
      <c r="AM98" s="530"/>
      <c r="AN98" s="530"/>
      <c r="AO98" s="530"/>
      <c r="AS98" s="543"/>
    </row>
    <row r="99" spans="1:45" s="438" customFormat="1" ht="16.5">
      <c r="A99" s="561">
        <v>11</v>
      </c>
      <c r="B99" s="560" t="s">
        <v>333</v>
      </c>
      <c r="C99" s="562" t="s">
        <v>723</v>
      </c>
      <c r="D99" s="560" t="s">
        <v>581</v>
      </c>
      <c r="E99" s="564">
        <v>2</v>
      </c>
      <c r="F99" s="583"/>
      <c r="G99" s="782"/>
      <c r="H99" s="547">
        <v>0.18</v>
      </c>
      <c r="I99" s="548"/>
      <c r="J99" s="549"/>
      <c r="K99" s="444" t="str">
        <f t="shared" si="2"/>
        <v>Included</v>
      </c>
      <c r="L99" s="451">
        <f t="shared" si="0"/>
        <v>0.18</v>
      </c>
      <c r="M99" s="542"/>
      <c r="V99" s="530"/>
      <c r="W99" s="530"/>
      <c r="X99" s="530"/>
      <c r="Y99" s="530"/>
      <c r="Z99" s="530"/>
      <c r="AA99" s="530"/>
      <c r="AB99" s="530"/>
      <c r="AC99" s="530"/>
      <c r="AD99" s="530"/>
      <c r="AE99" s="530"/>
      <c r="AF99" s="530"/>
      <c r="AG99" s="530"/>
      <c r="AH99" s="530"/>
      <c r="AI99" s="530"/>
      <c r="AJ99" s="530"/>
      <c r="AK99" s="530"/>
      <c r="AL99" s="530"/>
      <c r="AM99" s="530"/>
      <c r="AN99" s="530"/>
      <c r="AO99" s="530"/>
      <c r="AS99" s="543"/>
    </row>
    <row r="100" spans="1:45" s="438" customFormat="1" ht="33">
      <c r="A100" s="561">
        <v>12</v>
      </c>
      <c r="B100" s="560">
        <v>1.25</v>
      </c>
      <c r="C100" s="562" t="s">
        <v>307</v>
      </c>
      <c r="D100" s="560" t="s">
        <v>299</v>
      </c>
      <c r="E100" s="564">
        <v>8</v>
      </c>
      <c r="F100" s="583"/>
      <c r="G100" s="782"/>
      <c r="H100" s="547">
        <v>0.18</v>
      </c>
      <c r="I100" s="548"/>
      <c r="J100" s="549"/>
      <c r="K100" s="444" t="str">
        <f t="shared" si="2"/>
        <v>Included</v>
      </c>
      <c r="L100" s="451">
        <f t="shared" si="0"/>
        <v>0.18</v>
      </c>
      <c r="M100" s="542"/>
      <c r="V100" s="530"/>
      <c r="W100" s="530"/>
      <c r="X100" s="530"/>
      <c r="Y100" s="530"/>
      <c r="Z100" s="530"/>
      <c r="AA100" s="530"/>
      <c r="AB100" s="530"/>
      <c r="AC100" s="530"/>
      <c r="AD100" s="530"/>
      <c r="AE100" s="530"/>
      <c r="AF100" s="530"/>
      <c r="AG100" s="530"/>
      <c r="AH100" s="530"/>
      <c r="AI100" s="530"/>
      <c r="AJ100" s="530"/>
      <c r="AK100" s="530"/>
      <c r="AL100" s="530"/>
      <c r="AM100" s="530"/>
      <c r="AN100" s="530"/>
      <c r="AO100" s="530"/>
      <c r="AS100" s="543"/>
    </row>
    <row r="101" spans="1:45" s="438" customFormat="1" ht="33">
      <c r="A101" s="561"/>
      <c r="B101" s="560">
        <v>1.27</v>
      </c>
      <c r="C101" s="562" t="s">
        <v>724</v>
      </c>
      <c r="D101" s="560"/>
      <c r="E101" s="564"/>
      <c r="F101" s="583"/>
      <c r="G101" s="782"/>
      <c r="H101" s="547"/>
      <c r="I101" s="548"/>
      <c r="J101" s="549"/>
      <c r="K101" s="444"/>
      <c r="L101" s="451"/>
      <c r="M101" s="542"/>
      <c r="V101" s="530"/>
      <c r="W101" s="530"/>
      <c r="X101" s="530"/>
      <c r="Y101" s="530"/>
      <c r="Z101" s="530"/>
      <c r="AA101" s="530"/>
      <c r="AB101" s="530"/>
      <c r="AC101" s="530"/>
      <c r="AD101" s="530"/>
      <c r="AE101" s="530"/>
      <c r="AF101" s="530"/>
      <c r="AG101" s="530"/>
      <c r="AH101" s="530"/>
      <c r="AI101" s="530"/>
      <c r="AJ101" s="530"/>
      <c r="AK101" s="530"/>
      <c r="AL101" s="530"/>
      <c r="AM101" s="530"/>
      <c r="AN101" s="530"/>
      <c r="AO101" s="530"/>
      <c r="AS101" s="543"/>
    </row>
    <row r="102" spans="1:45" s="438" customFormat="1" ht="33">
      <c r="A102" s="561">
        <v>13</v>
      </c>
      <c r="B102" s="560" t="s">
        <v>725</v>
      </c>
      <c r="C102" s="562" t="s">
        <v>726</v>
      </c>
      <c r="D102" s="560" t="s">
        <v>299</v>
      </c>
      <c r="E102" s="564">
        <v>3</v>
      </c>
      <c r="F102" s="583"/>
      <c r="G102" s="782"/>
      <c r="H102" s="547">
        <v>0.18</v>
      </c>
      <c r="I102" s="548"/>
      <c r="J102" s="549"/>
      <c r="K102" s="444" t="str">
        <f t="shared" si="2"/>
        <v>Included</v>
      </c>
      <c r="L102" s="451">
        <f t="shared" si="0"/>
        <v>0.18</v>
      </c>
      <c r="M102" s="542"/>
      <c r="V102" s="530"/>
      <c r="W102" s="530"/>
      <c r="X102" s="530"/>
      <c r="Y102" s="530"/>
      <c r="Z102" s="530"/>
      <c r="AA102" s="530"/>
      <c r="AB102" s="530"/>
      <c r="AC102" s="530"/>
      <c r="AD102" s="530"/>
      <c r="AE102" s="530"/>
      <c r="AF102" s="530"/>
      <c r="AG102" s="530"/>
      <c r="AH102" s="530"/>
      <c r="AI102" s="530"/>
      <c r="AJ102" s="530"/>
      <c r="AK102" s="530"/>
      <c r="AL102" s="530"/>
      <c r="AM102" s="530"/>
      <c r="AN102" s="530"/>
      <c r="AO102" s="530"/>
      <c r="AS102" s="543"/>
    </row>
    <row r="103" spans="1:45" s="438" customFormat="1" ht="16.5">
      <c r="A103" s="561">
        <v>14</v>
      </c>
      <c r="B103" s="560" t="s">
        <v>727</v>
      </c>
      <c r="C103" s="562" t="s">
        <v>728</v>
      </c>
      <c r="D103" s="560" t="s">
        <v>417</v>
      </c>
      <c r="E103" s="564">
        <v>2</v>
      </c>
      <c r="F103" s="583"/>
      <c r="G103" s="782"/>
      <c r="H103" s="547">
        <v>0.18</v>
      </c>
      <c r="I103" s="548"/>
      <c r="J103" s="549"/>
      <c r="K103" s="444" t="str">
        <f t="shared" si="2"/>
        <v>Included</v>
      </c>
      <c r="L103" s="451">
        <f t="shared" si="0"/>
        <v>0.18</v>
      </c>
      <c r="M103" s="542"/>
      <c r="V103" s="530"/>
      <c r="W103" s="530"/>
      <c r="X103" s="530"/>
      <c r="Y103" s="530"/>
      <c r="Z103" s="530"/>
      <c r="AA103" s="530"/>
      <c r="AB103" s="530"/>
      <c r="AC103" s="530"/>
      <c r="AD103" s="530"/>
      <c r="AE103" s="530"/>
      <c r="AF103" s="530"/>
      <c r="AG103" s="530"/>
      <c r="AH103" s="530"/>
      <c r="AI103" s="530"/>
      <c r="AJ103" s="530"/>
      <c r="AK103" s="530"/>
      <c r="AL103" s="530"/>
      <c r="AM103" s="530"/>
      <c r="AN103" s="530"/>
      <c r="AO103" s="530"/>
      <c r="AS103" s="543"/>
    </row>
    <row r="104" spans="1:45" s="438" customFormat="1" ht="49.5">
      <c r="A104" s="561">
        <v>15</v>
      </c>
      <c r="B104" s="560">
        <v>1.32</v>
      </c>
      <c r="C104" s="562" t="s">
        <v>729</v>
      </c>
      <c r="D104" s="560" t="s">
        <v>299</v>
      </c>
      <c r="E104" s="564">
        <v>10</v>
      </c>
      <c r="F104" s="583"/>
      <c r="G104" s="782"/>
      <c r="H104" s="547">
        <v>0.18</v>
      </c>
      <c r="I104" s="548"/>
      <c r="J104" s="549"/>
      <c r="K104" s="444" t="str">
        <f t="shared" si="2"/>
        <v>Included</v>
      </c>
      <c r="L104" s="451">
        <f t="shared" si="0"/>
        <v>0.18</v>
      </c>
      <c r="M104" s="542"/>
      <c r="V104" s="530"/>
      <c r="W104" s="530"/>
      <c r="X104" s="530"/>
      <c r="Y104" s="530"/>
      <c r="Z104" s="530"/>
      <c r="AA104" s="530"/>
      <c r="AB104" s="530"/>
      <c r="AC104" s="530"/>
      <c r="AD104" s="530"/>
      <c r="AE104" s="530"/>
      <c r="AF104" s="530"/>
      <c r="AG104" s="530"/>
      <c r="AH104" s="530"/>
      <c r="AI104" s="530"/>
      <c r="AJ104" s="530"/>
      <c r="AK104" s="530"/>
      <c r="AL104" s="530"/>
      <c r="AM104" s="530"/>
      <c r="AN104" s="530"/>
      <c r="AO104" s="530"/>
      <c r="AS104" s="543"/>
    </row>
    <row r="105" spans="1:45" s="438" customFormat="1" ht="66">
      <c r="A105" s="561">
        <v>16</v>
      </c>
      <c r="B105" s="560">
        <v>1.41</v>
      </c>
      <c r="C105" s="562" t="s">
        <v>446</v>
      </c>
      <c r="D105" s="560" t="s">
        <v>299</v>
      </c>
      <c r="E105" s="564">
        <v>12</v>
      </c>
      <c r="F105" s="583"/>
      <c r="G105" s="782"/>
      <c r="H105" s="547">
        <v>0.18</v>
      </c>
      <c r="I105" s="548"/>
      <c r="J105" s="549"/>
      <c r="K105" s="444" t="str">
        <f t="shared" si="2"/>
        <v>Included</v>
      </c>
      <c r="L105" s="451">
        <f t="shared" si="0"/>
        <v>0.18</v>
      </c>
      <c r="M105" s="542"/>
      <c r="V105" s="530"/>
      <c r="W105" s="530"/>
      <c r="X105" s="530"/>
      <c r="Y105" s="530"/>
      <c r="Z105" s="530"/>
      <c r="AA105" s="530"/>
      <c r="AB105" s="530"/>
      <c r="AC105" s="530"/>
      <c r="AD105" s="530"/>
      <c r="AE105" s="530"/>
      <c r="AF105" s="530"/>
      <c r="AG105" s="530"/>
      <c r="AH105" s="530"/>
      <c r="AI105" s="530"/>
      <c r="AJ105" s="530"/>
      <c r="AK105" s="530"/>
      <c r="AL105" s="530"/>
      <c r="AM105" s="530"/>
      <c r="AN105" s="530"/>
      <c r="AO105" s="530"/>
      <c r="AS105" s="543"/>
    </row>
    <row r="106" spans="1:45" s="438" customFormat="1" ht="66">
      <c r="A106" s="561">
        <v>17</v>
      </c>
      <c r="B106" s="560">
        <v>1.45</v>
      </c>
      <c r="C106" s="562" t="s">
        <v>730</v>
      </c>
      <c r="D106" s="560" t="s">
        <v>299</v>
      </c>
      <c r="E106" s="564">
        <v>11</v>
      </c>
      <c r="F106" s="583"/>
      <c r="G106" s="782"/>
      <c r="H106" s="547">
        <v>0.18</v>
      </c>
      <c r="I106" s="548"/>
      <c r="J106" s="549"/>
      <c r="K106" s="444" t="str">
        <f t="shared" si="2"/>
        <v>Included</v>
      </c>
      <c r="L106" s="451">
        <f t="shared" si="0"/>
        <v>0.18</v>
      </c>
      <c r="M106" s="542"/>
      <c r="V106" s="530"/>
      <c r="W106" s="530"/>
      <c r="X106" s="530"/>
      <c r="Y106" s="530"/>
      <c r="Z106" s="530"/>
      <c r="AA106" s="530"/>
      <c r="AB106" s="530"/>
      <c r="AC106" s="530"/>
      <c r="AD106" s="530"/>
      <c r="AE106" s="530"/>
      <c r="AF106" s="530"/>
      <c r="AG106" s="530"/>
      <c r="AH106" s="530"/>
      <c r="AI106" s="530"/>
      <c r="AJ106" s="530"/>
      <c r="AK106" s="530"/>
      <c r="AL106" s="530"/>
      <c r="AM106" s="530"/>
      <c r="AN106" s="530"/>
      <c r="AO106" s="530"/>
      <c r="AS106" s="543"/>
    </row>
    <row r="107" spans="1:45" s="438" customFormat="1" ht="33">
      <c r="A107" s="561">
        <v>18</v>
      </c>
      <c r="B107" s="560" t="s">
        <v>449</v>
      </c>
      <c r="C107" s="562" t="s">
        <v>731</v>
      </c>
      <c r="D107" s="560" t="s">
        <v>299</v>
      </c>
      <c r="E107" s="564">
        <v>3</v>
      </c>
      <c r="F107" s="583"/>
      <c r="G107" s="782"/>
      <c r="H107" s="547">
        <v>0.18</v>
      </c>
      <c r="I107" s="548"/>
      <c r="J107" s="549"/>
      <c r="K107" s="444" t="str">
        <f t="shared" si="2"/>
        <v>Included</v>
      </c>
      <c r="L107" s="451">
        <f t="shared" si="0"/>
        <v>0.18</v>
      </c>
      <c r="M107" s="542"/>
      <c r="V107" s="530"/>
      <c r="W107" s="530"/>
      <c r="X107" s="530"/>
      <c r="Y107" s="530"/>
      <c r="Z107" s="530"/>
      <c r="AA107" s="530"/>
      <c r="AB107" s="530"/>
      <c r="AC107" s="530"/>
      <c r="AD107" s="530"/>
      <c r="AE107" s="530"/>
      <c r="AF107" s="530"/>
      <c r="AG107" s="530"/>
      <c r="AH107" s="530"/>
      <c r="AI107" s="530"/>
      <c r="AJ107" s="530"/>
      <c r="AK107" s="530"/>
      <c r="AL107" s="530"/>
      <c r="AM107" s="530"/>
      <c r="AN107" s="530"/>
      <c r="AO107" s="530"/>
      <c r="AS107" s="543"/>
    </row>
    <row r="108" spans="1:45" s="438" customFormat="1" ht="16.5">
      <c r="A108" s="561">
        <v>19</v>
      </c>
      <c r="B108" s="560">
        <v>1.51</v>
      </c>
      <c r="C108" s="562" t="s">
        <v>358</v>
      </c>
      <c r="D108" s="560" t="s">
        <v>299</v>
      </c>
      <c r="E108" s="564">
        <v>3</v>
      </c>
      <c r="F108" s="583"/>
      <c r="G108" s="782"/>
      <c r="H108" s="547">
        <v>0.18</v>
      </c>
      <c r="I108" s="548"/>
      <c r="J108" s="549"/>
      <c r="K108" s="444" t="str">
        <f t="shared" si="2"/>
        <v>Included</v>
      </c>
      <c r="L108" s="451">
        <f t="shared" si="0"/>
        <v>0.18</v>
      </c>
      <c r="M108" s="542"/>
      <c r="V108" s="530"/>
      <c r="W108" s="530"/>
      <c r="X108" s="530"/>
      <c r="Y108" s="530"/>
      <c r="Z108" s="530"/>
      <c r="AA108" s="530"/>
      <c r="AB108" s="530"/>
      <c r="AC108" s="530"/>
      <c r="AD108" s="530"/>
      <c r="AE108" s="530"/>
      <c r="AF108" s="530"/>
      <c r="AG108" s="530"/>
      <c r="AH108" s="530"/>
      <c r="AI108" s="530"/>
      <c r="AJ108" s="530"/>
      <c r="AK108" s="530"/>
      <c r="AL108" s="530"/>
      <c r="AM108" s="530"/>
      <c r="AN108" s="530"/>
      <c r="AO108" s="530"/>
      <c r="AS108" s="543"/>
    </row>
    <row r="109" spans="1:45" s="438" customFormat="1" ht="66">
      <c r="A109" s="561">
        <v>20</v>
      </c>
      <c r="B109" s="560" t="s">
        <v>454</v>
      </c>
      <c r="C109" s="562" t="s">
        <v>732</v>
      </c>
      <c r="D109" s="560" t="s">
        <v>299</v>
      </c>
      <c r="E109" s="564">
        <v>4</v>
      </c>
      <c r="F109" s="583"/>
      <c r="G109" s="782"/>
      <c r="H109" s="547">
        <v>0.18</v>
      </c>
      <c r="I109" s="548"/>
      <c r="J109" s="549"/>
      <c r="K109" s="444" t="str">
        <f t="shared" si="2"/>
        <v>Included</v>
      </c>
      <c r="L109" s="451">
        <f t="shared" si="0"/>
        <v>0.18</v>
      </c>
      <c r="M109" s="542"/>
      <c r="V109" s="530"/>
      <c r="W109" s="530"/>
      <c r="X109" s="530"/>
      <c r="Y109" s="530"/>
      <c r="Z109" s="530"/>
      <c r="AA109" s="530"/>
      <c r="AB109" s="530"/>
      <c r="AC109" s="530"/>
      <c r="AD109" s="530"/>
      <c r="AE109" s="530"/>
      <c r="AF109" s="530"/>
      <c r="AG109" s="530"/>
      <c r="AH109" s="530"/>
      <c r="AI109" s="530"/>
      <c r="AJ109" s="530"/>
      <c r="AK109" s="530"/>
      <c r="AL109" s="530"/>
      <c r="AM109" s="530"/>
      <c r="AN109" s="530"/>
      <c r="AO109" s="530"/>
      <c r="AS109" s="543"/>
    </row>
    <row r="110" spans="1:45" s="438" customFormat="1" ht="49.5">
      <c r="A110" s="561">
        <v>21</v>
      </c>
      <c r="B110" s="560" t="s">
        <v>341</v>
      </c>
      <c r="C110" s="562" t="s">
        <v>733</v>
      </c>
      <c r="D110" s="560" t="s">
        <v>299</v>
      </c>
      <c r="E110" s="564">
        <v>15</v>
      </c>
      <c r="F110" s="583"/>
      <c r="G110" s="782"/>
      <c r="H110" s="547">
        <v>0.18</v>
      </c>
      <c r="I110" s="548"/>
      <c r="J110" s="549"/>
      <c r="K110" s="444" t="str">
        <f t="shared" si="2"/>
        <v>Included</v>
      </c>
      <c r="L110" s="451">
        <f t="shared" si="0"/>
        <v>0.18</v>
      </c>
      <c r="M110" s="542"/>
      <c r="V110" s="530"/>
      <c r="W110" s="530"/>
      <c r="X110" s="530"/>
      <c r="Y110" s="530"/>
      <c r="Z110" s="530"/>
      <c r="AA110" s="530"/>
      <c r="AB110" s="530"/>
      <c r="AC110" s="530"/>
      <c r="AD110" s="530"/>
      <c r="AE110" s="530"/>
      <c r="AF110" s="530"/>
      <c r="AG110" s="530"/>
      <c r="AH110" s="530"/>
      <c r="AI110" s="530"/>
      <c r="AJ110" s="530"/>
      <c r="AK110" s="530"/>
      <c r="AL110" s="530"/>
      <c r="AM110" s="530"/>
      <c r="AN110" s="530"/>
      <c r="AO110" s="530"/>
      <c r="AS110" s="543"/>
    </row>
    <row r="111" spans="1:45" s="438" customFormat="1" ht="33">
      <c r="A111" s="561">
        <v>22</v>
      </c>
      <c r="B111" s="560">
        <v>2.13</v>
      </c>
      <c r="C111" s="562" t="s">
        <v>734</v>
      </c>
      <c r="D111" s="560" t="s">
        <v>735</v>
      </c>
      <c r="E111" s="564">
        <v>4</v>
      </c>
      <c r="F111" s="583"/>
      <c r="G111" s="782"/>
      <c r="H111" s="547">
        <v>0.18</v>
      </c>
      <c r="I111" s="548"/>
      <c r="J111" s="549"/>
      <c r="K111" s="444" t="str">
        <f t="shared" si="2"/>
        <v>Included</v>
      </c>
      <c r="L111" s="451">
        <f t="shared" si="0"/>
        <v>0.18</v>
      </c>
      <c r="M111" s="542"/>
      <c r="V111" s="530"/>
      <c r="W111" s="530"/>
      <c r="X111" s="530"/>
      <c r="Y111" s="530"/>
      <c r="Z111" s="530"/>
      <c r="AA111" s="530"/>
      <c r="AB111" s="530"/>
      <c r="AC111" s="530"/>
      <c r="AD111" s="530"/>
      <c r="AE111" s="530"/>
      <c r="AF111" s="530"/>
      <c r="AG111" s="530"/>
      <c r="AH111" s="530"/>
      <c r="AI111" s="530"/>
      <c r="AJ111" s="530"/>
      <c r="AK111" s="530"/>
      <c r="AL111" s="530"/>
      <c r="AM111" s="530"/>
      <c r="AN111" s="530"/>
      <c r="AO111" s="530"/>
      <c r="AS111" s="543"/>
    </row>
    <row r="112" spans="1:45" s="438" customFormat="1" ht="49.5">
      <c r="A112" s="561">
        <v>23</v>
      </c>
      <c r="B112" s="560">
        <v>5.4</v>
      </c>
      <c r="C112" s="562" t="s">
        <v>364</v>
      </c>
      <c r="D112" s="560" t="s">
        <v>303</v>
      </c>
      <c r="E112" s="564">
        <v>4</v>
      </c>
      <c r="F112" s="583"/>
      <c r="G112" s="782"/>
      <c r="H112" s="547">
        <v>0.18</v>
      </c>
      <c r="I112" s="548"/>
      <c r="J112" s="549"/>
      <c r="K112" s="444" t="str">
        <f t="shared" si="2"/>
        <v>Included</v>
      </c>
      <c r="L112" s="451">
        <f t="shared" si="0"/>
        <v>0.18</v>
      </c>
      <c r="M112" s="542"/>
      <c r="V112" s="530"/>
      <c r="W112" s="530"/>
      <c r="X112" s="530"/>
      <c r="Y112" s="530"/>
      <c r="Z112" s="530"/>
      <c r="AA112" s="530"/>
      <c r="AB112" s="530"/>
      <c r="AC112" s="530"/>
      <c r="AD112" s="530"/>
      <c r="AE112" s="530"/>
      <c r="AF112" s="530"/>
      <c r="AG112" s="530"/>
      <c r="AH112" s="530"/>
      <c r="AI112" s="530"/>
      <c r="AJ112" s="530"/>
      <c r="AK112" s="530"/>
      <c r="AL112" s="530"/>
      <c r="AM112" s="530"/>
      <c r="AN112" s="530"/>
      <c r="AO112" s="530"/>
      <c r="AS112" s="543"/>
    </row>
    <row r="113" spans="1:45" s="609" customFormat="1" ht="16.5">
      <c r="A113" s="599"/>
      <c r="B113" s="600"/>
      <c r="C113" s="601" t="s">
        <v>748</v>
      </c>
      <c r="D113" s="600"/>
      <c r="E113" s="602"/>
      <c r="F113" s="603"/>
      <c r="G113" s="784"/>
      <c r="H113" s="604"/>
      <c r="I113" s="605"/>
      <c r="J113" s="549"/>
      <c r="K113" s="606"/>
      <c r="L113" s="607"/>
      <c r="M113" s="608"/>
      <c r="V113" s="610"/>
      <c r="W113" s="610"/>
      <c r="X113" s="610"/>
      <c r="Y113" s="610"/>
      <c r="Z113" s="610"/>
      <c r="AA113" s="610"/>
      <c r="AB113" s="610"/>
      <c r="AC113" s="610"/>
      <c r="AD113" s="610"/>
      <c r="AE113" s="610"/>
      <c r="AF113" s="610"/>
      <c r="AG113" s="610"/>
      <c r="AH113" s="610"/>
      <c r="AI113" s="610"/>
      <c r="AJ113" s="610"/>
      <c r="AK113" s="610"/>
      <c r="AL113" s="610"/>
      <c r="AM113" s="610"/>
      <c r="AN113" s="610"/>
      <c r="AO113" s="610"/>
      <c r="AS113" s="611"/>
    </row>
    <row r="114" spans="1:45" s="438" customFormat="1" ht="82.5">
      <c r="A114" s="561">
        <v>1</v>
      </c>
      <c r="B114" s="560" t="s">
        <v>328</v>
      </c>
      <c r="C114" s="562" t="s">
        <v>736</v>
      </c>
      <c r="D114" s="560" t="s">
        <v>299</v>
      </c>
      <c r="E114" s="564">
        <v>6</v>
      </c>
      <c r="F114" s="583"/>
      <c r="G114" s="782"/>
      <c r="H114" s="547">
        <v>0.18</v>
      </c>
      <c r="I114" s="548"/>
      <c r="J114" s="549"/>
      <c r="K114" s="444" t="str">
        <f t="shared" si="2"/>
        <v>Included</v>
      </c>
      <c r="L114" s="451">
        <f t="shared" si="0"/>
        <v>0.18</v>
      </c>
      <c r="M114" s="542"/>
      <c r="V114" s="530"/>
      <c r="W114" s="530"/>
      <c r="X114" s="530"/>
      <c r="Y114" s="530"/>
      <c r="Z114" s="530"/>
      <c r="AA114" s="530"/>
      <c r="AB114" s="530"/>
      <c r="AC114" s="530"/>
      <c r="AD114" s="530"/>
      <c r="AE114" s="530"/>
      <c r="AF114" s="530"/>
      <c r="AG114" s="530"/>
      <c r="AH114" s="530"/>
      <c r="AI114" s="530"/>
      <c r="AJ114" s="530"/>
      <c r="AK114" s="530"/>
      <c r="AL114" s="530"/>
      <c r="AM114" s="530"/>
      <c r="AN114" s="530"/>
      <c r="AO114" s="530"/>
      <c r="AS114" s="543"/>
    </row>
    <row r="115" spans="1:45" s="438" customFormat="1" ht="33">
      <c r="A115" s="561">
        <v>2</v>
      </c>
      <c r="B115" s="560" t="s">
        <v>328</v>
      </c>
      <c r="C115" s="562" t="s">
        <v>737</v>
      </c>
      <c r="D115" s="560" t="s">
        <v>299</v>
      </c>
      <c r="E115" s="564">
        <v>3</v>
      </c>
      <c r="F115" s="583"/>
      <c r="G115" s="782"/>
      <c r="H115" s="547">
        <v>0.18</v>
      </c>
      <c r="I115" s="548"/>
      <c r="J115" s="549"/>
      <c r="K115" s="444" t="str">
        <f t="shared" si="2"/>
        <v>Included</v>
      </c>
      <c r="L115" s="451">
        <f t="shared" si="0"/>
        <v>0.18</v>
      </c>
      <c r="M115" s="542"/>
      <c r="V115" s="530"/>
      <c r="W115" s="530"/>
      <c r="X115" s="530"/>
      <c r="Y115" s="530"/>
      <c r="Z115" s="530"/>
      <c r="AA115" s="530"/>
      <c r="AB115" s="530"/>
      <c r="AC115" s="530"/>
      <c r="AD115" s="530"/>
      <c r="AE115" s="530"/>
      <c r="AF115" s="530"/>
      <c r="AG115" s="530"/>
      <c r="AH115" s="530"/>
      <c r="AI115" s="530"/>
      <c r="AJ115" s="530"/>
      <c r="AK115" s="530"/>
      <c r="AL115" s="530"/>
      <c r="AM115" s="530"/>
      <c r="AN115" s="530"/>
      <c r="AO115" s="530"/>
      <c r="AS115" s="543"/>
    </row>
    <row r="116" spans="1:45" s="438" customFormat="1" ht="33">
      <c r="A116" s="561">
        <v>3</v>
      </c>
      <c r="B116" s="560" t="s">
        <v>328</v>
      </c>
      <c r="C116" s="562" t="s">
        <v>738</v>
      </c>
      <c r="D116" s="560" t="s">
        <v>299</v>
      </c>
      <c r="E116" s="564">
        <v>3</v>
      </c>
      <c r="F116" s="583"/>
      <c r="G116" s="782"/>
      <c r="H116" s="547">
        <v>0.18</v>
      </c>
      <c r="I116" s="548"/>
      <c r="J116" s="549"/>
      <c r="K116" s="444" t="str">
        <f t="shared" si="2"/>
        <v>Included</v>
      </c>
      <c r="L116" s="451">
        <f t="shared" si="0"/>
        <v>0.18</v>
      </c>
      <c r="M116" s="542"/>
      <c r="V116" s="530"/>
      <c r="W116" s="530"/>
      <c r="X116" s="530"/>
      <c r="Y116" s="530"/>
      <c r="Z116" s="530"/>
      <c r="AA116" s="530"/>
      <c r="AB116" s="530"/>
      <c r="AC116" s="530"/>
      <c r="AD116" s="530"/>
      <c r="AE116" s="530"/>
      <c r="AF116" s="530"/>
      <c r="AG116" s="530"/>
      <c r="AH116" s="530"/>
      <c r="AI116" s="530"/>
      <c r="AJ116" s="530"/>
      <c r="AK116" s="530"/>
      <c r="AL116" s="530"/>
      <c r="AM116" s="530"/>
      <c r="AN116" s="530"/>
      <c r="AO116" s="530"/>
      <c r="AS116" s="543"/>
    </row>
    <row r="117" spans="1:45" s="438" customFormat="1" ht="49.5">
      <c r="A117" s="561">
        <v>4</v>
      </c>
      <c r="B117" s="560" t="s">
        <v>739</v>
      </c>
      <c r="C117" s="562" t="s">
        <v>740</v>
      </c>
      <c r="D117" s="560" t="s">
        <v>735</v>
      </c>
      <c r="E117" s="564">
        <v>8</v>
      </c>
      <c r="F117" s="583"/>
      <c r="G117" s="782"/>
      <c r="H117" s="547">
        <v>0.18</v>
      </c>
      <c r="I117" s="548"/>
      <c r="J117" s="549"/>
      <c r="K117" s="444" t="str">
        <f t="shared" si="2"/>
        <v>Included</v>
      </c>
      <c r="L117" s="451">
        <f t="shared" si="0"/>
        <v>0.18</v>
      </c>
      <c r="M117" s="542"/>
      <c r="V117" s="530"/>
      <c r="W117" s="530"/>
      <c r="X117" s="530"/>
      <c r="Y117" s="530"/>
      <c r="Z117" s="530"/>
      <c r="AA117" s="530"/>
      <c r="AB117" s="530"/>
      <c r="AC117" s="530"/>
      <c r="AD117" s="530"/>
      <c r="AE117" s="530"/>
      <c r="AF117" s="530"/>
      <c r="AG117" s="530"/>
      <c r="AH117" s="530"/>
      <c r="AI117" s="530"/>
      <c r="AJ117" s="530"/>
      <c r="AK117" s="530"/>
      <c r="AL117" s="530"/>
      <c r="AM117" s="530"/>
      <c r="AN117" s="530"/>
      <c r="AO117" s="530"/>
      <c r="AS117" s="543"/>
    </row>
    <row r="118" spans="1:45" s="438" customFormat="1" ht="82.5">
      <c r="A118" s="561">
        <v>5</v>
      </c>
      <c r="B118" s="560" t="s">
        <v>741</v>
      </c>
      <c r="C118" s="562" t="s">
        <v>742</v>
      </c>
      <c r="D118" s="560" t="s">
        <v>743</v>
      </c>
      <c r="E118" s="564">
        <v>6</v>
      </c>
      <c r="F118" s="583"/>
      <c r="G118" s="782"/>
      <c r="H118" s="547">
        <v>0.18</v>
      </c>
      <c r="I118" s="548"/>
      <c r="J118" s="549"/>
      <c r="K118" s="444" t="str">
        <f t="shared" si="2"/>
        <v>Included</v>
      </c>
      <c r="L118" s="451">
        <f t="shared" si="0"/>
        <v>0.18</v>
      </c>
      <c r="M118" s="542"/>
      <c r="V118" s="530"/>
      <c r="W118" s="530"/>
      <c r="X118" s="530"/>
      <c r="Y118" s="530"/>
      <c r="Z118" s="530"/>
      <c r="AA118" s="530"/>
      <c r="AB118" s="530"/>
      <c r="AC118" s="530"/>
      <c r="AD118" s="530"/>
      <c r="AE118" s="530"/>
      <c r="AF118" s="530"/>
      <c r="AG118" s="530"/>
      <c r="AH118" s="530"/>
      <c r="AI118" s="530"/>
      <c r="AJ118" s="530"/>
      <c r="AK118" s="530"/>
      <c r="AL118" s="530"/>
      <c r="AM118" s="530"/>
      <c r="AN118" s="530"/>
      <c r="AO118" s="530"/>
      <c r="AS118" s="543"/>
    </row>
    <row r="119" spans="1:45" s="438" customFormat="1" ht="49.5">
      <c r="A119" s="561">
        <v>6</v>
      </c>
      <c r="B119" s="560" t="s">
        <v>744</v>
      </c>
      <c r="C119" s="562" t="s">
        <v>745</v>
      </c>
      <c r="D119" s="560" t="s">
        <v>746</v>
      </c>
      <c r="E119" s="564">
        <v>2</v>
      </c>
      <c r="F119" s="583"/>
      <c r="G119" s="782"/>
      <c r="H119" s="547">
        <v>0.18</v>
      </c>
      <c r="I119" s="548"/>
      <c r="J119" s="549"/>
      <c r="K119" s="444" t="str">
        <f t="shared" si="2"/>
        <v>Included</v>
      </c>
      <c r="L119" s="451">
        <f t="shared" si="0"/>
        <v>0.18</v>
      </c>
      <c r="M119" s="542"/>
      <c r="V119" s="530"/>
      <c r="W119" s="530"/>
      <c r="X119" s="530"/>
      <c r="Y119" s="530"/>
      <c r="Z119" s="530"/>
      <c r="AA119" s="530"/>
      <c r="AB119" s="530"/>
      <c r="AC119" s="530"/>
      <c r="AD119" s="530"/>
      <c r="AE119" s="530"/>
      <c r="AF119" s="530"/>
      <c r="AG119" s="530"/>
      <c r="AH119" s="530"/>
      <c r="AI119" s="530"/>
      <c r="AJ119" s="530"/>
      <c r="AK119" s="530"/>
      <c r="AL119" s="530"/>
      <c r="AM119" s="530"/>
      <c r="AN119" s="530"/>
      <c r="AO119" s="530"/>
      <c r="AS119" s="543"/>
    </row>
    <row r="120" spans="1:45" s="438" customFormat="1" ht="16.5">
      <c r="A120" s="544"/>
      <c r="B120" s="544"/>
      <c r="C120" s="550" t="s">
        <v>308</v>
      </c>
      <c r="D120" s="550"/>
      <c r="E120" s="551"/>
      <c r="F120" s="584"/>
      <c r="G120" s="552"/>
      <c r="H120" s="552"/>
      <c r="I120" s="552"/>
      <c r="J120" s="552"/>
      <c r="K120" s="553">
        <f>SUM(K19:K119)</f>
        <v>0</v>
      </c>
      <c r="L120" s="530"/>
      <c r="V120" s="530"/>
      <c r="W120" s="530"/>
      <c r="X120" s="530"/>
      <c r="Y120" s="530"/>
      <c r="Z120" s="530"/>
      <c r="AA120" s="530"/>
      <c r="AB120" s="530"/>
      <c r="AC120" s="530"/>
      <c r="AD120" s="530"/>
      <c r="AE120" s="530"/>
      <c r="AF120" s="530"/>
      <c r="AG120" s="530"/>
      <c r="AH120" s="530"/>
      <c r="AI120" s="530"/>
      <c r="AJ120" s="530"/>
      <c r="AK120" s="530"/>
      <c r="AL120" s="530"/>
      <c r="AM120" s="530"/>
      <c r="AN120" s="530"/>
      <c r="AO120" s="530"/>
      <c r="AS120" s="554"/>
    </row>
    <row r="121" spans="1:45" s="438" customFormat="1" ht="16.5">
      <c r="A121" s="544"/>
      <c r="B121" s="544"/>
      <c r="C121" s="550" t="s">
        <v>559</v>
      </c>
      <c r="D121" s="555"/>
      <c r="E121" s="555"/>
      <c r="F121" s="585"/>
      <c r="G121" s="555"/>
      <c r="H121" s="555"/>
      <c r="I121" s="555"/>
      <c r="J121" s="555"/>
      <c r="K121" s="556">
        <f>SUMPRODUCT(L19:L119,K19:K119)</f>
        <v>0</v>
      </c>
      <c r="L121" s="530"/>
      <c r="V121" s="530"/>
      <c r="W121" s="530"/>
      <c r="X121" s="530"/>
      <c r="Y121" s="530"/>
      <c r="Z121" s="530"/>
      <c r="AA121" s="530"/>
      <c r="AB121" s="530"/>
      <c r="AC121" s="530"/>
      <c r="AD121" s="530"/>
      <c r="AE121" s="530"/>
      <c r="AF121" s="530"/>
      <c r="AG121" s="530"/>
      <c r="AH121" s="530"/>
      <c r="AI121" s="530"/>
      <c r="AJ121" s="530"/>
      <c r="AK121" s="530"/>
      <c r="AL121" s="530"/>
      <c r="AM121" s="530"/>
      <c r="AN121" s="530"/>
      <c r="AO121" s="530"/>
      <c r="AS121" s="554"/>
    </row>
    <row r="122" spans="1:45" s="438" customFormat="1" ht="16.5">
      <c r="A122" s="544"/>
      <c r="B122" s="544"/>
      <c r="C122" s="550" t="s">
        <v>272</v>
      </c>
      <c r="D122" s="555"/>
      <c r="E122" s="555"/>
      <c r="F122" s="585"/>
      <c r="G122" s="555"/>
      <c r="H122" s="555"/>
      <c r="I122" s="555"/>
      <c r="J122" s="555"/>
      <c r="K122" s="444">
        <f>K120+K121</f>
        <v>0</v>
      </c>
      <c r="L122" s="530"/>
      <c r="V122" s="530"/>
      <c r="W122" s="530"/>
      <c r="X122" s="530"/>
      <c r="Y122" s="530"/>
      <c r="Z122" s="530"/>
      <c r="AA122" s="530"/>
      <c r="AB122" s="530"/>
      <c r="AC122" s="530"/>
      <c r="AD122" s="530"/>
      <c r="AE122" s="530"/>
      <c r="AF122" s="530"/>
      <c r="AG122" s="530"/>
      <c r="AH122" s="530"/>
      <c r="AI122" s="530"/>
      <c r="AJ122" s="530"/>
      <c r="AK122" s="530"/>
      <c r="AL122" s="530"/>
      <c r="AM122" s="530"/>
      <c r="AN122" s="530"/>
      <c r="AO122" s="530"/>
      <c r="AS122" s="554"/>
    </row>
    <row r="123" spans="1:45" ht="27.95" customHeight="1">
      <c r="AS123" s="543"/>
    </row>
    <row r="124" spans="1:45" ht="27.95" customHeight="1">
      <c r="A124" s="524" t="s">
        <v>226</v>
      </c>
      <c r="B124" s="524"/>
      <c r="C124" s="445" t="str">
        <f>'Names of Bidder'!D27&amp;"-"&amp;'Names of Bidder'!E27&amp;"-"&amp;'Names of Bidder'!F27</f>
        <v>--2025</v>
      </c>
      <c r="D124" s="545"/>
      <c r="E124" s="523"/>
      <c r="F124" s="586"/>
      <c r="G124" s="523"/>
      <c r="H124" s="523"/>
      <c r="I124" s="523"/>
      <c r="J124" s="94"/>
      <c r="K124" s="781"/>
      <c r="AS124" s="543"/>
    </row>
    <row r="125" spans="1:45" ht="27.95" customHeight="1">
      <c r="A125" s="524" t="s">
        <v>227</v>
      </c>
      <c r="B125" s="524"/>
      <c r="C125" s="445">
        <f>'Names of Bidder'!D28</f>
        <v>0</v>
      </c>
      <c r="D125" s="94"/>
      <c r="F125" s="586"/>
      <c r="G125" s="523"/>
      <c r="H125" s="523"/>
      <c r="I125" s="523" t="s">
        <v>228</v>
      </c>
      <c r="J125" s="446">
        <f>'Names of Bidder'!D24</f>
        <v>0</v>
      </c>
      <c r="K125" s="94"/>
      <c r="AS125" s="543"/>
    </row>
    <row r="126" spans="1:45" ht="27.95" customHeight="1">
      <c r="A126" s="447"/>
      <c r="B126" s="447"/>
      <c r="C126" s="448"/>
      <c r="D126" s="441"/>
      <c r="F126" s="586"/>
      <c r="G126" s="523"/>
      <c r="H126" s="523"/>
      <c r="I126" s="523" t="s">
        <v>229</v>
      </c>
      <c r="J126" s="446">
        <f>'Names of Bidder'!D25</f>
        <v>0</v>
      </c>
      <c r="K126" s="441"/>
      <c r="AS126" s="543"/>
    </row>
    <row r="127" spans="1:45" ht="27.95" customHeight="1">
      <c r="A127" s="524"/>
      <c r="B127" s="524"/>
      <c r="C127" s="445"/>
      <c r="D127" s="545"/>
      <c r="E127" s="523"/>
      <c r="F127" s="586"/>
      <c r="G127" s="523"/>
      <c r="H127" s="523"/>
      <c r="I127" s="523"/>
      <c r="J127" s="94"/>
      <c r="K127" s="94"/>
      <c r="AS127" s="543"/>
    </row>
    <row r="128" spans="1:45">
      <c r="AS128" s="543"/>
    </row>
    <row r="129" spans="45:45">
      <c r="AS129" s="543"/>
    </row>
    <row r="130" spans="45:45">
      <c r="AS130" s="543"/>
    </row>
    <row r="131" spans="45:45">
      <c r="AS131" s="543"/>
    </row>
    <row r="132" spans="45:45">
      <c r="AS132" s="543"/>
    </row>
    <row r="133" spans="45:45">
      <c r="AS133" s="543"/>
    </row>
    <row r="134" spans="45:45">
      <c r="AS134" s="543"/>
    </row>
    <row r="135" spans="45:45">
      <c r="AS135" s="543"/>
    </row>
    <row r="136" spans="45:45">
      <c r="AS136" s="543"/>
    </row>
    <row r="137" spans="45:45">
      <c r="AS137" s="543"/>
    </row>
    <row r="138" spans="45:45">
      <c r="AS138" s="543"/>
    </row>
    <row r="139" spans="45:45">
      <c r="AS139" s="543"/>
    </row>
    <row r="140" spans="45:45">
      <c r="AS140" s="543"/>
    </row>
    <row r="141" spans="45:45">
      <c r="AS141" s="543"/>
    </row>
    <row r="142" spans="45:45">
      <c r="AS142" s="543"/>
    </row>
    <row r="143" spans="45:45">
      <c r="AS143" s="543"/>
    </row>
    <row r="144" spans="45:45">
      <c r="AS144" s="543"/>
    </row>
    <row r="145" spans="45:45">
      <c r="AS145" s="543"/>
    </row>
    <row r="146" spans="45:45">
      <c r="AS146" s="543"/>
    </row>
    <row r="147" spans="45:45">
      <c r="AS147" s="543"/>
    </row>
    <row r="148" spans="45:45">
      <c r="AS148" s="543"/>
    </row>
    <row r="149" spans="45:45">
      <c r="AS149" s="543"/>
    </row>
    <row r="150" spans="45:45">
      <c r="AS150" s="543"/>
    </row>
    <row r="151" spans="45:45">
      <c r="AS151" s="543"/>
    </row>
    <row r="152" spans="45:45">
      <c r="AS152" s="543"/>
    </row>
    <row r="153" spans="45:45">
      <c r="AS153" s="543"/>
    </row>
    <row r="154" spans="45:45">
      <c r="AS154" s="543"/>
    </row>
    <row r="155" spans="45:45">
      <c r="AS155" s="543"/>
    </row>
    <row r="165" spans="3:11">
      <c r="C165" s="449"/>
      <c r="D165" s="449"/>
      <c r="E165" s="449"/>
      <c r="F165" s="587"/>
      <c r="G165" s="449"/>
      <c r="H165" s="449"/>
      <c r="I165" s="449"/>
      <c r="J165" s="449"/>
      <c r="K165" s="449"/>
    </row>
    <row r="166" spans="3:11">
      <c r="C166" s="449"/>
      <c r="D166" s="449"/>
      <c r="E166" s="449"/>
      <c r="F166" s="587"/>
      <c r="G166" s="449"/>
      <c r="H166" s="449"/>
      <c r="I166" s="449"/>
      <c r="J166" s="449"/>
      <c r="K166" s="449"/>
    </row>
    <row r="167" spans="3:11">
      <c r="C167" s="449"/>
      <c r="D167" s="449"/>
      <c r="E167" s="449"/>
      <c r="F167" s="587"/>
      <c r="G167" s="449"/>
      <c r="H167" s="449"/>
      <c r="I167" s="449"/>
      <c r="J167" s="449"/>
      <c r="K167" s="449"/>
    </row>
    <row r="168" spans="3:11">
      <c r="C168" s="449"/>
      <c r="D168" s="449"/>
      <c r="E168" s="449"/>
      <c r="F168" s="587"/>
      <c r="G168" s="449"/>
      <c r="H168" s="449"/>
      <c r="I168" s="449"/>
      <c r="J168" s="449"/>
      <c r="K168" s="449"/>
    </row>
    <row r="169" spans="3:11">
      <c r="C169" s="449"/>
      <c r="D169" s="449"/>
      <c r="E169" s="449"/>
      <c r="F169" s="587"/>
      <c r="G169" s="449"/>
      <c r="H169" s="449"/>
      <c r="I169" s="449"/>
      <c r="J169" s="449"/>
      <c r="K169" s="449"/>
    </row>
    <row r="170" spans="3:11">
      <c r="C170" s="449"/>
      <c r="D170" s="449"/>
      <c r="E170" s="449"/>
      <c r="F170" s="587"/>
      <c r="G170" s="449"/>
      <c r="H170" s="449"/>
      <c r="I170" s="449"/>
      <c r="J170" s="449"/>
      <c r="K170" s="449"/>
    </row>
    <row r="171" spans="3:11">
      <c r="C171" s="449"/>
      <c r="D171" s="449"/>
      <c r="E171" s="449"/>
      <c r="F171" s="587"/>
      <c r="G171" s="449"/>
      <c r="H171" s="449"/>
      <c r="I171" s="449"/>
      <c r="J171" s="449"/>
      <c r="K171" s="449"/>
    </row>
    <row r="172" spans="3:11">
      <c r="C172" s="449"/>
      <c r="D172" s="449"/>
      <c r="E172" s="449"/>
      <c r="F172" s="587"/>
      <c r="G172" s="449"/>
      <c r="H172" s="449"/>
      <c r="I172" s="449"/>
      <c r="J172" s="449"/>
      <c r="K172" s="449"/>
    </row>
    <row r="173" spans="3:11">
      <c r="C173" s="449"/>
      <c r="D173" s="449"/>
      <c r="E173" s="449"/>
      <c r="F173" s="587"/>
      <c r="G173" s="449"/>
      <c r="H173" s="449"/>
      <c r="I173" s="449"/>
      <c r="J173" s="449"/>
      <c r="K173" s="449"/>
    </row>
    <row r="174" spans="3:11">
      <c r="C174" s="449"/>
      <c r="D174" s="449"/>
      <c r="E174" s="449"/>
      <c r="F174" s="587"/>
      <c r="G174" s="449"/>
      <c r="H174" s="449"/>
      <c r="I174" s="449"/>
      <c r="J174" s="449"/>
      <c r="K174" s="449"/>
    </row>
    <row r="175" spans="3:11">
      <c r="C175" s="449"/>
      <c r="D175" s="449"/>
      <c r="E175" s="449"/>
      <c r="F175" s="587"/>
      <c r="G175" s="449"/>
      <c r="H175" s="449"/>
      <c r="I175" s="449"/>
      <c r="J175" s="449"/>
      <c r="K175" s="449"/>
    </row>
    <row r="176" spans="3:11">
      <c r="C176" s="449"/>
      <c r="D176" s="449"/>
      <c r="E176" s="449"/>
      <c r="F176" s="587"/>
      <c r="G176" s="449"/>
      <c r="H176" s="449"/>
      <c r="I176" s="449"/>
      <c r="J176" s="449"/>
      <c r="K176" s="449"/>
    </row>
    <row r="177" spans="3:11">
      <c r="C177" s="449"/>
      <c r="D177" s="449"/>
      <c r="E177" s="449"/>
      <c r="F177" s="587"/>
      <c r="G177" s="449"/>
      <c r="H177" s="449"/>
      <c r="I177" s="449"/>
      <c r="J177" s="449"/>
      <c r="K177" s="449"/>
    </row>
    <row r="178" spans="3:11">
      <c r="C178" s="449"/>
      <c r="D178" s="449"/>
      <c r="E178" s="449"/>
      <c r="F178" s="587"/>
      <c r="G178" s="449"/>
      <c r="H178" s="449"/>
      <c r="I178" s="449"/>
      <c r="J178" s="449"/>
      <c r="K178" s="449"/>
    </row>
    <row r="179" spans="3:11">
      <c r="C179" s="449"/>
      <c r="D179" s="449"/>
      <c r="E179" s="449"/>
      <c r="F179" s="587"/>
      <c r="G179" s="449"/>
      <c r="H179" s="449"/>
      <c r="I179" s="449"/>
      <c r="J179" s="449"/>
      <c r="K179" s="449"/>
    </row>
    <row r="180" spans="3:11">
      <c r="C180" s="449"/>
      <c r="D180" s="449"/>
      <c r="E180" s="449"/>
      <c r="F180" s="587"/>
      <c r="G180" s="449"/>
      <c r="H180" s="449"/>
      <c r="I180" s="449"/>
      <c r="J180" s="449"/>
      <c r="K180" s="449"/>
    </row>
    <row r="181" spans="3:11">
      <c r="C181" s="449"/>
      <c r="D181" s="449"/>
      <c r="E181" s="449"/>
      <c r="F181" s="587"/>
      <c r="G181" s="449"/>
      <c r="H181" s="449"/>
      <c r="I181" s="449"/>
      <c r="J181" s="449"/>
      <c r="K181" s="449"/>
    </row>
    <row r="182" spans="3:11">
      <c r="C182" s="449"/>
      <c r="D182" s="449"/>
      <c r="E182" s="449"/>
      <c r="F182" s="587"/>
      <c r="G182" s="449"/>
      <c r="H182" s="449"/>
      <c r="I182" s="449"/>
      <c r="J182" s="449"/>
      <c r="K182" s="449"/>
    </row>
    <row r="183" spans="3:11">
      <c r="C183" s="449"/>
      <c r="D183" s="449"/>
      <c r="E183" s="449"/>
      <c r="F183" s="587"/>
      <c r="G183" s="449"/>
      <c r="H183" s="449"/>
      <c r="I183" s="449"/>
      <c r="J183" s="449"/>
      <c r="K183" s="449"/>
    </row>
    <row r="184" spans="3:11">
      <c r="C184" s="449"/>
      <c r="D184" s="449"/>
      <c r="E184" s="449"/>
      <c r="F184" s="587"/>
      <c r="G184" s="449"/>
      <c r="H184" s="449"/>
      <c r="I184" s="449"/>
      <c r="J184" s="449"/>
      <c r="K184" s="449"/>
    </row>
    <row r="185" spans="3:11">
      <c r="C185" s="449"/>
      <c r="D185" s="449"/>
      <c r="E185" s="449"/>
      <c r="F185" s="587"/>
      <c r="G185" s="449"/>
      <c r="H185" s="449"/>
      <c r="I185" s="449"/>
      <c r="J185" s="449"/>
      <c r="K185" s="449"/>
    </row>
    <row r="186" spans="3:11">
      <c r="C186" s="449"/>
      <c r="D186" s="449"/>
      <c r="E186" s="449"/>
      <c r="F186" s="587"/>
      <c r="G186" s="449"/>
      <c r="H186" s="449"/>
      <c r="I186" s="449"/>
      <c r="J186" s="449"/>
      <c r="K186" s="449"/>
    </row>
    <row r="187" spans="3:11">
      <c r="C187" s="449"/>
      <c r="D187" s="449"/>
      <c r="E187" s="449"/>
      <c r="F187" s="587"/>
      <c r="G187" s="449"/>
      <c r="H187" s="449"/>
      <c r="I187" s="449"/>
      <c r="J187" s="449"/>
      <c r="K187" s="449"/>
    </row>
  </sheetData>
  <sheetProtection algorithmName="SHA-512" hashValue="0ykvx5jdjnYwI2ZKhVyfvJiNNxPTTEvanv0KvSEz6vd1T3bz3dQ4H59k7NJuuIKhee99Z4B9WEhafxNInhavEw==" saltValue="h3SEhRF8wdl11vq1fr2kSA==" spinCount="100000" sheet="1" selectLockedCells="1"/>
  <customSheetViews>
    <customSheetView guid="{E5B10C1E-C091-4DA3-80AA-4DA7F5269B03}" showGridLines="0" hiddenColumns="1" topLeftCell="A32">
      <selection activeCell="J81" sqref="J81"/>
      <pageMargins left="0.25" right="0.25" top="0.75" bottom="0.75" header="0.3" footer="0.3"/>
      <printOptions horizontalCentered="1"/>
      <pageSetup paperSize="9" scale="54" fitToHeight="2" orientation="portrait" horizontalDpi="4294967295" verticalDpi="4294967295" r:id="rId1"/>
      <headerFooter alignWithMargins="0">
        <oddFooter>&amp;R&amp;"Book Antiqua,Bold"&amp;10Schedule-1/ Page &amp;P of &amp;N</oddFooter>
      </headerFooter>
    </customSheetView>
    <customSheetView guid="{90C54587-629C-4404-A1A0-30EDF0AF3C61}" scale="90" showPageBreaks="1" showGridLines="0" printArea="1" hiddenRows="1" hiddenColumns="1" view="pageBreakPreview" topLeftCell="A51">
      <selection activeCell="K53" sqref="K53"/>
      <pageMargins left="0.25" right="0.25" top="0.75" bottom="0.75" header="0.3" footer="0.3"/>
      <printOptions horizontalCentered="1"/>
      <pageSetup paperSize="9" scale="54" fitToHeight="2" orientation="portrait" horizontalDpi="4294967295" verticalDpi="4294967295" r:id="rId2"/>
      <headerFooter alignWithMargins="0">
        <oddFooter>&amp;R&amp;"Book Antiqua,Bold"&amp;10Schedule-1/ Page &amp;P of &amp;N</oddFooter>
      </headerFooter>
    </customSheetView>
    <customSheetView guid="{EE7031B4-7731-4AC9-8E26-723541638DB9}" scale="90" showPageBreaks="1" showGridLines="0" printArea="1" hiddenRows="1" hiddenColumns="1" view="pageBreakPreview" topLeftCell="A189">
      <selection activeCell="H193" sqref="H193"/>
      <pageMargins left="0.25" right="0.25" top="0.75" bottom="0.75" header="0.3" footer="0.3"/>
      <printOptions horizontalCentered="1"/>
      <pageSetup paperSize="9" scale="54" fitToHeight="2" orientation="portrait" horizontalDpi="4294967295" verticalDpi="4294967295" r:id="rId3"/>
      <headerFooter alignWithMargins="0">
        <oddFooter>&amp;R&amp;"Book Antiqua,Bold"&amp;10Schedule-1/ Page &amp;P of &amp;N</oddFooter>
      </headerFooter>
    </customSheetView>
    <customSheetView guid="{BEB8DEA2-B246-4C83-A353-004ADAF8549F}" scale="90" showPageBreaks="1" showGridLines="0" printArea="1" hiddenRows="1" hiddenColumns="1" view="pageBreakPreview" topLeftCell="A82">
      <selection activeCell="H87" sqref="H87"/>
      <pageMargins left="0.25" right="0.25" top="0.75" bottom="0.75" header="0.3" footer="0.3"/>
      <printOptions horizontalCentered="1"/>
      <pageSetup paperSize="9" scale="54" fitToHeight="2" orientation="portrait" horizontalDpi="4294967295" verticalDpi="4294967295" r:id="rId4"/>
      <headerFooter alignWithMargins="0">
        <oddFooter>&amp;R&amp;"Book Antiqua,Bold"&amp;10Schedule-1/ Page &amp;P of &amp;N</oddFooter>
      </headerFooter>
    </customSheetView>
    <customSheetView guid="{76EF76C6-407E-4B5E-855E-3AC1614CD1AB}" scale="90" showPageBreaks="1" showGridLines="0" printArea="1" hiddenRows="1" hiddenColumns="1" view="pageBreakPreview" topLeftCell="A276">
      <selection activeCell="J276" sqref="J276"/>
      <rowBreaks count="20" manualBreakCount="20">
        <brk id="29" max="10" man="1"/>
        <brk id="48" max="10" man="1"/>
        <brk id="63" max="10" man="1"/>
        <brk id="76" max="10" man="1"/>
        <brk id="89" max="10" man="1"/>
        <brk id="100" max="10" man="1"/>
        <brk id="112" max="10" man="1"/>
        <brk id="125" max="10" man="1"/>
        <brk id="138" max="10" man="1"/>
        <brk id="155" max="10" man="1"/>
        <brk id="166" max="10" man="1"/>
        <brk id="188" max="10" man="1"/>
        <brk id="202" max="10" man="1"/>
        <brk id="222" max="10" man="1"/>
        <brk id="233" max="10" man="1"/>
        <brk id="239" max="10" man="1"/>
        <brk id="245" max="10" man="1"/>
        <brk id="253" max="10" man="1"/>
        <brk id="263" max="10" man="1"/>
        <brk id="270" max="10" man="1"/>
      </rowBreaks>
      <pageMargins left="0.25" right="0.25" top="0.75" bottom="0.75" header="0.3" footer="0.3"/>
      <printOptions horizontalCentered="1"/>
      <pageSetup paperSize="9" scale="54" fitToHeight="2" orientation="portrait" horizontalDpi="4294967295" verticalDpi="4294967295" r:id="rId5"/>
      <headerFooter alignWithMargins="0">
        <oddFooter>&amp;R&amp;"Book Antiqua,Bold"&amp;10Schedule-1/ Page &amp;P of &amp;N</oddFooter>
      </headerFooter>
    </customSheetView>
    <customSheetView guid="{14D7F02E-BCCA-4517-ABC7-537FF4AEB67A}" hiddenColumns="1">
      <selection activeCell="E101" sqref="E101:E110"/>
      <rowBreaks count="2" manualBreakCount="2">
        <brk id="28" max="5" man="1"/>
        <brk id="46" max="5" man="1"/>
      </rowBreaks>
      <colBreaks count="1" manualBreakCount="1">
        <brk id="6" max="1048575" man="1"/>
      </colBreaks>
      <pageMargins left="0.51181102362204722" right="0.26" top="0.4" bottom="0.44" header="0.25" footer="0.24"/>
      <printOptions horizontalCentered="1"/>
      <pageSetup paperSize="9" orientation="portrait" horizontalDpi="300" verticalDpi="300" r:id="rId6"/>
      <headerFooter alignWithMargins="0">
        <oddFooter>&amp;R&amp;"Book Antiqua,Bold"&amp;10Schedule-2/ Page &amp;P of &amp;N</oddFooter>
      </headerFooter>
    </customSheetView>
    <customSheetView guid="{01ACF2E1-8E61-4459-ABC1-B6C183DEED61}" showRuler="0">
      <selection activeCell="E27" sqref="E27"/>
      <rowBreaks count="1" manualBreakCount="1">
        <brk id="32" max="5" man="1"/>
      </rowBreaks>
      <colBreaks count="1" manualBreakCount="1">
        <brk id="6" max="1048575" man="1"/>
      </colBreaks>
      <pageMargins left="0.51181102362204722" right="0.26" top="0.54" bottom="0.61" header="0.25" footer="0.43"/>
      <printOptions horizontalCentered="1"/>
      <pageSetup paperSize="9" orientation="portrait" horizontalDpi="300" verticalDpi="300" r:id="rId7"/>
      <headerFooter alignWithMargins="0">
        <oddFooter>&amp;R&amp;"Book Antiqua,Bold"&amp;10Schedule-2/ Page &amp;P of &amp;N</oddFooter>
      </headerFooter>
    </customSheetView>
    <customSheetView guid="{4F65FF32-EC61-4022-A399-2986D7B6B8B3}" hiddenRows="1" hiddenColumns="1" showRuler="0" topLeftCell="A16">
      <selection activeCell="E18" sqref="E18"/>
      <rowBreaks count="1" manualBreakCount="1">
        <brk id="32" max="5" man="1"/>
      </rowBreaks>
      <colBreaks count="1" manualBreakCount="1">
        <brk id="6" max="1048575" man="1"/>
      </colBreaks>
      <pageMargins left="0.51181102362204722" right="0.26" top="0.4" bottom="0.61" header="0.25" footer="0.43"/>
      <printOptions horizontalCentered="1"/>
      <pageSetup paperSize="9" orientation="portrait" horizontalDpi="300" verticalDpi="300" r:id="rId8"/>
      <headerFooter alignWithMargins="0">
        <oddFooter>&amp;R&amp;"Book Antiqua,Bold"&amp;10Schedule-2/ Page &amp;P of &amp;N</oddFooter>
      </headerFooter>
    </customSheetView>
    <customSheetView guid="{27A45B7A-04F2-4516-B80B-5ED0825D4ED3}" showPageBreaks="1" printArea="1" hiddenColumns="1" view="pageBreakPreview">
      <selection activeCell="E36" sqref="E36"/>
      <colBreaks count="1" manualBreakCount="1">
        <brk id="6" max="1048575" man="1"/>
      </colBreaks>
      <pageMargins left="0.51181102362204722" right="0.26" top="0.4" bottom="0.44" header="0.25" footer="0.24"/>
      <printOptions horizontalCentered="1"/>
      <pageSetup paperSize="9" orientation="landscape" horizontalDpi="300" verticalDpi="300" r:id="rId9"/>
      <headerFooter alignWithMargins="0">
        <oddFooter>&amp;R&amp;"Book Antiqua,Bold"&amp;10Schedule-2/ Page &amp;P of &amp;N</oddFooter>
      </headerFooter>
    </customSheetView>
    <customSheetView guid="{F42F111F-1008-4984-B8EF-A2028972CD6B}" showPageBreaks="1" showGridLines="0" printArea="1" hiddenRows="1" hiddenColumns="1" view="pageBreakPreview" topLeftCell="A2">
      <selection activeCell="E20" sqref="E20:E31"/>
      <colBreaks count="1" manualBreakCount="1">
        <brk id="6" max="1048575" man="1"/>
      </colBreaks>
      <pageMargins left="0.51181102362204722" right="0.26" top="0.4" bottom="0.44" header="0.25" footer="0.24"/>
      <printOptions horizontalCentered="1"/>
      <pageSetup paperSize="9" orientation="landscape" r:id="rId10"/>
      <headerFooter alignWithMargins="0">
        <oddFooter>&amp;R&amp;"Book Antiqua,Bold"&amp;10Schedule-2/ Page &amp;P of &amp;N</oddFooter>
      </headerFooter>
    </customSheetView>
    <customSheetView guid="{0DD8F97D-8C07-4CD0-8FF9-3A2505F13748}" showPageBreaks="1" showGridLines="0" printArea="1" hiddenRows="1" hiddenColumns="1" view="pageBreakPreview" topLeftCell="A10">
      <selection activeCell="E18" sqref="E18"/>
      <colBreaks count="1" manualBreakCount="1">
        <brk id="6" max="1048575" man="1"/>
      </colBreaks>
      <pageMargins left="0.51181102362204722" right="0.26" top="0.4" bottom="0.44" header="0.25" footer="0.24"/>
      <printOptions horizontalCentered="1"/>
      <pageSetup paperSize="9" orientation="landscape" r:id="rId11"/>
      <headerFooter alignWithMargins="0">
        <oddFooter>&amp;R&amp;"Book Antiqua,Bold"&amp;10Schedule-2/ Page &amp;P of &amp;N</oddFooter>
      </headerFooter>
    </customSheetView>
    <customSheetView guid="{6269FB24-FD69-4B06-B4F9-A51A4D37F8E4}" showPageBreaks="1" showGridLines="0" printArea="1" hiddenRows="1" hiddenColumns="1" view="pageBreakPreview">
      <selection activeCell="E18" sqref="E18"/>
      <rowBreaks count="1" manualBreakCount="1">
        <brk id="26" max="5" man="1"/>
      </rowBreaks>
      <colBreaks count="1" manualBreakCount="1">
        <brk id="6" max="1048575" man="1"/>
      </colBreaks>
      <pageMargins left="0.51181102362204722" right="0.27559055118110237" top="0.51181102362204722" bottom="0.86614173228346458" header="0.23622047244094491" footer="0.23622047244094491"/>
      <printOptions horizontalCentered="1"/>
      <pageSetup paperSize="9" fitToHeight="5" orientation="landscape" r:id="rId12"/>
      <headerFooter alignWithMargins="0">
        <oddFooter>&amp;R&amp;"Book Antiqua,Bold"&amp;10Schedule-1/ Page &amp;P of &amp;N</oddFooter>
      </headerFooter>
    </customSheetView>
    <customSheetView guid="{20CBBF41-A202-4892-A83D-52713C1F8A9E}" scale="115" showPageBreaks="1" showGridLines="0" printArea="1" hiddenRows="1" hiddenColumns="1" view="pageBreakPreview" topLeftCell="B1">
      <selection activeCell="H19" sqref="H19"/>
      <rowBreaks count="1" manualBreakCount="1">
        <brk id="26" max="5" man="1"/>
      </rowBreaks>
      <pageMargins left="0.51181102362204722" right="0.27559055118110237" top="0.51181102362204722" bottom="0.86614173228346458" header="0.23622047244094491" footer="0.23622047244094491"/>
      <printOptions horizontalCentered="1"/>
      <pageSetup paperSize="9" scale="79" fitToHeight="5" orientation="landscape" r:id="rId13"/>
      <headerFooter alignWithMargins="0">
        <oddFooter>&amp;R&amp;"Book Antiqua,Bold"&amp;10Schedule-1/ Page &amp;P of &amp;N</oddFooter>
      </headerFooter>
    </customSheetView>
    <customSheetView guid="{F9C63928-D54C-449A-864F-E2728613909C}" scale="90" showPageBreaks="1" showGridLines="0" fitToPage="1" printArea="1" hiddenRows="1" hiddenColumns="1" view="pageBreakPreview" topLeftCell="A22">
      <selection activeCell="J17" sqref="J17"/>
      <pageMargins left="0.25" right="0.25" top="0.75" bottom="0.75" header="0.3" footer="0.3"/>
      <printOptions horizontalCentered="1"/>
      <pageSetup paperSize="9" scale="56" fitToHeight="2" orientation="landscape" horizontalDpi="4294967295" verticalDpi="4294967295" r:id="rId14"/>
      <headerFooter alignWithMargins="0">
        <oddFooter>&amp;R&amp;"Book Antiqua,Bold"&amp;10Schedule-1/ Page &amp;P of &amp;N</oddFooter>
      </headerFooter>
    </customSheetView>
    <customSheetView guid="{C933274C-A7B7-4AED-95BA-97A5593E65A9}" scale="90" showPageBreaks="1" showGridLines="0" printArea="1" hiddenRows="1" hiddenColumns="1" view="pageBreakPreview" topLeftCell="A196">
      <selection activeCell="K46" sqref="K46"/>
      <pageMargins left="0.25" right="0.25" top="0.75" bottom="0.75" header="0.3" footer="0.3"/>
      <printOptions horizontalCentered="1"/>
      <pageSetup paperSize="9" scale="54" fitToHeight="2" orientation="portrait" horizontalDpi="4294967295" verticalDpi="4294967295" r:id="rId15"/>
      <headerFooter alignWithMargins="0">
        <oddFooter>&amp;R&amp;"Book Antiqua,Bold"&amp;10Schedule-1/ Page &amp;P of &amp;N</oddFooter>
      </headerFooter>
    </customSheetView>
    <customSheetView guid="{FABAE787-F37D-42D1-9450-0C61A36C2F64}" scale="90" showPageBreaks="1" showGridLines="0" printArea="1" hiddenRows="1" hiddenColumns="1" view="pageBreakPreview" topLeftCell="A51">
      <selection activeCell="K53" sqref="K53"/>
      <pageMargins left="0.25" right="0.25" top="0.75" bottom="0.75" header="0.3" footer="0.3"/>
      <printOptions horizontalCentered="1"/>
      <pageSetup paperSize="9" scale="54" fitToHeight="2" orientation="portrait" horizontalDpi="4294967295" verticalDpi="4294967295" r:id="rId16"/>
      <headerFooter alignWithMargins="0">
        <oddFooter>&amp;R&amp;"Book Antiqua,Bold"&amp;10Schedule-1/ Page &amp;P of &amp;N</oddFooter>
      </headerFooter>
    </customSheetView>
  </customSheetViews>
  <mergeCells count="12">
    <mergeCell ref="AA3:AB3"/>
    <mergeCell ref="A5:K5"/>
    <mergeCell ref="A8:E8"/>
    <mergeCell ref="C9:E9"/>
    <mergeCell ref="C10:E10"/>
    <mergeCell ref="A3:K3"/>
    <mergeCell ref="B18:C18"/>
    <mergeCell ref="B81:C81"/>
    <mergeCell ref="P15:Q15"/>
    <mergeCell ref="S15:T15"/>
    <mergeCell ref="C11:E11"/>
    <mergeCell ref="C12:E12"/>
  </mergeCells>
  <phoneticPr fontId="5" type="noConversion"/>
  <conditionalFormatting sqref="G19:G119">
    <cfRule type="expression" dxfId="20" priority="12" stopIfTrue="1">
      <formula>A19&gt;0</formula>
    </cfRule>
  </conditionalFormatting>
  <conditionalFormatting sqref="I19:J119">
    <cfRule type="expression" dxfId="19" priority="24" stopIfTrue="1">
      <formula>D19&gt;0</formula>
    </cfRule>
  </conditionalFormatting>
  <dataValidations count="1">
    <dataValidation type="list" operator="greaterThan" allowBlank="1" showInputMessage="1" showErrorMessage="1" error="Enter only Numeric value greater than zero or leave the cell blank !" sqref="I19:I119" xr:uid="{00000000-0002-0000-0400-000000000000}">
      <formula1>"0%,5%,12%,18%,28%"</formula1>
    </dataValidation>
  </dataValidations>
  <printOptions horizontalCentered="1"/>
  <pageMargins left="0.25" right="0.25" top="0.75" bottom="0.75" header="0.3" footer="0.3"/>
  <pageSetup paperSize="9" scale="54" fitToHeight="2" orientation="portrait" horizontalDpi="4294967295" verticalDpi="4294967295" r:id="rId17"/>
  <headerFooter alignWithMargins="0">
    <oddFooter>&amp;R&amp;"Book Antiqua,Bold"&amp;10Schedule-1/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53"/>
  </sheetPr>
  <dimension ref="A1:AT240"/>
  <sheetViews>
    <sheetView showGridLines="0" zoomScale="75" zoomScaleNormal="75" zoomScaleSheetLayoutView="65" workbookViewId="0">
      <selection activeCell="C19" sqref="C19"/>
    </sheetView>
  </sheetViews>
  <sheetFormatPr defaultColWidth="9" defaultRowHeight="15"/>
  <cols>
    <col min="1" max="1" width="13.5" style="279" customWidth="1"/>
    <col min="2" max="2" width="8.25" style="279" customWidth="1"/>
    <col min="3" max="3" width="51.125" style="280" customWidth="1"/>
    <col min="4" max="4" width="7.625" style="281" customWidth="1"/>
    <col min="5" max="5" width="13.375" style="281" customWidth="1"/>
    <col min="6" max="6" width="15.125" style="218" customWidth="1"/>
    <col min="7" max="7" width="17.125" style="281" customWidth="1"/>
    <col min="8" max="8" width="12.125" style="281" customWidth="1"/>
    <col min="9" max="9" width="19.5" style="281" customWidth="1"/>
    <col min="10" max="10" width="18.125" style="406" customWidth="1"/>
    <col min="11" max="11" width="20.875" style="406" customWidth="1"/>
    <col min="12" max="12" width="9" style="206" hidden="1" customWidth="1"/>
    <col min="13" max="13" width="17.875" style="303" hidden="1" customWidth="1"/>
    <col min="14" max="14" width="11.625" style="303" hidden="1" customWidth="1"/>
    <col min="15" max="16" width="9" style="303" hidden="1" customWidth="1"/>
    <col min="17" max="18" width="17.625" style="303" hidden="1" customWidth="1"/>
    <col min="19" max="19" width="9" style="207" hidden="1" customWidth="1"/>
    <col min="20" max="20" width="15.625" style="303" hidden="1" customWidth="1"/>
    <col min="21" max="21" width="17.125" style="303" hidden="1" customWidth="1"/>
    <col min="22" max="22" width="1.625" style="303" hidden="1" customWidth="1"/>
    <col min="23" max="26" width="9" style="304" hidden="1" customWidth="1"/>
    <col min="27" max="28" width="9" style="304" customWidth="1"/>
    <col min="29" max="42" width="9" style="304"/>
    <col min="43" max="16384" width="9" style="303"/>
  </cols>
  <sheetData>
    <row r="1" spans="1:46" s="207" customFormat="1" ht="18" customHeight="1">
      <c r="A1" s="201" t="str">
        <f>Cover!B3</f>
        <v>NR1/T/W-CIVIL/DOM/I00/25/07512 – RFx Number 5002004524</v>
      </c>
      <c r="B1" s="201"/>
      <c r="C1" s="363"/>
      <c r="D1" s="203"/>
      <c r="E1" s="203"/>
      <c r="F1" s="211"/>
      <c r="G1" s="203"/>
      <c r="H1" s="203"/>
      <c r="I1" s="203"/>
      <c r="J1" s="404"/>
      <c r="K1" s="405" t="s">
        <v>285</v>
      </c>
      <c r="L1" s="206"/>
      <c r="W1" s="206"/>
      <c r="X1" s="206"/>
      <c r="Y1" s="206"/>
      <c r="Z1" s="206"/>
      <c r="AA1" s="206"/>
      <c r="AB1" s="206"/>
      <c r="AC1" s="206"/>
      <c r="AD1" s="206"/>
      <c r="AE1" s="206"/>
      <c r="AF1" s="206"/>
      <c r="AG1" s="206"/>
      <c r="AH1" s="206"/>
      <c r="AI1" s="206"/>
      <c r="AJ1" s="206"/>
      <c r="AK1" s="206"/>
      <c r="AL1" s="206"/>
      <c r="AM1" s="206"/>
      <c r="AN1" s="206"/>
      <c r="AO1" s="206"/>
      <c r="AP1" s="206"/>
    </row>
    <row r="2" spans="1:46" s="207" customFormat="1" ht="9" customHeight="1">
      <c r="A2" s="269"/>
      <c r="B2" s="269"/>
      <c r="C2" s="270"/>
      <c r="D2" s="271"/>
      <c r="E2" s="271"/>
      <c r="F2" s="215"/>
      <c r="G2" s="271"/>
      <c r="H2" s="271"/>
      <c r="I2" s="271"/>
      <c r="J2" s="406"/>
      <c r="K2" s="406"/>
      <c r="L2" s="206"/>
      <c r="W2" s="206"/>
      <c r="X2" s="206"/>
      <c r="Y2" s="206"/>
      <c r="Z2" s="206"/>
      <c r="AA2" s="206"/>
      <c r="AB2" s="206"/>
      <c r="AC2" s="206"/>
      <c r="AD2" s="206"/>
      <c r="AE2" s="206"/>
      <c r="AF2" s="206"/>
      <c r="AG2" s="206"/>
      <c r="AH2" s="206"/>
      <c r="AI2" s="206"/>
      <c r="AJ2" s="206"/>
      <c r="AK2" s="206"/>
      <c r="AL2" s="206"/>
      <c r="AM2" s="206"/>
      <c r="AN2" s="206"/>
      <c r="AO2" s="206"/>
      <c r="AP2" s="206"/>
    </row>
    <row r="3" spans="1:46" s="207" customFormat="1" ht="32.1" customHeight="1">
      <c r="A3" s="700" t="str">
        <f>Cover!$B$2</f>
        <v>Construction of Indoor &amp; Outdoor stores, Watchtowers, Spare Equipment Foundations etc. at 765/400 kV Sikar II New Substation.</v>
      </c>
      <c r="B3" s="700"/>
      <c r="C3" s="700"/>
      <c r="D3" s="700"/>
      <c r="E3" s="700"/>
      <c r="F3" s="700"/>
      <c r="G3" s="700"/>
      <c r="H3" s="700"/>
      <c r="I3" s="700"/>
      <c r="J3" s="700"/>
      <c r="K3" s="700"/>
      <c r="L3" s="272"/>
      <c r="M3" s="273"/>
      <c r="N3" s="274"/>
      <c r="O3" s="206"/>
      <c r="P3" s="206" t="s">
        <v>196</v>
      </c>
      <c r="Q3" s="206"/>
      <c r="R3" s="206">
        <f>IF(ISERROR(#REF!/('SCHEDULE-4'!D14+'SCHEDULE-4'!D16+'SCHEDULE-4'!D18)),0,#REF!/( 'SCHEDULE-4'!D14+'SCHEDULE-4'!D16+'SCHEDULE-4'!D18))</f>
        <v>0</v>
      </c>
      <c r="S3" s="206"/>
      <c r="T3" s="275"/>
      <c r="U3" s="276"/>
      <c r="V3" s="276"/>
      <c r="W3" s="276"/>
      <c r="X3" s="206"/>
      <c r="Y3" s="275"/>
      <c r="Z3" s="206"/>
      <c r="AA3" s="206"/>
      <c r="AB3" s="701"/>
      <c r="AC3" s="701"/>
      <c r="AD3" s="206"/>
      <c r="AE3" s="206"/>
      <c r="AF3" s="206"/>
      <c r="AG3" s="206"/>
      <c r="AH3" s="206"/>
      <c r="AI3" s="206"/>
      <c r="AJ3" s="206"/>
      <c r="AK3" s="206"/>
      <c r="AL3" s="206"/>
      <c r="AM3" s="206"/>
      <c r="AN3" s="206"/>
      <c r="AO3" s="206"/>
      <c r="AP3" s="206"/>
      <c r="AQ3" s="206"/>
      <c r="AR3" s="206"/>
      <c r="AS3" s="206"/>
      <c r="AT3" s="206"/>
    </row>
    <row r="4" spans="1:46" s="207" customFormat="1" ht="8.25" customHeight="1">
      <c r="A4" s="263"/>
      <c r="B4" s="263"/>
      <c r="C4" s="364"/>
      <c r="D4" s="263"/>
      <c r="E4" s="263"/>
      <c r="F4" s="216"/>
      <c r="G4" s="263"/>
      <c r="H4" s="263"/>
      <c r="I4" s="263"/>
      <c r="J4" s="407"/>
      <c r="K4" s="407"/>
      <c r="L4" s="272"/>
      <c r="M4" s="273"/>
      <c r="N4" s="274"/>
      <c r="O4" s="206"/>
      <c r="P4" s="206"/>
      <c r="Q4" s="206"/>
      <c r="R4" s="206"/>
      <c r="S4" s="206"/>
      <c r="T4" s="275"/>
      <c r="U4" s="276"/>
      <c r="V4" s="276"/>
      <c r="W4" s="276"/>
      <c r="X4" s="206"/>
      <c r="Y4" s="275"/>
      <c r="Z4" s="206"/>
      <c r="AA4" s="206"/>
      <c r="AB4" s="274"/>
      <c r="AC4" s="274"/>
      <c r="AD4" s="206"/>
      <c r="AE4" s="206"/>
      <c r="AF4" s="206"/>
      <c r="AG4" s="206"/>
      <c r="AH4" s="206"/>
      <c r="AI4" s="206"/>
      <c r="AJ4" s="206"/>
      <c r="AK4" s="206"/>
      <c r="AL4" s="206"/>
      <c r="AM4" s="206"/>
      <c r="AN4" s="206"/>
      <c r="AO4" s="206"/>
      <c r="AP4" s="206"/>
      <c r="AQ4" s="206"/>
      <c r="AR4" s="206"/>
      <c r="AS4" s="206"/>
      <c r="AT4" s="206"/>
    </row>
    <row r="5" spans="1:46" s="207" customFormat="1" ht="21.95" customHeight="1">
      <c r="A5" s="702" t="s">
        <v>251</v>
      </c>
      <c r="B5" s="702"/>
      <c r="C5" s="702"/>
      <c r="D5" s="702"/>
      <c r="E5" s="702"/>
      <c r="F5" s="702"/>
      <c r="G5" s="702"/>
      <c r="H5" s="702"/>
      <c r="I5" s="702"/>
      <c r="J5" s="702"/>
      <c r="K5" s="702"/>
      <c r="L5" s="277"/>
      <c r="P5" s="269" t="s">
        <v>197</v>
      </c>
      <c r="R5" s="278" t="e">
        <f>#REF!</f>
        <v>#REF!</v>
      </c>
      <c r="W5" s="206"/>
      <c r="X5" s="206"/>
      <c r="Y5" s="206"/>
      <c r="Z5" s="206"/>
      <c r="AA5" s="206"/>
      <c r="AB5" s="206"/>
      <c r="AC5" s="206"/>
      <c r="AD5" s="206"/>
      <c r="AE5" s="206"/>
      <c r="AF5" s="206"/>
      <c r="AG5" s="206"/>
      <c r="AH5" s="206"/>
      <c r="AI5" s="206"/>
      <c r="AJ5" s="206"/>
      <c r="AK5" s="206"/>
      <c r="AL5" s="206"/>
      <c r="AM5" s="206"/>
      <c r="AN5" s="206"/>
      <c r="AO5" s="206"/>
      <c r="AP5" s="206"/>
    </row>
    <row r="6" spans="1:46" s="207" customFormat="1" ht="14.25" customHeight="1">
      <c r="A6" s="279"/>
      <c r="B6" s="279"/>
      <c r="C6" s="280"/>
      <c r="D6" s="281"/>
      <c r="E6" s="281"/>
      <c r="F6" s="218"/>
      <c r="G6" s="281"/>
      <c r="H6" s="281"/>
      <c r="I6" s="281"/>
      <c r="J6" s="406"/>
      <c r="K6" s="406"/>
      <c r="L6" s="206"/>
      <c r="P6" s="269" t="s">
        <v>198</v>
      </c>
      <c r="R6" s="278">
        <f>IF(ISERROR(#REF!/#REF!),0,#REF! /#REF!)</f>
        <v>0</v>
      </c>
      <c r="W6" s="206"/>
      <c r="X6" s="206"/>
      <c r="Y6" s="206"/>
      <c r="Z6" s="206"/>
      <c r="AA6" s="206"/>
      <c r="AB6" s="206"/>
      <c r="AC6" s="206"/>
      <c r="AD6" s="206"/>
      <c r="AE6" s="206"/>
      <c r="AF6" s="206"/>
      <c r="AG6" s="206"/>
      <c r="AH6" s="206"/>
      <c r="AI6" s="206"/>
      <c r="AJ6" s="206"/>
      <c r="AK6" s="206"/>
      <c r="AL6" s="206"/>
      <c r="AM6" s="206"/>
      <c r="AN6" s="206"/>
      <c r="AO6" s="206"/>
      <c r="AP6" s="206"/>
    </row>
    <row r="7" spans="1:46" s="207" customFormat="1" ht="18" customHeight="1">
      <c r="A7" s="282" t="s">
        <v>277</v>
      </c>
      <c r="B7" s="282"/>
      <c r="C7" s="283"/>
      <c r="D7" s="283"/>
      <c r="E7" s="283"/>
      <c r="F7" s="220"/>
      <c r="G7" s="283"/>
      <c r="H7" s="283"/>
      <c r="I7" s="283"/>
      <c r="J7" s="408" t="s">
        <v>220</v>
      </c>
      <c r="K7" s="406"/>
      <c r="L7" s="285"/>
      <c r="P7" s="269" t="s">
        <v>200</v>
      </c>
      <c r="R7" s="278" t="e">
        <f>#REF!</f>
        <v>#REF!</v>
      </c>
      <c r="W7" s="206"/>
      <c r="X7" s="206"/>
      <c r="Y7" s="206"/>
      <c r="Z7" s="206"/>
      <c r="AA7" s="206"/>
      <c r="AB7" s="206"/>
      <c r="AC7" s="206"/>
      <c r="AD7" s="206"/>
      <c r="AE7" s="206"/>
      <c r="AF7" s="206"/>
      <c r="AG7" s="206"/>
      <c r="AH7" s="206"/>
      <c r="AI7" s="206"/>
      <c r="AJ7" s="206"/>
      <c r="AK7" s="206"/>
      <c r="AL7" s="206"/>
      <c r="AM7" s="206"/>
      <c r="AN7" s="206"/>
      <c r="AO7" s="206"/>
      <c r="AP7" s="206"/>
    </row>
    <row r="8" spans="1:46" s="207" customFormat="1" ht="15.75">
      <c r="A8" s="703"/>
      <c r="B8" s="703"/>
      <c r="C8" s="703"/>
      <c r="D8" s="703"/>
      <c r="E8" s="703"/>
      <c r="F8" s="372"/>
      <c r="G8" s="286"/>
      <c r="H8" s="286"/>
      <c r="I8" s="286"/>
      <c r="J8" s="409"/>
      <c r="K8" s="406"/>
      <c r="L8" s="285"/>
      <c r="P8" s="269" t="s">
        <v>199</v>
      </c>
      <c r="R8" s="278" t="e">
        <f>SUM(R3:R7)</f>
        <v>#REF!</v>
      </c>
      <c r="W8" s="206"/>
      <c r="X8" s="206"/>
      <c r="Y8" s="206"/>
      <c r="Z8" s="206"/>
      <c r="AA8" s="206"/>
      <c r="AB8" s="206"/>
      <c r="AC8" s="206"/>
      <c r="AD8" s="206"/>
      <c r="AE8" s="206"/>
      <c r="AF8" s="206"/>
      <c r="AG8" s="206"/>
      <c r="AH8" s="206"/>
      <c r="AI8" s="206"/>
      <c r="AJ8" s="206"/>
      <c r="AK8" s="206"/>
      <c r="AL8" s="206"/>
      <c r="AM8" s="206"/>
      <c r="AN8" s="206"/>
      <c r="AO8" s="206"/>
      <c r="AP8" s="206"/>
    </row>
    <row r="9" spans="1:46" s="207" customFormat="1" ht="18" customHeight="1">
      <c r="A9" s="282" t="s">
        <v>221</v>
      </c>
      <c r="B9" s="282"/>
      <c r="C9" s="698" t="str">
        <f xml:space="preserve"> IF('Names of Bidder'!D9=0, "",'Names of Bidder'!D9)</f>
        <v/>
      </c>
      <c r="D9" s="698"/>
      <c r="E9" s="698"/>
      <c r="F9" s="393"/>
      <c r="G9" s="288"/>
      <c r="H9" s="288"/>
      <c r="I9" s="288"/>
      <c r="J9" s="410" t="s">
        <v>254</v>
      </c>
      <c r="K9" s="406"/>
      <c r="L9" s="285"/>
      <c r="W9" s="206"/>
      <c r="X9" s="206"/>
      <c r="Y9" s="206"/>
      <c r="Z9" s="206"/>
      <c r="AA9" s="206"/>
      <c r="AB9" s="206"/>
      <c r="AC9" s="206"/>
      <c r="AD9" s="206"/>
      <c r="AE9" s="206"/>
      <c r="AF9" s="206"/>
      <c r="AG9" s="206"/>
      <c r="AH9" s="206"/>
      <c r="AI9" s="206"/>
      <c r="AJ9" s="206"/>
      <c r="AK9" s="206"/>
      <c r="AL9" s="206"/>
      <c r="AM9" s="206"/>
      <c r="AN9" s="206"/>
      <c r="AO9" s="206"/>
      <c r="AP9" s="206"/>
    </row>
    <row r="10" spans="1:46" s="207" customFormat="1" ht="18" customHeight="1">
      <c r="A10" s="282" t="s">
        <v>222</v>
      </c>
      <c r="B10" s="282"/>
      <c r="C10" s="698" t="str">
        <f xml:space="preserve"> IF('Names of Bidder'!D10=0, "",'Names of Bidder'!D10)</f>
        <v/>
      </c>
      <c r="D10" s="698"/>
      <c r="E10" s="698"/>
      <c r="F10" s="393"/>
      <c r="G10" s="288"/>
      <c r="H10" s="288"/>
      <c r="I10" s="288"/>
      <c r="J10" s="410" t="s">
        <v>223</v>
      </c>
      <c r="K10" s="406"/>
      <c r="L10" s="285"/>
      <c r="W10" s="206"/>
      <c r="X10" s="206"/>
      <c r="Y10" s="206"/>
      <c r="Z10" s="206"/>
      <c r="AA10" s="206"/>
      <c r="AB10" s="206"/>
      <c r="AC10" s="206"/>
      <c r="AD10" s="206"/>
      <c r="AE10" s="206"/>
      <c r="AF10" s="206"/>
      <c r="AG10" s="206"/>
      <c r="AH10" s="206"/>
      <c r="AI10" s="206"/>
      <c r="AJ10" s="206"/>
      <c r="AK10" s="206"/>
      <c r="AL10" s="206"/>
      <c r="AM10" s="206"/>
      <c r="AN10" s="206"/>
      <c r="AO10" s="206"/>
      <c r="AP10" s="206"/>
    </row>
    <row r="11" spans="1:46" s="207" customFormat="1" ht="18" customHeight="1">
      <c r="A11" s="283"/>
      <c r="B11" s="283"/>
      <c r="C11" s="698" t="str">
        <f xml:space="preserve"> IF('Names of Bidder'!D11=0, "",'Names of Bidder'!D11)</f>
        <v/>
      </c>
      <c r="D11" s="698"/>
      <c r="E11" s="698"/>
      <c r="F11" s="393"/>
      <c r="G11" s="288"/>
      <c r="H11" s="288"/>
      <c r="I11" s="288"/>
      <c r="J11" s="410" t="str">
        <f>'CIVIL_ELECTRICAL-Sch-2'!J11</f>
        <v xml:space="preserve">Rajasthan Projects Office, </v>
      </c>
      <c r="K11" s="406"/>
      <c r="L11" s="285"/>
      <c r="P11" s="269" t="s">
        <v>170</v>
      </c>
      <c r="R11" s="278" t="e">
        <f>#REF!</f>
        <v>#REF!</v>
      </c>
      <c r="W11" s="206"/>
      <c r="X11" s="206"/>
      <c r="Y11" s="206"/>
      <c r="Z11" s="206"/>
      <c r="AA11" s="206"/>
      <c r="AB11" s="206"/>
      <c r="AC11" s="206"/>
      <c r="AD11" s="206"/>
      <c r="AE11" s="206"/>
      <c r="AF11" s="206"/>
      <c r="AG11" s="206"/>
      <c r="AH11" s="206"/>
      <c r="AI11" s="206"/>
      <c r="AJ11" s="206"/>
      <c r="AK11" s="206"/>
      <c r="AL11" s="206"/>
      <c r="AM11" s="206"/>
      <c r="AN11" s="206"/>
      <c r="AO11" s="206"/>
      <c r="AP11" s="206"/>
    </row>
    <row r="12" spans="1:46" s="207" customFormat="1" ht="18" customHeight="1">
      <c r="A12" s="283"/>
      <c r="B12" s="283"/>
      <c r="C12" s="698" t="str">
        <f xml:space="preserve"> IF('Names of Bidder'!D12=0, "",'Names of Bidder'!D12)</f>
        <v/>
      </c>
      <c r="D12" s="698"/>
      <c r="E12" s="698"/>
      <c r="F12" s="393"/>
      <c r="G12" s="288"/>
      <c r="H12" s="288"/>
      <c r="I12" s="288"/>
      <c r="J12" s="410" t="str">
        <f>'CIVIL_ELECTRICAL-Sch-2'!J12</f>
        <v xml:space="preserve">4th Floor, REIL House, Shipra Path, </v>
      </c>
      <c r="K12" s="406"/>
      <c r="L12" s="285"/>
      <c r="P12" s="269"/>
      <c r="R12" s="278"/>
      <c r="W12" s="206"/>
      <c r="X12" s="206"/>
      <c r="Y12" s="206"/>
      <c r="Z12" s="206"/>
      <c r="AA12" s="206"/>
      <c r="AB12" s="206"/>
      <c r="AC12" s="206"/>
      <c r="AD12" s="206"/>
      <c r="AE12" s="206"/>
      <c r="AF12" s="206"/>
      <c r="AG12" s="206"/>
      <c r="AH12" s="206"/>
      <c r="AI12" s="206"/>
      <c r="AJ12" s="206"/>
      <c r="AK12" s="206"/>
      <c r="AL12" s="206"/>
      <c r="AM12" s="206"/>
      <c r="AN12" s="206"/>
      <c r="AO12" s="206"/>
      <c r="AP12" s="206"/>
    </row>
    <row r="13" spans="1:46" s="207" customFormat="1">
      <c r="A13" s="283"/>
      <c r="B13" s="283"/>
      <c r="C13" s="288"/>
      <c r="D13" s="288"/>
      <c r="E13" s="288"/>
      <c r="F13" s="393"/>
      <c r="G13" s="288"/>
      <c r="H13" s="288"/>
      <c r="I13" s="288"/>
      <c r="J13" s="410" t="str">
        <f>'CIVIL_ELECTRICAL-Sch-2'!J13</f>
        <v xml:space="preserve">Mansarovar, Jaipur-302020 Rajasthan </v>
      </c>
      <c r="K13" s="406"/>
      <c r="L13" s="285"/>
      <c r="P13" s="269"/>
      <c r="R13" s="278"/>
      <c r="W13" s="206"/>
      <c r="X13" s="206"/>
      <c r="Y13" s="206"/>
      <c r="Z13" s="206"/>
      <c r="AA13" s="206"/>
      <c r="AB13" s="206"/>
      <c r="AC13" s="206"/>
      <c r="AD13" s="206"/>
      <c r="AE13" s="206"/>
      <c r="AF13" s="206"/>
      <c r="AG13" s="206"/>
      <c r="AH13" s="206"/>
      <c r="AI13" s="206"/>
      <c r="AJ13" s="206"/>
      <c r="AK13" s="206"/>
      <c r="AL13" s="206"/>
      <c r="AM13" s="206"/>
      <c r="AN13" s="206"/>
      <c r="AO13" s="206"/>
      <c r="AP13" s="206"/>
    </row>
    <row r="14" spans="1:46" s="207" customFormat="1">
      <c r="A14" s="283"/>
      <c r="B14" s="283"/>
      <c r="C14" s="288"/>
      <c r="D14" s="288"/>
      <c r="E14" s="288"/>
      <c r="F14" s="393"/>
      <c r="G14" s="288"/>
      <c r="H14" s="288"/>
      <c r="I14" s="288"/>
      <c r="J14" s="410"/>
      <c r="K14" s="406"/>
      <c r="L14" s="285"/>
      <c r="P14" s="269"/>
      <c r="R14" s="278"/>
      <c r="W14" s="206"/>
      <c r="X14" s="206"/>
      <c r="Y14" s="206"/>
      <c r="Z14" s="206"/>
      <c r="AA14" s="206"/>
      <c r="AB14" s="206"/>
      <c r="AC14" s="206"/>
      <c r="AD14" s="206"/>
      <c r="AE14" s="206"/>
      <c r="AF14" s="206"/>
      <c r="AG14" s="206"/>
      <c r="AH14" s="206"/>
      <c r="AI14" s="206"/>
      <c r="AJ14" s="206"/>
      <c r="AK14" s="206"/>
      <c r="AL14" s="206"/>
      <c r="AM14" s="206"/>
      <c r="AN14" s="206"/>
      <c r="AO14" s="206"/>
      <c r="AP14" s="206"/>
    </row>
    <row r="15" spans="1:46" s="207" customFormat="1" ht="15.75">
      <c r="A15" s="283"/>
      <c r="B15" s="283"/>
      <c r="C15" s="283"/>
      <c r="D15" s="282"/>
      <c r="E15" s="282"/>
      <c r="F15" s="219"/>
      <c r="G15" s="282"/>
      <c r="H15" s="282"/>
      <c r="I15" s="282"/>
      <c r="J15" s="411"/>
      <c r="K15" s="405" t="s">
        <v>169</v>
      </c>
      <c r="L15" s="290"/>
      <c r="Q15" s="699" t="s">
        <v>171</v>
      </c>
      <c r="R15" s="699"/>
      <c r="S15" s="271" t="s">
        <v>173</v>
      </c>
      <c r="T15" s="699" t="s">
        <v>172</v>
      </c>
      <c r="U15" s="699"/>
      <c r="W15" s="206"/>
      <c r="X15" s="206"/>
      <c r="Y15" s="206"/>
      <c r="Z15" s="206"/>
      <c r="AA15" s="206"/>
      <c r="AB15" s="206"/>
      <c r="AC15" s="206"/>
      <c r="AD15" s="206"/>
      <c r="AE15" s="206"/>
      <c r="AF15" s="206"/>
      <c r="AG15" s="206"/>
      <c r="AH15" s="206"/>
      <c r="AI15" s="206"/>
      <c r="AJ15" s="206"/>
      <c r="AK15" s="206"/>
      <c r="AL15" s="206"/>
      <c r="AM15" s="206"/>
      <c r="AN15" s="206"/>
      <c r="AO15" s="206"/>
      <c r="AP15" s="206"/>
    </row>
    <row r="16" spans="1:46" s="207" customFormat="1" ht="126.6" customHeight="1">
      <c r="A16" s="291" t="s">
        <v>203</v>
      </c>
      <c r="B16" s="292" t="s">
        <v>321</v>
      </c>
      <c r="C16" s="365" t="s">
        <v>206</v>
      </c>
      <c r="D16" s="293" t="s">
        <v>201</v>
      </c>
      <c r="E16" s="293" t="s">
        <v>202</v>
      </c>
      <c r="F16" s="224" t="s">
        <v>300</v>
      </c>
      <c r="G16" s="294" t="s">
        <v>274</v>
      </c>
      <c r="H16" s="264" t="s">
        <v>273</v>
      </c>
      <c r="I16" s="264" t="s">
        <v>318</v>
      </c>
      <c r="J16" s="412" t="s">
        <v>301</v>
      </c>
      <c r="K16" s="413" t="s">
        <v>302</v>
      </c>
      <c r="L16" s="206"/>
      <c r="Q16" s="295" t="s">
        <v>207</v>
      </c>
      <c r="R16" s="295" t="s">
        <v>224</v>
      </c>
      <c r="S16" s="271"/>
      <c r="T16" s="295" t="s">
        <v>207</v>
      </c>
      <c r="U16" s="295" t="s">
        <v>224</v>
      </c>
      <c r="W16" s="206"/>
      <c r="X16" s="206"/>
      <c r="Y16" s="206"/>
      <c r="Z16" s="206"/>
      <c r="AA16" s="206"/>
      <c r="AB16" s="206"/>
      <c r="AC16" s="206"/>
      <c r="AD16" s="206"/>
      <c r="AE16" s="206"/>
      <c r="AF16" s="206"/>
      <c r="AG16" s="206"/>
      <c r="AH16" s="206"/>
      <c r="AI16" s="206"/>
      <c r="AJ16" s="206"/>
      <c r="AK16" s="206"/>
      <c r="AL16" s="206"/>
      <c r="AM16" s="206"/>
      <c r="AN16" s="206"/>
      <c r="AO16" s="206"/>
      <c r="AP16" s="206"/>
    </row>
    <row r="17" spans="1:42" s="207" customFormat="1" ht="18" customHeight="1">
      <c r="A17" s="208">
        <v>1</v>
      </c>
      <c r="B17" s="208">
        <v>2</v>
      </c>
      <c r="C17" s="199">
        <v>3</v>
      </c>
      <c r="D17" s="208">
        <v>4</v>
      </c>
      <c r="E17" s="264">
        <v>5</v>
      </c>
      <c r="F17" s="224">
        <v>6</v>
      </c>
      <c r="G17" s="264">
        <v>7</v>
      </c>
      <c r="H17" s="208">
        <v>8</v>
      </c>
      <c r="I17" s="265">
        <v>9</v>
      </c>
      <c r="J17" s="414">
        <v>10</v>
      </c>
      <c r="K17" s="414" t="s">
        <v>343</v>
      </c>
      <c r="L17" s="296"/>
      <c r="N17" s="297">
        <f>'Sched-6 Discount'!G15</f>
        <v>0</v>
      </c>
      <c r="Q17" s="298">
        <v>5</v>
      </c>
      <c r="R17" s="298" t="s">
        <v>225</v>
      </c>
      <c r="S17" s="271"/>
      <c r="T17" s="298">
        <v>5</v>
      </c>
      <c r="U17" s="298" t="s">
        <v>225</v>
      </c>
      <c r="W17" s="206"/>
      <c r="X17" s="206"/>
      <c r="Y17" s="206"/>
      <c r="Z17" s="206"/>
      <c r="AA17" s="206"/>
      <c r="AB17" s="206"/>
      <c r="AC17" s="206"/>
      <c r="AD17" s="206"/>
      <c r="AE17" s="206"/>
      <c r="AF17" s="206"/>
      <c r="AG17" s="206"/>
      <c r="AH17" s="206"/>
      <c r="AI17" s="206"/>
      <c r="AJ17" s="206"/>
      <c r="AK17" s="206"/>
      <c r="AL17" s="206"/>
      <c r="AM17" s="206"/>
      <c r="AN17" s="206"/>
      <c r="AO17" s="206"/>
      <c r="AP17" s="206"/>
    </row>
    <row r="18" spans="1:42" s="252" customFormat="1" ht="15.75">
      <c r="A18" s="199"/>
      <c r="B18" s="208"/>
      <c r="C18" s="316"/>
      <c r="D18" s="358"/>
      <c r="E18" s="358"/>
      <c r="F18" s="355"/>
      <c r="G18" s="317"/>
      <c r="H18" s="317"/>
      <c r="I18" s="317"/>
      <c r="J18" s="415"/>
      <c r="K18" s="415"/>
      <c r="L18" s="209">
        <f t="shared" ref="L18" si="0">IF(I18="",H18,I18)</f>
        <v>0</v>
      </c>
      <c r="N18" s="253"/>
      <c r="Q18" s="254"/>
      <c r="R18" s="254"/>
      <c r="S18" s="255"/>
      <c r="T18" s="254"/>
      <c r="U18" s="254"/>
      <c r="W18" s="256"/>
      <c r="X18" s="256"/>
      <c r="Y18" s="256"/>
      <c r="Z18" s="256"/>
      <c r="AA18" s="256"/>
      <c r="AB18" s="256"/>
      <c r="AC18" s="256"/>
      <c r="AD18" s="256"/>
      <c r="AE18" s="256"/>
      <c r="AF18" s="256"/>
      <c r="AG18" s="256"/>
      <c r="AH18" s="256"/>
      <c r="AI18" s="256"/>
      <c r="AJ18" s="256"/>
      <c r="AK18" s="256"/>
      <c r="AL18" s="256"/>
      <c r="AM18" s="256"/>
      <c r="AN18" s="256"/>
      <c r="AO18" s="256"/>
      <c r="AP18" s="256"/>
    </row>
    <row r="19" spans="1:42" s="252" customFormat="1" ht="57.95" customHeight="1">
      <c r="A19" s="199"/>
      <c r="B19" s="199">
        <v>13.1</v>
      </c>
      <c r="C19" s="262" t="s">
        <v>560</v>
      </c>
      <c r="D19" s="378" t="s">
        <v>297</v>
      </c>
      <c r="E19" s="378">
        <v>3</v>
      </c>
      <c r="F19" s="394">
        <v>998739</v>
      </c>
      <c r="G19" s="379"/>
      <c r="H19" s="356">
        <v>0.18</v>
      </c>
      <c r="I19" s="357"/>
      <c r="J19" s="416"/>
      <c r="K19" s="417" t="str">
        <f>IF(J19=0, "Included", IF(ISERROR(E19*J19), J19, E19*J19))</f>
        <v>Included</v>
      </c>
      <c r="L19" s="209">
        <f>IF(I19="",H19,I19)</f>
        <v>0.18</v>
      </c>
      <c r="N19" s="253"/>
      <c r="Q19" s="254"/>
      <c r="R19" s="254"/>
      <c r="S19" s="255"/>
      <c r="T19" s="254"/>
      <c r="U19" s="254"/>
      <c r="W19" s="256"/>
      <c r="X19" s="256"/>
      <c r="Y19" s="256"/>
      <c r="Z19" s="256"/>
      <c r="AA19" s="256"/>
      <c r="AB19" s="256"/>
      <c r="AC19" s="256"/>
      <c r="AD19" s="256"/>
      <c r="AE19" s="256"/>
      <c r="AF19" s="256"/>
      <c r="AG19" s="256"/>
      <c r="AH19" s="256"/>
      <c r="AI19" s="256"/>
      <c r="AJ19" s="256"/>
      <c r="AK19" s="256"/>
      <c r="AL19" s="256"/>
      <c r="AM19" s="256"/>
      <c r="AN19" s="256"/>
      <c r="AO19" s="256"/>
      <c r="AP19" s="256"/>
    </row>
    <row r="20" spans="1:42" s="257" customFormat="1" ht="102" customHeight="1">
      <c r="A20" s="199"/>
      <c r="B20" s="199">
        <v>13.13</v>
      </c>
      <c r="C20" s="262" t="s">
        <v>561</v>
      </c>
      <c r="D20" s="378" t="s">
        <v>305</v>
      </c>
      <c r="E20" s="378">
        <v>3</v>
      </c>
      <c r="F20" s="394">
        <v>998739</v>
      </c>
      <c r="G20" s="379"/>
      <c r="H20" s="356">
        <v>0.18</v>
      </c>
      <c r="I20" s="357"/>
      <c r="J20" s="416"/>
      <c r="K20" s="417" t="str">
        <f t="shared" ref="K20:K83" si="1">IF(J20=0, "Included", IF(ISERROR(E20*J20), J20, E20*J20))</f>
        <v>Included</v>
      </c>
      <c r="L20" s="209">
        <f t="shared" ref="L20:L83" si="2">IF(I20="",H20,I20)</f>
        <v>0.18</v>
      </c>
      <c r="N20" s="258"/>
      <c r="Q20" s="259"/>
      <c r="R20" s="259"/>
      <c r="T20" s="259"/>
      <c r="U20" s="259"/>
      <c r="W20" s="260"/>
      <c r="X20" s="260"/>
      <c r="Y20" s="260"/>
      <c r="Z20" s="260"/>
      <c r="AA20" s="260"/>
      <c r="AB20" s="260"/>
      <c r="AC20" s="260"/>
      <c r="AD20" s="260"/>
      <c r="AE20" s="260"/>
      <c r="AF20" s="260"/>
      <c r="AG20" s="260"/>
      <c r="AH20" s="260"/>
      <c r="AI20" s="260"/>
      <c r="AJ20" s="260"/>
      <c r="AK20" s="260"/>
      <c r="AL20" s="260"/>
      <c r="AM20" s="260"/>
      <c r="AN20" s="260"/>
      <c r="AO20" s="260"/>
      <c r="AP20" s="260"/>
    </row>
    <row r="21" spans="1:42" s="257" customFormat="1" ht="20.100000000000001" customHeight="1">
      <c r="A21" s="199"/>
      <c r="B21" s="199"/>
      <c r="C21" s="262" t="s">
        <v>477</v>
      </c>
      <c r="D21" s="378"/>
      <c r="E21" s="378"/>
      <c r="F21" s="378"/>
      <c r="G21" s="378"/>
      <c r="H21" s="356"/>
      <c r="I21" s="378"/>
      <c r="J21" s="418"/>
      <c r="K21" s="418"/>
      <c r="L21" s="209">
        <f t="shared" si="2"/>
        <v>0</v>
      </c>
      <c r="N21" s="258"/>
      <c r="Q21" s="261"/>
      <c r="R21" s="261"/>
      <c r="T21" s="261"/>
      <c r="U21" s="261"/>
      <c r="W21" s="260"/>
      <c r="X21" s="260"/>
      <c r="Y21" s="260"/>
      <c r="Z21" s="260"/>
      <c r="AA21" s="260"/>
      <c r="AB21" s="260"/>
      <c r="AC21" s="260"/>
      <c r="AD21" s="260"/>
      <c r="AE21" s="260"/>
      <c r="AF21" s="260"/>
      <c r="AG21" s="260"/>
      <c r="AH21" s="260"/>
      <c r="AI21" s="260"/>
      <c r="AJ21" s="260"/>
      <c r="AK21" s="260"/>
      <c r="AL21" s="260"/>
      <c r="AM21" s="260"/>
      <c r="AN21" s="260"/>
      <c r="AO21" s="260"/>
      <c r="AP21" s="260"/>
    </row>
    <row r="22" spans="1:42" s="257" customFormat="1" ht="138.94999999999999" customHeight="1">
      <c r="A22" s="199"/>
      <c r="B22" s="199">
        <v>14.16</v>
      </c>
      <c r="C22" s="262" t="s">
        <v>558</v>
      </c>
      <c r="D22" s="378"/>
      <c r="E22" s="378"/>
      <c r="F22" s="378"/>
      <c r="G22" s="378"/>
      <c r="H22" s="356"/>
      <c r="I22" s="378"/>
      <c r="J22" s="418"/>
      <c r="K22" s="418"/>
      <c r="L22" s="209">
        <f t="shared" si="2"/>
        <v>0</v>
      </c>
      <c r="N22" s="258"/>
      <c r="Q22" s="261"/>
      <c r="R22" s="261"/>
      <c r="T22" s="261"/>
      <c r="U22" s="261"/>
      <c r="W22" s="260"/>
      <c r="X22" s="260"/>
      <c r="Y22" s="260"/>
      <c r="Z22" s="260"/>
      <c r="AA22" s="260"/>
      <c r="AB22" s="260"/>
      <c r="AC22" s="260"/>
      <c r="AD22" s="260"/>
      <c r="AE22" s="260"/>
      <c r="AF22" s="260"/>
      <c r="AG22" s="260"/>
      <c r="AH22" s="260"/>
      <c r="AI22" s="260"/>
      <c r="AJ22" s="260"/>
      <c r="AK22" s="260"/>
      <c r="AL22" s="260"/>
      <c r="AM22" s="260"/>
      <c r="AN22" s="260"/>
      <c r="AO22" s="260"/>
      <c r="AP22" s="260"/>
    </row>
    <row r="23" spans="1:42" s="257" customFormat="1" ht="38.1" customHeight="1">
      <c r="A23" s="199"/>
      <c r="B23" s="199" t="s">
        <v>380</v>
      </c>
      <c r="C23" s="262" t="s">
        <v>478</v>
      </c>
      <c r="D23" s="378" t="s">
        <v>304</v>
      </c>
      <c r="E23" s="378">
        <v>75</v>
      </c>
      <c r="F23" s="396">
        <v>998739</v>
      </c>
      <c r="G23" s="379"/>
      <c r="H23" s="356">
        <v>0.18</v>
      </c>
      <c r="I23" s="357"/>
      <c r="J23" s="416"/>
      <c r="K23" s="417" t="str">
        <f t="shared" si="1"/>
        <v>Included</v>
      </c>
      <c r="L23" s="209">
        <f t="shared" si="2"/>
        <v>0.18</v>
      </c>
      <c r="N23" s="258"/>
      <c r="Q23" s="261"/>
      <c r="R23" s="261"/>
      <c r="T23" s="261"/>
      <c r="U23" s="261"/>
      <c r="W23" s="260"/>
      <c r="X23" s="260"/>
      <c r="Y23" s="260"/>
      <c r="Z23" s="260"/>
      <c r="AA23" s="260"/>
      <c r="AB23" s="260"/>
      <c r="AC23" s="260"/>
      <c r="AD23" s="260"/>
      <c r="AE23" s="260"/>
      <c r="AF23" s="260"/>
      <c r="AG23" s="260"/>
      <c r="AH23" s="260"/>
      <c r="AI23" s="260"/>
      <c r="AJ23" s="260"/>
      <c r="AK23" s="260"/>
      <c r="AL23" s="260"/>
      <c r="AM23" s="260"/>
      <c r="AN23" s="260"/>
      <c r="AO23" s="260"/>
      <c r="AP23" s="260"/>
    </row>
    <row r="24" spans="1:42" s="257" customFormat="1" ht="39.950000000000003" customHeight="1">
      <c r="A24" s="199"/>
      <c r="B24" s="199" t="s">
        <v>381</v>
      </c>
      <c r="C24" s="262" t="s">
        <v>479</v>
      </c>
      <c r="D24" s="381" t="s">
        <v>304</v>
      </c>
      <c r="E24" s="381">
        <v>20</v>
      </c>
      <c r="F24" s="396">
        <v>998739</v>
      </c>
      <c r="G24" s="379"/>
      <c r="H24" s="356">
        <v>0.18</v>
      </c>
      <c r="I24" s="357"/>
      <c r="J24" s="416"/>
      <c r="K24" s="417" t="str">
        <f t="shared" si="1"/>
        <v>Included</v>
      </c>
      <c r="L24" s="209">
        <f t="shared" si="2"/>
        <v>0.18</v>
      </c>
      <c r="N24" s="258"/>
      <c r="Q24" s="261"/>
      <c r="R24" s="261"/>
      <c r="T24" s="261"/>
      <c r="U24" s="261"/>
      <c r="W24" s="260"/>
      <c r="X24" s="260"/>
      <c r="Y24" s="260"/>
      <c r="Z24" s="260"/>
      <c r="AA24" s="260"/>
      <c r="AB24" s="260"/>
      <c r="AC24" s="260"/>
      <c r="AD24" s="260"/>
      <c r="AE24" s="260"/>
      <c r="AF24" s="260"/>
      <c r="AG24" s="260"/>
      <c r="AH24" s="260"/>
      <c r="AI24" s="260"/>
      <c r="AJ24" s="260"/>
      <c r="AK24" s="260"/>
      <c r="AL24" s="260"/>
      <c r="AM24" s="260"/>
      <c r="AN24" s="260"/>
      <c r="AO24" s="260"/>
      <c r="AP24" s="260"/>
    </row>
    <row r="25" spans="1:42" s="257" customFormat="1" ht="34.5" customHeight="1">
      <c r="A25" s="199"/>
      <c r="B25" s="199" t="s">
        <v>382</v>
      </c>
      <c r="C25" s="262" t="s">
        <v>480</v>
      </c>
      <c r="D25" s="378" t="s">
        <v>304</v>
      </c>
      <c r="E25" s="378">
        <v>10</v>
      </c>
      <c r="F25" s="396">
        <v>998739</v>
      </c>
      <c r="G25" s="379"/>
      <c r="H25" s="356">
        <v>0.18</v>
      </c>
      <c r="I25" s="357"/>
      <c r="J25" s="416"/>
      <c r="K25" s="417" t="str">
        <f t="shared" si="1"/>
        <v>Included</v>
      </c>
      <c r="L25" s="209">
        <f t="shared" si="2"/>
        <v>0.18</v>
      </c>
      <c r="N25" s="258"/>
      <c r="Q25" s="261"/>
      <c r="R25" s="261"/>
      <c r="T25" s="261"/>
      <c r="U25" s="261"/>
      <c r="W25" s="260"/>
      <c r="X25" s="260"/>
      <c r="Y25" s="260"/>
      <c r="Z25" s="260"/>
      <c r="AA25" s="260"/>
      <c r="AB25" s="260"/>
      <c r="AC25" s="260"/>
      <c r="AD25" s="260"/>
      <c r="AE25" s="260"/>
      <c r="AF25" s="260"/>
      <c r="AG25" s="260"/>
      <c r="AH25" s="260"/>
      <c r="AI25" s="260"/>
      <c r="AJ25" s="260"/>
      <c r="AK25" s="260"/>
      <c r="AL25" s="260"/>
      <c r="AM25" s="260"/>
      <c r="AN25" s="260"/>
      <c r="AO25" s="260"/>
      <c r="AP25" s="260"/>
    </row>
    <row r="26" spans="1:42" s="257" customFormat="1" ht="311.45" customHeight="1">
      <c r="A26" s="199"/>
      <c r="B26" s="370" t="s">
        <v>481</v>
      </c>
      <c r="C26" s="262" t="s">
        <v>482</v>
      </c>
      <c r="D26" s="370" t="s">
        <v>297</v>
      </c>
      <c r="E26" s="382">
        <v>10</v>
      </c>
      <c r="F26" s="395">
        <v>995424</v>
      </c>
      <c r="G26" s="379"/>
      <c r="H26" s="356">
        <v>0.18</v>
      </c>
      <c r="I26" s="357"/>
      <c r="J26" s="416"/>
      <c r="K26" s="417" t="str">
        <f t="shared" si="1"/>
        <v>Included</v>
      </c>
      <c r="L26" s="209">
        <f t="shared" si="2"/>
        <v>0.18</v>
      </c>
      <c r="N26" s="258"/>
      <c r="Q26" s="261"/>
      <c r="R26" s="261"/>
      <c r="T26" s="261"/>
      <c r="U26" s="261"/>
      <c r="W26" s="260"/>
      <c r="X26" s="260"/>
      <c r="Y26" s="260"/>
      <c r="Z26" s="260"/>
      <c r="AA26" s="260"/>
      <c r="AB26" s="260"/>
      <c r="AC26" s="260"/>
      <c r="AD26" s="260"/>
      <c r="AE26" s="260"/>
      <c r="AF26" s="260"/>
      <c r="AG26" s="260"/>
      <c r="AH26" s="260"/>
      <c r="AI26" s="260"/>
      <c r="AJ26" s="260"/>
      <c r="AK26" s="260"/>
      <c r="AL26" s="260"/>
      <c r="AM26" s="260"/>
      <c r="AN26" s="260"/>
      <c r="AO26" s="260"/>
      <c r="AP26" s="260"/>
    </row>
    <row r="27" spans="1:42" s="257" customFormat="1" ht="87" customHeight="1">
      <c r="A27" s="199"/>
      <c r="B27" s="199">
        <v>10.1</v>
      </c>
      <c r="C27" s="262" t="s">
        <v>483</v>
      </c>
      <c r="D27" s="370" t="s">
        <v>299</v>
      </c>
      <c r="E27" s="382">
        <v>2</v>
      </c>
      <c r="F27" s="396"/>
      <c r="G27" s="379"/>
      <c r="H27" s="356">
        <v>0.18</v>
      </c>
      <c r="I27" s="357"/>
      <c r="J27" s="416"/>
      <c r="K27" s="417" t="str">
        <f t="shared" si="1"/>
        <v>Included</v>
      </c>
      <c r="L27" s="209">
        <f t="shared" si="2"/>
        <v>0.18</v>
      </c>
      <c r="N27" s="258"/>
      <c r="Q27" s="261"/>
      <c r="R27" s="261"/>
      <c r="T27" s="261"/>
      <c r="U27" s="261"/>
      <c r="W27" s="260"/>
      <c r="X27" s="260"/>
      <c r="Y27" s="260"/>
      <c r="Z27" s="260"/>
      <c r="AA27" s="260"/>
      <c r="AB27" s="260"/>
      <c r="AC27" s="260"/>
      <c r="AD27" s="260"/>
      <c r="AE27" s="260"/>
      <c r="AF27" s="260"/>
      <c r="AG27" s="260"/>
      <c r="AH27" s="260"/>
      <c r="AI27" s="260"/>
      <c r="AJ27" s="260"/>
      <c r="AK27" s="260"/>
      <c r="AL27" s="260"/>
      <c r="AM27" s="260"/>
      <c r="AN27" s="260"/>
      <c r="AO27" s="260"/>
      <c r="AP27" s="260"/>
    </row>
    <row r="28" spans="1:42" s="257" customFormat="1" ht="24.95" customHeight="1">
      <c r="A28" s="199"/>
      <c r="B28" s="199" t="s">
        <v>383</v>
      </c>
      <c r="C28" s="262" t="s">
        <v>484</v>
      </c>
      <c r="D28" s="370"/>
      <c r="E28" s="370"/>
      <c r="F28" s="370"/>
      <c r="G28" s="370"/>
      <c r="H28" s="356"/>
      <c r="I28" s="370"/>
      <c r="J28" s="418"/>
      <c r="K28" s="418"/>
      <c r="L28" s="209">
        <f t="shared" si="2"/>
        <v>0</v>
      </c>
      <c r="N28" s="258"/>
      <c r="Q28" s="261"/>
      <c r="R28" s="261"/>
      <c r="T28" s="261"/>
      <c r="U28" s="261"/>
      <c r="W28" s="260"/>
      <c r="X28" s="260"/>
      <c r="Y28" s="260"/>
      <c r="Z28" s="260"/>
      <c r="AA28" s="260"/>
      <c r="AB28" s="260"/>
      <c r="AC28" s="260"/>
      <c r="AD28" s="260"/>
      <c r="AE28" s="260"/>
      <c r="AF28" s="260"/>
      <c r="AG28" s="260"/>
      <c r="AH28" s="260"/>
      <c r="AI28" s="260"/>
      <c r="AJ28" s="260"/>
      <c r="AK28" s="260"/>
      <c r="AL28" s="260"/>
      <c r="AM28" s="260"/>
      <c r="AN28" s="260"/>
      <c r="AO28" s="260"/>
      <c r="AP28" s="260"/>
    </row>
    <row r="29" spans="1:42" s="257" customFormat="1" ht="84" customHeight="1">
      <c r="A29" s="199"/>
      <c r="B29" s="199">
        <v>9.1</v>
      </c>
      <c r="C29" s="262" t="s">
        <v>485</v>
      </c>
      <c r="D29" s="370"/>
      <c r="E29" s="378"/>
      <c r="F29" s="378"/>
      <c r="G29" s="378"/>
      <c r="H29" s="356"/>
      <c r="I29" s="378"/>
      <c r="J29" s="418"/>
      <c r="K29" s="418"/>
      <c r="L29" s="209">
        <f t="shared" si="2"/>
        <v>0</v>
      </c>
      <c r="N29" s="258"/>
      <c r="Q29" s="261"/>
      <c r="R29" s="261"/>
      <c r="T29" s="261"/>
      <c r="U29" s="261"/>
      <c r="W29" s="260"/>
      <c r="X29" s="260"/>
      <c r="Y29" s="260"/>
      <c r="Z29" s="260"/>
      <c r="AA29" s="260"/>
      <c r="AB29" s="260"/>
      <c r="AC29" s="260"/>
      <c r="AD29" s="260"/>
      <c r="AE29" s="260"/>
      <c r="AF29" s="260"/>
      <c r="AG29" s="260"/>
      <c r="AH29" s="260"/>
      <c r="AI29" s="260"/>
      <c r="AJ29" s="260"/>
      <c r="AK29" s="260"/>
      <c r="AL29" s="260"/>
      <c r="AM29" s="260"/>
      <c r="AN29" s="260"/>
      <c r="AO29" s="260"/>
      <c r="AP29" s="260"/>
    </row>
    <row r="30" spans="1:42" s="257" customFormat="1" ht="20.100000000000001" customHeight="1">
      <c r="A30" s="199"/>
      <c r="B30" s="199" t="s">
        <v>384</v>
      </c>
      <c r="C30" s="262" t="s">
        <v>486</v>
      </c>
      <c r="D30" s="370" t="s">
        <v>299</v>
      </c>
      <c r="E30" s="383">
        <v>156</v>
      </c>
      <c r="F30" s="396">
        <v>998739</v>
      </c>
      <c r="G30" s="379"/>
      <c r="H30" s="356">
        <v>0.18</v>
      </c>
      <c r="I30" s="357"/>
      <c r="J30" s="416"/>
      <c r="K30" s="417" t="str">
        <f t="shared" si="1"/>
        <v>Included</v>
      </c>
      <c r="L30" s="209">
        <f t="shared" si="2"/>
        <v>0.18</v>
      </c>
      <c r="N30" s="258"/>
      <c r="Q30" s="261"/>
      <c r="R30" s="261"/>
      <c r="T30" s="261"/>
      <c r="U30" s="261"/>
      <c r="W30" s="260"/>
      <c r="X30" s="260"/>
      <c r="Y30" s="260"/>
      <c r="Z30" s="260"/>
      <c r="AA30" s="260"/>
      <c r="AB30" s="260"/>
      <c r="AC30" s="260"/>
      <c r="AD30" s="260"/>
      <c r="AE30" s="260"/>
      <c r="AF30" s="260"/>
      <c r="AG30" s="260"/>
      <c r="AH30" s="260"/>
      <c r="AI30" s="260"/>
      <c r="AJ30" s="260"/>
      <c r="AK30" s="260"/>
      <c r="AL30" s="260"/>
      <c r="AM30" s="260"/>
      <c r="AN30" s="260"/>
      <c r="AO30" s="260"/>
      <c r="AP30" s="260"/>
    </row>
    <row r="31" spans="1:42" s="257" customFormat="1" ht="21" customHeight="1">
      <c r="A31" s="199"/>
      <c r="B31" s="199" t="s">
        <v>385</v>
      </c>
      <c r="C31" s="262" t="s">
        <v>487</v>
      </c>
      <c r="D31" s="370" t="s">
        <v>299</v>
      </c>
      <c r="E31" s="383">
        <v>2</v>
      </c>
      <c r="F31" s="396">
        <v>998739</v>
      </c>
      <c r="G31" s="379"/>
      <c r="H31" s="356">
        <v>0.18</v>
      </c>
      <c r="I31" s="357"/>
      <c r="J31" s="416"/>
      <c r="K31" s="417" t="str">
        <f t="shared" si="1"/>
        <v>Included</v>
      </c>
      <c r="L31" s="209">
        <f t="shared" si="2"/>
        <v>0.18</v>
      </c>
      <c r="N31" s="258"/>
      <c r="Q31" s="261"/>
      <c r="R31" s="261"/>
      <c r="T31" s="261"/>
      <c r="U31" s="261"/>
      <c r="W31" s="260"/>
      <c r="X31" s="260"/>
      <c r="Y31" s="260"/>
      <c r="Z31" s="260"/>
      <c r="AA31" s="260"/>
      <c r="AB31" s="260"/>
      <c r="AC31" s="260"/>
      <c r="AD31" s="260"/>
      <c r="AE31" s="260"/>
      <c r="AF31" s="260"/>
      <c r="AG31" s="260"/>
      <c r="AH31" s="260"/>
      <c r="AI31" s="260"/>
      <c r="AJ31" s="260"/>
      <c r="AK31" s="260"/>
      <c r="AL31" s="260"/>
      <c r="AM31" s="260"/>
      <c r="AN31" s="260"/>
      <c r="AO31" s="260"/>
      <c r="AP31" s="260"/>
    </row>
    <row r="32" spans="1:42" s="257" customFormat="1" ht="21" customHeight="1">
      <c r="A32" s="199"/>
      <c r="B32" s="199" t="s">
        <v>326</v>
      </c>
      <c r="C32" s="262" t="s">
        <v>488</v>
      </c>
      <c r="D32" s="370" t="s">
        <v>299</v>
      </c>
      <c r="E32" s="383">
        <v>8</v>
      </c>
      <c r="F32" s="396">
        <v>998739</v>
      </c>
      <c r="G32" s="379"/>
      <c r="H32" s="356">
        <v>0.18</v>
      </c>
      <c r="I32" s="357"/>
      <c r="J32" s="416"/>
      <c r="K32" s="417" t="str">
        <f t="shared" si="1"/>
        <v>Included</v>
      </c>
      <c r="L32" s="209">
        <f t="shared" si="2"/>
        <v>0.18</v>
      </c>
      <c r="N32" s="258"/>
      <c r="Q32" s="261"/>
      <c r="R32" s="261"/>
      <c r="T32" s="261"/>
      <c r="U32" s="261"/>
      <c r="W32" s="260"/>
      <c r="X32" s="260"/>
      <c r="Y32" s="260"/>
      <c r="Z32" s="260"/>
      <c r="AA32" s="260"/>
      <c r="AB32" s="260"/>
      <c r="AC32" s="260"/>
      <c r="AD32" s="260"/>
      <c r="AE32" s="260"/>
      <c r="AF32" s="260"/>
      <c r="AG32" s="260"/>
      <c r="AH32" s="260"/>
      <c r="AI32" s="260"/>
      <c r="AJ32" s="260"/>
      <c r="AK32" s="260"/>
      <c r="AL32" s="260"/>
      <c r="AM32" s="260"/>
      <c r="AN32" s="260"/>
      <c r="AO32" s="260"/>
      <c r="AP32" s="260"/>
    </row>
    <row r="33" spans="1:42" s="257" customFormat="1" ht="21" customHeight="1">
      <c r="A33" s="199"/>
      <c r="B33" s="199" t="s">
        <v>386</v>
      </c>
      <c r="C33" s="262" t="s">
        <v>489</v>
      </c>
      <c r="D33" s="370" t="s">
        <v>299</v>
      </c>
      <c r="E33" s="383">
        <v>6</v>
      </c>
      <c r="F33" s="396">
        <v>998739</v>
      </c>
      <c r="G33" s="379"/>
      <c r="H33" s="356">
        <v>0.18</v>
      </c>
      <c r="I33" s="357"/>
      <c r="J33" s="416"/>
      <c r="K33" s="417" t="str">
        <f t="shared" si="1"/>
        <v>Included</v>
      </c>
      <c r="L33" s="209">
        <f t="shared" si="2"/>
        <v>0.18</v>
      </c>
      <c r="N33" s="258"/>
      <c r="Q33" s="261"/>
      <c r="R33" s="261"/>
      <c r="T33" s="261"/>
      <c r="U33" s="261"/>
      <c r="W33" s="260"/>
      <c r="X33" s="260"/>
      <c r="Y33" s="260"/>
      <c r="Z33" s="260"/>
      <c r="AA33" s="260"/>
      <c r="AB33" s="260"/>
      <c r="AC33" s="260"/>
      <c r="AD33" s="260"/>
      <c r="AE33" s="260"/>
      <c r="AF33" s="260"/>
      <c r="AG33" s="260"/>
      <c r="AH33" s="260"/>
      <c r="AI33" s="260"/>
      <c r="AJ33" s="260"/>
      <c r="AK33" s="260"/>
      <c r="AL33" s="260"/>
      <c r="AM33" s="260"/>
      <c r="AN33" s="260"/>
      <c r="AO33" s="260"/>
      <c r="AP33" s="260"/>
    </row>
    <row r="34" spans="1:42" s="257" customFormat="1" ht="21" customHeight="1">
      <c r="A34" s="199"/>
      <c r="B34" s="199" t="s">
        <v>327</v>
      </c>
      <c r="C34" s="262" t="s">
        <v>490</v>
      </c>
      <c r="D34" s="370" t="s">
        <v>299</v>
      </c>
      <c r="E34" s="383">
        <v>2</v>
      </c>
      <c r="F34" s="396">
        <v>998739</v>
      </c>
      <c r="G34" s="379"/>
      <c r="H34" s="356">
        <v>0.18</v>
      </c>
      <c r="I34" s="357"/>
      <c r="J34" s="416"/>
      <c r="K34" s="417" t="str">
        <f t="shared" si="1"/>
        <v>Included</v>
      </c>
      <c r="L34" s="209">
        <f t="shared" si="2"/>
        <v>0.18</v>
      </c>
      <c r="N34" s="258"/>
      <c r="Q34" s="261"/>
      <c r="R34" s="261"/>
      <c r="T34" s="261"/>
      <c r="U34" s="261"/>
      <c r="W34" s="260"/>
      <c r="X34" s="260"/>
      <c r="Y34" s="260"/>
      <c r="Z34" s="260"/>
      <c r="AA34" s="260"/>
      <c r="AB34" s="260"/>
      <c r="AC34" s="260"/>
      <c r="AD34" s="260"/>
      <c r="AE34" s="260"/>
      <c r="AF34" s="260"/>
      <c r="AG34" s="260"/>
      <c r="AH34" s="260"/>
      <c r="AI34" s="260"/>
      <c r="AJ34" s="260"/>
      <c r="AK34" s="260"/>
      <c r="AL34" s="260"/>
      <c r="AM34" s="260"/>
      <c r="AN34" s="260"/>
      <c r="AO34" s="260"/>
      <c r="AP34" s="260"/>
    </row>
    <row r="35" spans="1:42" s="257" customFormat="1" ht="21" customHeight="1">
      <c r="A35" s="199"/>
      <c r="B35" s="199" t="s">
        <v>331</v>
      </c>
      <c r="C35" s="262" t="s">
        <v>491</v>
      </c>
      <c r="D35" s="370" t="s">
        <v>299</v>
      </c>
      <c r="E35" s="383">
        <v>2</v>
      </c>
      <c r="F35" s="396">
        <v>998739</v>
      </c>
      <c r="G35" s="379"/>
      <c r="H35" s="356">
        <v>0.18</v>
      </c>
      <c r="I35" s="357"/>
      <c r="J35" s="416"/>
      <c r="K35" s="417" t="str">
        <f t="shared" si="1"/>
        <v>Included</v>
      </c>
      <c r="L35" s="209">
        <f t="shared" si="2"/>
        <v>0.18</v>
      </c>
      <c r="N35" s="258"/>
      <c r="Q35" s="261"/>
      <c r="R35" s="261"/>
      <c r="T35" s="261"/>
      <c r="U35" s="261"/>
      <c r="W35" s="260"/>
      <c r="X35" s="260"/>
      <c r="Y35" s="260"/>
      <c r="Z35" s="260"/>
      <c r="AA35" s="260"/>
      <c r="AB35" s="260"/>
      <c r="AC35" s="260"/>
      <c r="AD35" s="260"/>
      <c r="AE35" s="260"/>
      <c r="AF35" s="260"/>
      <c r="AG35" s="260"/>
      <c r="AH35" s="260"/>
      <c r="AI35" s="260"/>
      <c r="AJ35" s="260"/>
      <c r="AK35" s="260"/>
      <c r="AL35" s="260"/>
      <c r="AM35" s="260"/>
      <c r="AN35" s="260"/>
      <c r="AO35" s="260"/>
      <c r="AP35" s="260"/>
    </row>
    <row r="36" spans="1:42" s="257" customFormat="1" ht="87" customHeight="1">
      <c r="A36" s="199"/>
      <c r="B36" s="199">
        <v>7.1</v>
      </c>
      <c r="C36" s="262" t="s">
        <v>492</v>
      </c>
      <c r="D36" s="370"/>
      <c r="E36" s="378"/>
      <c r="F36" s="378"/>
      <c r="G36" s="378"/>
      <c r="H36" s="356"/>
      <c r="I36" s="378"/>
      <c r="J36" s="418"/>
      <c r="K36" s="418"/>
      <c r="L36" s="209">
        <f t="shared" si="2"/>
        <v>0</v>
      </c>
      <c r="N36" s="258"/>
      <c r="Q36" s="261"/>
      <c r="R36" s="261"/>
      <c r="T36" s="261"/>
      <c r="U36" s="261"/>
      <c r="W36" s="260"/>
      <c r="X36" s="260"/>
      <c r="Y36" s="260"/>
      <c r="Z36" s="260"/>
      <c r="AA36" s="260"/>
      <c r="AB36" s="260"/>
      <c r="AC36" s="260"/>
      <c r="AD36" s="260"/>
      <c r="AE36" s="260"/>
      <c r="AF36" s="260"/>
      <c r="AG36" s="260"/>
      <c r="AH36" s="260"/>
      <c r="AI36" s="260"/>
      <c r="AJ36" s="260"/>
      <c r="AK36" s="260"/>
      <c r="AL36" s="260"/>
      <c r="AM36" s="260"/>
      <c r="AN36" s="260"/>
      <c r="AO36" s="260"/>
      <c r="AP36" s="260"/>
    </row>
    <row r="37" spans="1:42" s="257" customFormat="1" ht="22.5" customHeight="1">
      <c r="A37" s="199"/>
      <c r="B37" s="199" t="s">
        <v>387</v>
      </c>
      <c r="C37" s="262" t="s">
        <v>493</v>
      </c>
      <c r="D37" s="370" t="s">
        <v>304</v>
      </c>
      <c r="E37" s="383">
        <v>1847</v>
      </c>
      <c r="F37" s="396">
        <v>998739</v>
      </c>
      <c r="G37" s="379"/>
      <c r="H37" s="356">
        <v>0.18</v>
      </c>
      <c r="I37" s="357"/>
      <c r="J37" s="416"/>
      <c r="K37" s="417" t="str">
        <f t="shared" si="1"/>
        <v>Included</v>
      </c>
      <c r="L37" s="209">
        <f t="shared" si="2"/>
        <v>0.18</v>
      </c>
      <c r="N37" s="258"/>
      <c r="Q37" s="261"/>
      <c r="R37" s="261"/>
      <c r="T37" s="261"/>
      <c r="U37" s="261"/>
      <c r="W37" s="260"/>
      <c r="X37" s="260"/>
      <c r="Y37" s="260"/>
      <c r="Z37" s="260"/>
      <c r="AA37" s="260"/>
      <c r="AB37" s="260"/>
      <c r="AC37" s="260"/>
      <c r="AD37" s="260"/>
      <c r="AE37" s="260"/>
      <c r="AF37" s="260"/>
      <c r="AG37" s="260"/>
      <c r="AH37" s="260"/>
      <c r="AI37" s="260"/>
      <c r="AJ37" s="260"/>
      <c r="AK37" s="260"/>
      <c r="AL37" s="260"/>
      <c r="AM37" s="260"/>
      <c r="AN37" s="260"/>
      <c r="AO37" s="260"/>
      <c r="AP37" s="260"/>
    </row>
    <row r="38" spans="1:42" s="257" customFormat="1" ht="13.5" customHeight="1">
      <c r="A38" s="199"/>
      <c r="B38" s="199"/>
      <c r="C38" s="262"/>
      <c r="D38" s="370"/>
      <c r="E38" s="378"/>
      <c r="F38" s="378"/>
      <c r="G38" s="378"/>
      <c r="H38" s="356"/>
      <c r="I38" s="357"/>
      <c r="J38" s="418"/>
      <c r="K38" s="418"/>
      <c r="L38" s="209">
        <f t="shared" si="2"/>
        <v>0</v>
      </c>
      <c r="N38" s="258"/>
      <c r="Q38" s="261"/>
      <c r="R38" s="261"/>
      <c r="T38" s="261"/>
      <c r="U38" s="261"/>
      <c r="W38" s="260"/>
      <c r="X38" s="260"/>
      <c r="Y38" s="260"/>
      <c r="Z38" s="260"/>
      <c r="AA38" s="260"/>
      <c r="AB38" s="260"/>
      <c r="AC38" s="260"/>
      <c r="AD38" s="260"/>
      <c r="AE38" s="260"/>
      <c r="AF38" s="260"/>
      <c r="AG38" s="260"/>
      <c r="AH38" s="260"/>
      <c r="AI38" s="260"/>
      <c r="AJ38" s="260"/>
      <c r="AK38" s="260"/>
      <c r="AL38" s="260"/>
      <c r="AM38" s="260"/>
      <c r="AN38" s="260"/>
      <c r="AO38" s="260"/>
      <c r="AP38" s="260"/>
    </row>
    <row r="39" spans="1:42" s="257" customFormat="1" ht="24.6" customHeight="1">
      <c r="A39" s="199"/>
      <c r="B39" s="199" t="s">
        <v>322</v>
      </c>
      <c r="C39" s="262" t="s">
        <v>494</v>
      </c>
      <c r="D39" s="370" t="s">
        <v>304</v>
      </c>
      <c r="E39" s="383">
        <v>110</v>
      </c>
      <c r="F39" s="396">
        <v>998739</v>
      </c>
      <c r="G39" s="379"/>
      <c r="H39" s="356">
        <v>0.18</v>
      </c>
      <c r="I39" s="357"/>
      <c r="J39" s="416"/>
      <c r="K39" s="417" t="str">
        <f t="shared" si="1"/>
        <v>Included</v>
      </c>
      <c r="L39" s="209">
        <f t="shared" si="2"/>
        <v>0.18</v>
      </c>
      <c r="N39" s="258"/>
      <c r="Q39" s="261"/>
      <c r="R39" s="261"/>
      <c r="T39" s="261"/>
      <c r="U39" s="261"/>
      <c r="W39" s="260"/>
      <c r="X39" s="260"/>
      <c r="Y39" s="260"/>
      <c r="Z39" s="260"/>
      <c r="AA39" s="260"/>
      <c r="AB39" s="260"/>
      <c r="AC39" s="260"/>
      <c r="AD39" s="260"/>
      <c r="AE39" s="260"/>
      <c r="AF39" s="260"/>
      <c r="AG39" s="260"/>
      <c r="AH39" s="260"/>
      <c r="AI39" s="260"/>
      <c r="AJ39" s="260"/>
      <c r="AK39" s="260"/>
      <c r="AL39" s="260"/>
      <c r="AM39" s="260"/>
      <c r="AN39" s="260"/>
      <c r="AO39" s="260"/>
      <c r="AP39" s="260"/>
    </row>
    <row r="40" spans="1:42" s="257" customFormat="1" ht="14.1" customHeight="1">
      <c r="A40" s="199"/>
      <c r="B40" s="199"/>
      <c r="C40" s="262"/>
      <c r="D40" s="370"/>
      <c r="E40" s="378"/>
      <c r="F40" s="378"/>
      <c r="G40" s="378"/>
      <c r="H40" s="356"/>
      <c r="I40" s="357"/>
      <c r="J40" s="418"/>
      <c r="K40" s="418"/>
      <c r="L40" s="209">
        <f t="shared" si="2"/>
        <v>0</v>
      </c>
      <c r="N40" s="258"/>
      <c r="Q40" s="261"/>
      <c r="R40" s="261"/>
      <c r="T40" s="261"/>
      <c r="U40" s="261"/>
      <c r="W40" s="260"/>
      <c r="X40" s="260"/>
      <c r="Y40" s="260"/>
      <c r="Z40" s="260"/>
      <c r="AA40" s="260"/>
      <c r="AB40" s="260"/>
      <c r="AC40" s="260"/>
      <c r="AD40" s="260"/>
      <c r="AE40" s="260"/>
      <c r="AF40" s="260"/>
      <c r="AG40" s="260"/>
      <c r="AH40" s="260"/>
      <c r="AI40" s="260"/>
      <c r="AJ40" s="260"/>
      <c r="AK40" s="260"/>
      <c r="AL40" s="260"/>
      <c r="AM40" s="260"/>
      <c r="AN40" s="260"/>
      <c r="AO40" s="260"/>
      <c r="AP40" s="260"/>
    </row>
    <row r="41" spans="1:42" s="257" customFormat="1" ht="23.45" customHeight="1">
      <c r="A41" s="199"/>
      <c r="B41" s="199" t="s">
        <v>329</v>
      </c>
      <c r="C41" s="262" t="s">
        <v>495</v>
      </c>
      <c r="D41" s="370" t="s">
        <v>304</v>
      </c>
      <c r="E41" s="383">
        <v>140</v>
      </c>
      <c r="F41" s="396">
        <v>998739</v>
      </c>
      <c r="G41" s="379"/>
      <c r="H41" s="356">
        <v>0.18</v>
      </c>
      <c r="I41" s="357"/>
      <c r="J41" s="416"/>
      <c r="K41" s="417" t="str">
        <f t="shared" si="1"/>
        <v>Included</v>
      </c>
      <c r="L41" s="209">
        <f t="shared" si="2"/>
        <v>0.18</v>
      </c>
      <c r="N41" s="258"/>
      <c r="Q41" s="261"/>
      <c r="R41" s="261"/>
      <c r="T41" s="261"/>
      <c r="U41" s="261"/>
      <c r="W41" s="260"/>
      <c r="X41" s="260"/>
      <c r="Y41" s="260"/>
      <c r="Z41" s="260"/>
      <c r="AA41" s="260"/>
      <c r="AB41" s="260"/>
      <c r="AC41" s="260"/>
      <c r="AD41" s="260"/>
      <c r="AE41" s="260"/>
      <c r="AF41" s="260"/>
      <c r="AG41" s="260"/>
      <c r="AH41" s="260"/>
      <c r="AI41" s="260"/>
      <c r="AJ41" s="260"/>
      <c r="AK41" s="260"/>
      <c r="AL41" s="260"/>
      <c r="AM41" s="260"/>
      <c r="AN41" s="260"/>
      <c r="AO41" s="260"/>
      <c r="AP41" s="260"/>
    </row>
    <row r="42" spans="1:42" s="257" customFormat="1" ht="17.100000000000001" customHeight="1">
      <c r="A42" s="199"/>
      <c r="B42" s="199"/>
      <c r="C42" s="262"/>
      <c r="D42" s="370"/>
      <c r="E42" s="378"/>
      <c r="F42" s="378"/>
      <c r="G42" s="378"/>
      <c r="H42" s="356"/>
      <c r="I42" s="357"/>
      <c r="J42" s="418"/>
      <c r="K42" s="418"/>
      <c r="L42" s="209">
        <f t="shared" si="2"/>
        <v>0</v>
      </c>
      <c r="N42" s="258"/>
      <c r="Q42" s="261"/>
      <c r="R42" s="261"/>
      <c r="T42" s="261"/>
      <c r="U42" s="261"/>
      <c r="W42" s="260"/>
      <c r="X42" s="260"/>
      <c r="Y42" s="260"/>
      <c r="Z42" s="260"/>
      <c r="AA42" s="260"/>
      <c r="AB42" s="260"/>
      <c r="AC42" s="260"/>
      <c r="AD42" s="260"/>
      <c r="AE42" s="260"/>
      <c r="AF42" s="260"/>
      <c r="AG42" s="260"/>
      <c r="AH42" s="260"/>
      <c r="AI42" s="260"/>
      <c r="AJ42" s="260"/>
      <c r="AK42" s="260"/>
      <c r="AL42" s="260"/>
      <c r="AM42" s="260"/>
      <c r="AN42" s="260"/>
      <c r="AO42" s="260"/>
      <c r="AP42" s="260"/>
    </row>
    <row r="43" spans="1:42" s="257" customFormat="1" ht="107.1" customHeight="1">
      <c r="A43" s="199"/>
      <c r="B43" s="199">
        <v>7.2</v>
      </c>
      <c r="C43" s="262" t="s">
        <v>496</v>
      </c>
      <c r="D43" s="370"/>
      <c r="E43" s="378"/>
      <c r="F43" s="378"/>
      <c r="G43" s="378"/>
      <c r="H43" s="356"/>
      <c r="I43" s="357"/>
      <c r="J43" s="418"/>
      <c r="K43" s="418"/>
      <c r="L43" s="209">
        <f t="shared" si="2"/>
        <v>0</v>
      </c>
      <c r="N43" s="258"/>
      <c r="Q43" s="261"/>
      <c r="R43" s="261"/>
      <c r="T43" s="261"/>
      <c r="U43" s="261"/>
      <c r="W43" s="260"/>
      <c r="X43" s="260"/>
      <c r="Y43" s="260"/>
      <c r="Z43" s="260"/>
      <c r="AA43" s="260"/>
      <c r="AB43" s="260"/>
      <c r="AC43" s="260"/>
      <c r="AD43" s="260"/>
      <c r="AE43" s="260"/>
      <c r="AF43" s="260"/>
      <c r="AG43" s="260"/>
      <c r="AH43" s="260"/>
      <c r="AI43" s="260"/>
      <c r="AJ43" s="260"/>
      <c r="AK43" s="260"/>
      <c r="AL43" s="260"/>
      <c r="AM43" s="260"/>
      <c r="AN43" s="260"/>
      <c r="AO43" s="260"/>
      <c r="AP43" s="260"/>
    </row>
    <row r="44" spans="1:42" s="257" customFormat="1" ht="23.1" customHeight="1">
      <c r="A44" s="199"/>
      <c r="B44" s="199" t="s">
        <v>323</v>
      </c>
      <c r="C44" s="262" t="s">
        <v>497</v>
      </c>
      <c r="D44" s="370" t="s">
        <v>304</v>
      </c>
      <c r="E44" s="383">
        <v>173</v>
      </c>
      <c r="F44" s="396">
        <v>998739</v>
      </c>
      <c r="G44" s="379"/>
      <c r="H44" s="356">
        <v>0.18</v>
      </c>
      <c r="I44" s="357"/>
      <c r="J44" s="416"/>
      <c r="K44" s="417" t="str">
        <f t="shared" si="1"/>
        <v>Included</v>
      </c>
      <c r="L44" s="209">
        <f t="shared" si="2"/>
        <v>0.18</v>
      </c>
      <c r="N44" s="258"/>
      <c r="Q44" s="261"/>
      <c r="R44" s="261"/>
      <c r="T44" s="261"/>
      <c r="U44" s="261"/>
      <c r="W44" s="260"/>
      <c r="X44" s="260"/>
      <c r="Y44" s="260"/>
      <c r="Z44" s="260"/>
      <c r="AA44" s="260"/>
      <c r="AB44" s="260"/>
      <c r="AC44" s="260"/>
      <c r="AD44" s="260"/>
      <c r="AE44" s="260"/>
      <c r="AF44" s="260"/>
      <c r="AG44" s="260"/>
      <c r="AH44" s="260"/>
      <c r="AI44" s="260"/>
      <c r="AJ44" s="260"/>
      <c r="AK44" s="260"/>
      <c r="AL44" s="260"/>
      <c r="AM44" s="260"/>
      <c r="AN44" s="260"/>
      <c r="AO44" s="260"/>
      <c r="AP44" s="260"/>
    </row>
    <row r="45" spans="1:42" s="257" customFormat="1" ht="14.45" customHeight="1">
      <c r="A45" s="199"/>
      <c r="B45" s="199"/>
      <c r="C45" s="262"/>
      <c r="D45" s="199"/>
      <c r="E45" s="378"/>
      <c r="F45" s="378"/>
      <c r="G45" s="378"/>
      <c r="H45" s="356"/>
      <c r="I45" s="357"/>
      <c r="J45" s="418"/>
      <c r="K45" s="418"/>
      <c r="L45" s="209">
        <f t="shared" si="2"/>
        <v>0</v>
      </c>
      <c r="N45" s="258"/>
      <c r="Q45" s="261"/>
      <c r="R45" s="261"/>
      <c r="T45" s="261"/>
      <c r="U45" s="261"/>
      <c r="W45" s="260"/>
      <c r="X45" s="260"/>
      <c r="Y45" s="260"/>
      <c r="Z45" s="260"/>
      <c r="AA45" s="260"/>
      <c r="AB45" s="260"/>
      <c r="AC45" s="260"/>
      <c r="AD45" s="260"/>
      <c r="AE45" s="260"/>
      <c r="AF45" s="260"/>
      <c r="AG45" s="260"/>
      <c r="AH45" s="260"/>
      <c r="AI45" s="260"/>
      <c r="AJ45" s="260"/>
      <c r="AK45" s="260"/>
      <c r="AL45" s="260"/>
      <c r="AM45" s="260"/>
      <c r="AN45" s="260"/>
      <c r="AO45" s="260"/>
      <c r="AP45" s="260"/>
    </row>
    <row r="46" spans="1:42" s="257" customFormat="1" ht="75" customHeight="1">
      <c r="A46" s="199"/>
      <c r="B46" s="199">
        <v>7.5</v>
      </c>
      <c r="C46" s="262" t="s">
        <v>498</v>
      </c>
      <c r="D46" s="199"/>
      <c r="E46" s="378"/>
      <c r="F46" s="378"/>
      <c r="G46" s="378"/>
      <c r="H46" s="356"/>
      <c r="I46" s="357"/>
      <c r="J46" s="418"/>
      <c r="K46" s="418"/>
      <c r="L46" s="209">
        <f t="shared" si="2"/>
        <v>0</v>
      </c>
      <c r="N46" s="258"/>
      <c r="Q46" s="261"/>
      <c r="R46" s="261"/>
      <c r="T46" s="261"/>
      <c r="U46" s="261"/>
      <c r="W46" s="260"/>
      <c r="X46" s="260"/>
      <c r="Y46" s="260"/>
      <c r="Z46" s="260"/>
      <c r="AA46" s="260"/>
      <c r="AB46" s="260"/>
      <c r="AC46" s="260"/>
      <c r="AD46" s="260"/>
      <c r="AE46" s="260"/>
      <c r="AF46" s="260"/>
      <c r="AG46" s="260"/>
      <c r="AH46" s="260"/>
      <c r="AI46" s="260"/>
      <c r="AJ46" s="260"/>
      <c r="AK46" s="260"/>
      <c r="AL46" s="260"/>
      <c r="AM46" s="260"/>
      <c r="AN46" s="260"/>
      <c r="AO46" s="260"/>
      <c r="AP46" s="260"/>
    </row>
    <row r="47" spans="1:42" s="257" customFormat="1" ht="23.45" customHeight="1">
      <c r="A47" s="199"/>
      <c r="B47" s="199" t="s">
        <v>324</v>
      </c>
      <c r="C47" s="262" t="s">
        <v>497</v>
      </c>
      <c r="D47" s="199" t="s">
        <v>304</v>
      </c>
      <c r="E47" s="383">
        <v>195</v>
      </c>
      <c r="F47" s="396">
        <v>998739</v>
      </c>
      <c r="G47" s="379"/>
      <c r="H47" s="356">
        <v>0.18</v>
      </c>
      <c r="I47" s="357"/>
      <c r="J47" s="416"/>
      <c r="K47" s="417" t="str">
        <f t="shared" si="1"/>
        <v>Included</v>
      </c>
      <c r="L47" s="209">
        <f t="shared" si="2"/>
        <v>0.18</v>
      </c>
      <c r="N47" s="258"/>
      <c r="Q47" s="261"/>
      <c r="R47" s="261"/>
      <c r="T47" s="261"/>
      <c r="U47" s="261"/>
      <c r="W47" s="260"/>
      <c r="X47" s="260"/>
      <c r="Y47" s="260"/>
      <c r="Z47" s="260"/>
      <c r="AA47" s="260"/>
      <c r="AB47" s="260"/>
      <c r="AC47" s="260"/>
      <c r="AD47" s="260"/>
      <c r="AE47" s="260"/>
      <c r="AF47" s="260"/>
      <c r="AG47" s="260"/>
      <c r="AH47" s="260"/>
      <c r="AI47" s="260"/>
      <c r="AJ47" s="260"/>
      <c r="AK47" s="260"/>
      <c r="AL47" s="260"/>
      <c r="AM47" s="260"/>
      <c r="AN47" s="260"/>
      <c r="AO47" s="260"/>
      <c r="AP47" s="260"/>
    </row>
    <row r="48" spans="1:42" s="257" customFormat="1" ht="15.95" customHeight="1">
      <c r="A48" s="199"/>
      <c r="B48" s="199"/>
      <c r="C48" s="262"/>
      <c r="D48" s="199"/>
      <c r="E48" s="378"/>
      <c r="F48" s="378"/>
      <c r="G48" s="378"/>
      <c r="H48" s="356"/>
      <c r="I48" s="357"/>
      <c r="J48" s="418"/>
      <c r="K48" s="418"/>
      <c r="L48" s="209">
        <f t="shared" si="2"/>
        <v>0</v>
      </c>
      <c r="N48" s="258"/>
      <c r="Q48" s="261"/>
      <c r="R48" s="261"/>
      <c r="T48" s="261"/>
      <c r="U48" s="261"/>
      <c r="W48" s="260"/>
      <c r="X48" s="260"/>
      <c r="Y48" s="260"/>
      <c r="Z48" s="260"/>
      <c r="AA48" s="260"/>
      <c r="AB48" s="260"/>
      <c r="AC48" s="260"/>
      <c r="AD48" s="260"/>
      <c r="AE48" s="260"/>
      <c r="AF48" s="260"/>
      <c r="AG48" s="260"/>
      <c r="AH48" s="260"/>
      <c r="AI48" s="260"/>
      <c r="AJ48" s="260"/>
      <c r="AK48" s="260"/>
      <c r="AL48" s="260"/>
      <c r="AM48" s="260"/>
      <c r="AN48" s="260"/>
      <c r="AO48" s="260"/>
      <c r="AP48" s="260"/>
    </row>
    <row r="49" spans="1:42" s="257" customFormat="1" ht="24.6" customHeight="1">
      <c r="A49" s="199"/>
      <c r="B49" s="199" t="s">
        <v>330</v>
      </c>
      <c r="C49" s="262" t="s">
        <v>494</v>
      </c>
      <c r="D49" s="199" t="s">
        <v>304</v>
      </c>
      <c r="E49" s="383">
        <v>5</v>
      </c>
      <c r="F49" s="396">
        <v>998739</v>
      </c>
      <c r="G49" s="379"/>
      <c r="H49" s="356">
        <v>0.18</v>
      </c>
      <c r="I49" s="357"/>
      <c r="J49" s="416"/>
      <c r="K49" s="417" t="str">
        <f t="shared" si="1"/>
        <v>Included</v>
      </c>
      <c r="L49" s="209">
        <f t="shared" si="2"/>
        <v>0.18</v>
      </c>
      <c r="N49" s="258"/>
      <c r="Q49" s="261"/>
      <c r="R49" s="261"/>
      <c r="T49" s="261"/>
      <c r="U49" s="261"/>
      <c r="W49" s="260"/>
      <c r="X49" s="260"/>
      <c r="Y49" s="260"/>
      <c r="Z49" s="260"/>
      <c r="AA49" s="260"/>
      <c r="AB49" s="260"/>
      <c r="AC49" s="260"/>
      <c r="AD49" s="260"/>
      <c r="AE49" s="260"/>
      <c r="AF49" s="260"/>
      <c r="AG49" s="260"/>
      <c r="AH49" s="260"/>
      <c r="AI49" s="260"/>
      <c r="AJ49" s="260"/>
      <c r="AK49" s="260"/>
      <c r="AL49" s="260"/>
      <c r="AM49" s="260"/>
      <c r="AN49" s="260"/>
      <c r="AO49" s="260"/>
      <c r="AP49" s="260"/>
    </row>
    <row r="50" spans="1:42" s="257" customFormat="1" ht="13.5" customHeight="1">
      <c r="A50" s="199"/>
      <c r="B50" s="199"/>
      <c r="C50" s="262"/>
      <c r="D50" s="199"/>
      <c r="E50" s="378"/>
      <c r="F50" s="378"/>
      <c r="G50" s="378"/>
      <c r="H50" s="356"/>
      <c r="I50" s="357"/>
      <c r="J50" s="418"/>
      <c r="K50" s="418"/>
      <c r="L50" s="209">
        <f t="shared" si="2"/>
        <v>0</v>
      </c>
      <c r="N50" s="258"/>
      <c r="Q50" s="261"/>
      <c r="R50" s="261"/>
      <c r="T50" s="261"/>
      <c r="U50" s="261"/>
      <c r="W50" s="260"/>
      <c r="X50" s="260"/>
      <c r="Y50" s="260"/>
      <c r="Z50" s="260"/>
      <c r="AA50" s="260"/>
      <c r="AB50" s="260"/>
      <c r="AC50" s="260"/>
      <c r="AD50" s="260"/>
      <c r="AE50" s="260"/>
      <c r="AF50" s="260"/>
      <c r="AG50" s="260"/>
      <c r="AH50" s="260"/>
      <c r="AI50" s="260"/>
      <c r="AJ50" s="260"/>
      <c r="AK50" s="260"/>
      <c r="AL50" s="260"/>
      <c r="AM50" s="260"/>
      <c r="AN50" s="260"/>
      <c r="AO50" s="260"/>
      <c r="AP50" s="260"/>
    </row>
    <row r="51" spans="1:42" s="257" customFormat="1" ht="20.100000000000001" customHeight="1">
      <c r="A51" s="199"/>
      <c r="B51" s="199" t="s">
        <v>325</v>
      </c>
      <c r="C51" s="262" t="s">
        <v>495</v>
      </c>
      <c r="D51" s="199" t="s">
        <v>304</v>
      </c>
      <c r="E51" s="383">
        <v>5</v>
      </c>
      <c r="F51" s="396">
        <v>998739</v>
      </c>
      <c r="G51" s="379"/>
      <c r="H51" s="356">
        <v>0.18</v>
      </c>
      <c r="I51" s="357"/>
      <c r="J51" s="416"/>
      <c r="K51" s="417" t="str">
        <f t="shared" si="1"/>
        <v>Included</v>
      </c>
      <c r="L51" s="209">
        <f t="shared" si="2"/>
        <v>0.18</v>
      </c>
      <c r="N51" s="258"/>
      <c r="Q51" s="261"/>
      <c r="R51" s="261"/>
      <c r="T51" s="261"/>
      <c r="U51" s="261"/>
      <c r="W51" s="260"/>
      <c r="X51" s="260"/>
      <c r="Y51" s="260"/>
      <c r="Z51" s="260"/>
      <c r="AA51" s="260"/>
      <c r="AB51" s="260"/>
      <c r="AC51" s="260"/>
      <c r="AD51" s="260"/>
      <c r="AE51" s="260"/>
      <c r="AF51" s="260"/>
      <c r="AG51" s="260"/>
      <c r="AH51" s="260"/>
      <c r="AI51" s="260"/>
      <c r="AJ51" s="260"/>
      <c r="AK51" s="260"/>
      <c r="AL51" s="260"/>
      <c r="AM51" s="260"/>
      <c r="AN51" s="260"/>
      <c r="AO51" s="260"/>
      <c r="AP51" s="260"/>
    </row>
    <row r="52" spans="1:42" s="257" customFormat="1" ht="9" customHeight="1">
      <c r="A52" s="199"/>
      <c r="B52" s="199"/>
      <c r="C52" s="262"/>
      <c r="D52" s="199"/>
      <c r="E52" s="378"/>
      <c r="F52" s="378"/>
      <c r="G52" s="378"/>
      <c r="H52" s="356"/>
      <c r="I52" s="357"/>
      <c r="J52" s="418"/>
      <c r="K52" s="418"/>
      <c r="L52" s="209">
        <f t="shared" si="2"/>
        <v>0</v>
      </c>
      <c r="N52" s="258"/>
      <c r="Q52" s="261"/>
      <c r="R52" s="261"/>
      <c r="T52" s="261"/>
      <c r="U52" s="261"/>
      <c r="W52" s="260"/>
      <c r="X52" s="260"/>
      <c r="Y52" s="260"/>
      <c r="Z52" s="260"/>
      <c r="AA52" s="260"/>
      <c r="AB52" s="260"/>
      <c r="AC52" s="260"/>
      <c r="AD52" s="260"/>
      <c r="AE52" s="260"/>
      <c r="AF52" s="260"/>
      <c r="AG52" s="260"/>
      <c r="AH52" s="260"/>
      <c r="AI52" s="260"/>
      <c r="AJ52" s="260"/>
      <c r="AK52" s="260"/>
      <c r="AL52" s="260"/>
      <c r="AM52" s="260"/>
      <c r="AN52" s="260"/>
      <c r="AO52" s="260"/>
      <c r="AP52" s="260"/>
    </row>
    <row r="53" spans="1:42" s="257" customFormat="1" ht="71.099999999999994" customHeight="1">
      <c r="A53" s="199"/>
      <c r="B53" s="199">
        <v>7.6</v>
      </c>
      <c r="C53" s="262" t="s">
        <v>499</v>
      </c>
      <c r="D53" s="381"/>
      <c r="E53" s="378"/>
      <c r="F53" s="378"/>
      <c r="G53" s="378"/>
      <c r="H53" s="356"/>
      <c r="I53" s="357"/>
      <c r="J53" s="418"/>
      <c r="K53" s="418"/>
      <c r="L53" s="209">
        <f t="shared" si="2"/>
        <v>0</v>
      </c>
      <c r="N53" s="258"/>
      <c r="Q53" s="261"/>
      <c r="R53" s="261"/>
      <c r="T53" s="261"/>
      <c r="U53" s="261"/>
      <c r="W53" s="260"/>
      <c r="X53" s="260"/>
      <c r="Y53" s="260"/>
      <c r="Z53" s="260"/>
      <c r="AA53" s="260"/>
      <c r="AB53" s="260"/>
      <c r="AC53" s="260"/>
      <c r="AD53" s="260"/>
      <c r="AE53" s="260"/>
      <c r="AF53" s="260"/>
      <c r="AG53" s="260"/>
      <c r="AH53" s="260"/>
      <c r="AI53" s="260"/>
      <c r="AJ53" s="260"/>
      <c r="AK53" s="260"/>
      <c r="AL53" s="260"/>
      <c r="AM53" s="260"/>
      <c r="AN53" s="260"/>
      <c r="AO53" s="260"/>
      <c r="AP53" s="260"/>
    </row>
    <row r="54" spans="1:42" s="257" customFormat="1" ht="22.5" customHeight="1">
      <c r="A54" s="199"/>
      <c r="B54" s="199" t="s">
        <v>388</v>
      </c>
      <c r="C54" s="262" t="s">
        <v>493</v>
      </c>
      <c r="D54" s="381" t="s">
        <v>304</v>
      </c>
      <c r="E54" s="199">
        <v>95</v>
      </c>
      <c r="F54" s="396">
        <v>998739</v>
      </c>
      <c r="G54" s="379"/>
      <c r="H54" s="356">
        <v>0.18</v>
      </c>
      <c r="I54" s="357"/>
      <c r="J54" s="416"/>
      <c r="K54" s="417" t="str">
        <f t="shared" si="1"/>
        <v>Included</v>
      </c>
      <c r="L54" s="209">
        <f t="shared" si="2"/>
        <v>0.18</v>
      </c>
      <c r="N54" s="258"/>
      <c r="Q54" s="261"/>
      <c r="R54" s="261"/>
      <c r="T54" s="261"/>
      <c r="U54" s="261"/>
      <c r="W54" s="260"/>
      <c r="X54" s="260"/>
      <c r="Y54" s="260"/>
      <c r="Z54" s="260"/>
      <c r="AA54" s="260"/>
      <c r="AB54" s="260"/>
      <c r="AC54" s="260"/>
      <c r="AD54" s="260"/>
      <c r="AE54" s="260"/>
      <c r="AF54" s="260"/>
      <c r="AG54" s="260"/>
      <c r="AH54" s="260"/>
      <c r="AI54" s="260"/>
      <c r="AJ54" s="260"/>
      <c r="AK54" s="260"/>
      <c r="AL54" s="260"/>
      <c r="AM54" s="260"/>
      <c r="AN54" s="260"/>
      <c r="AO54" s="260"/>
      <c r="AP54" s="260"/>
    </row>
    <row r="55" spans="1:42" s="257" customFormat="1" ht="12.6" customHeight="1">
      <c r="A55" s="199"/>
      <c r="B55" s="199"/>
      <c r="C55" s="262"/>
      <c r="D55" s="381"/>
      <c r="E55" s="199"/>
      <c r="F55" s="378"/>
      <c r="G55" s="378"/>
      <c r="H55" s="356"/>
      <c r="I55" s="357"/>
      <c r="J55" s="418"/>
      <c r="K55" s="418"/>
      <c r="L55" s="209">
        <f t="shared" si="2"/>
        <v>0</v>
      </c>
      <c r="N55" s="258"/>
      <c r="Q55" s="261"/>
      <c r="R55" s="261"/>
      <c r="T55" s="261"/>
      <c r="U55" s="261"/>
      <c r="W55" s="260"/>
      <c r="X55" s="260"/>
      <c r="Y55" s="260"/>
      <c r="Z55" s="260"/>
      <c r="AA55" s="260"/>
      <c r="AB55" s="260"/>
      <c r="AC55" s="260"/>
      <c r="AD55" s="260"/>
      <c r="AE55" s="260"/>
      <c r="AF55" s="260"/>
      <c r="AG55" s="260"/>
      <c r="AH55" s="260"/>
      <c r="AI55" s="260"/>
      <c r="AJ55" s="260"/>
      <c r="AK55" s="260"/>
      <c r="AL55" s="260"/>
      <c r="AM55" s="260"/>
      <c r="AN55" s="260"/>
      <c r="AO55" s="260"/>
      <c r="AP55" s="260"/>
    </row>
    <row r="56" spans="1:42" s="257" customFormat="1" ht="21.6" customHeight="1">
      <c r="A56" s="199"/>
      <c r="B56" s="199" t="s">
        <v>389</v>
      </c>
      <c r="C56" s="318" t="s">
        <v>494</v>
      </c>
      <c r="D56" s="381" t="s">
        <v>304</v>
      </c>
      <c r="E56" s="199">
        <v>5</v>
      </c>
      <c r="F56" s="396">
        <v>998739</v>
      </c>
      <c r="G56" s="379"/>
      <c r="H56" s="356">
        <v>0.18</v>
      </c>
      <c r="I56" s="357"/>
      <c r="J56" s="416"/>
      <c r="K56" s="417" t="str">
        <f t="shared" si="1"/>
        <v>Included</v>
      </c>
      <c r="L56" s="209">
        <f t="shared" si="2"/>
        <v>0.18</v>
      </c>
      <c r="N56" s="258"/>
      <c r="Q56" s="261"/>
      <c r="R56" s="261"/>
      <c r="T56" s="261"/>
      <c r="U56" s="261"/>
      <c r="W56" s="260"/>
      <c r="X56" s="260"/>
      <c r="Y56" s="260"/>
      <c r="Z56" s="260"/>
      <c r="AA56" s="260"/>
      <c r="AB56" s="260"/>
      <c r="AC56" s="260"/>
      <c r="AD56" s="260"/>
      <c r="AE56" s="260"/>
      <c r="AF56" s="260"/>
      <c r="AG56" s="260"/>
      <c r="AH56" s="260"/>
      <c r="AI56" s="260"/>
      <c r="AJ56" s="260"/>
      <c r="AK56" s="260"/>
      <c r="AL56" s="260"/>
      <c r="AM56" s="260"/>
      <c r="AN56" s="260"/>
      <c r="AO56" s="260"/>
      <c r="AP56" s="260"/>
    </row>
    <row r="57" spans="1:42" s="257" customFormat="1">
      <c r="A57" s="199"/>
      <c r="B57" s="199"/>
      <c r="C57" s="262"/>
      <c r="D57" s="381"/>
      <c r="E57" s="199"/>
      <c r="F57" s="378"/>
      <c r="G57" s="378"/>
      <c r="H57" s="356"/>
      <c r="I57" s="357"/>
      <c r="J57" s="418"/>
      <c r="K57" s="418"/>
      <c r="L57" s="209">
        <f t="shared" si="2"/>
        <v>0</v>
      </c>
      <c r="N57" s="258"/>
      <c r="Q57" s="261"/>
      <c r="R57" s="261"/>
      <c r="T57" s="261"/>
      <c r="U57" s="261"/>
      <c r="W57" s="260"/>
      <c r="X57" s="260"/>
      <c r="Y57" s="260"/>
      <c r="Z57" s="260"/>
      <c r="AA57" s="260"/>
      <c r="AB57" s="260"/>
      <c r="AC57" s="260"/>
      <c r="AD57" s="260"/>
      <c r="AE57" s="260"/>
      <c r="AF57" s="260"/>
      <c r="AG57" s="260"/>
      <c r="AH57" s="260"/>
      <c r="AI57" s="260"/>
      <c r="AJ57" s="260"/>
      <c r="AK57" s="260"/>
      <c r="AL57" s="260"/>
      <c r="AM57" s="260"/>
      <c r="AN57" s="260"/>
      <c r="AO57" s="260"/>
      <c r="AP57" s="260"/>
    </row>
    <row r="58" spans="1:42" s="257" customFormat="1" ht="23.1" customHeight="1">
      <c r="A58" s="199"/>
      <c r="B58" s="199" t="s">
        <v>390</v>
      </c>
      <c r="C58" s="366" t="s">
        <v>495</v>
      </c>
      <c r="D58" s="199" t="s">
        <v>304</v>
      </c>
      <c r="E58" s="199">
        <v>5</v>
      </c>
      <c r="F58" s="396">
        <v>998739</v>
      </c>
      <c r="G58" s="379"/>
      <c r="H58" s="356">
        <v>0.18</v>
      </c>
      <c r="I58" s="357"/>
      <c r="J58" s="416"/>
      <c r="K58" s="417" t="str">
        <f t="shared" si="1"/>
        <v>Included</v>
      </c>
      <c r="L58" s="209">
        <f t="shared" si="2"/>
        <v>0.18</v>
      </c>
      <c r="N58" s="258"/>
      <c r="Q58" s="261"/>
      <c r="R58" s="261"/>
      <c r="T58" s="261"/>
      <c r="U58" s="261"/>
      <c r="W58" s="260"/>
      <c r="X58" s="260"/>
      <c r="Y58" s="260"/>
      <c r="Z58" s="260"/>
      <c r="AA58" s="260"/>
      <c r="AB58" s="260"/>
      <c r="AC58" s="260"/>
      <c r="AD58" s="260"/>
      <c r="AE58" s="260"/>
      <c r="AF58" s="260"/>
      <c r="AG58" s="260"/>
      <c r="AH58" s="260"/>
      <c r="AI58" s="260"/>
      <c r="AJ58" s="260"/>
      <c r="AK58" s="260"/>
      <c r="AL58" s="260"/>
      <c r="AM58" s="260"/>
      <c r="AN58" s="260"/>
      <c r="AO58" s="260"/>
      <c r="AP58" s="260"/>
    </row>
    <row r="59" spans="1:42" s="257" customFormat="1">
      <c r="A59" s="199"/>
      <c r="B59" s="370"/>
      <c r="C59" s="262"/>
      <c r="D59" s="199"/>
      <c r="E59" s="199"/>
      <c r="F59" s="378"/>
      <c r="G59" s="378"/>
      <c r="H59" s="356"/>
      <c r="I59" s="357"/>
      <c r="J59" s="418"/>
      <c r="K59" s="418"/>
      <c r="L59" s="209">
        <f t="shared" si="2"/>
        <v>0</v>
      </c>
      <c r="N59" s="258"/>
      <c r="Q59" s="261"/>
      <c r="R59" s="261"/>
      <c r="T59" s="261"/>
      <c r="U59" s="261"/>
      <c r="W59" s="260"/>
      <c r="X59" s="260"/>
      <c r="Y59" s="260"/>
      <c r="Z59" s="260"/>
      <c r="AA59" s="260"/>
      <c r="AB59" s="260"/>
      <c r="AC59" s="260"/>
      <c r="AD59" s="260"/>
      <c r="AE59" s="260"/>
      <c r="AF59" s="260"/>
      <c r="AG59" s="260"/>
      <c r="AH59" s="260"/>
      <c r="AI59" s="260"/>
      <c r="AJ59" s="260"/>
      <c r="AK59" s="260"/>
      <c r="AL59" s="260"/>
      <c r="AM59" s="260"/>
      <c r="AN59" s="260"/>
      <c r="AO59" s="260"/>
      <c r="AP59" s="260"/>
    </row>
    <row r="60" spans="1:42" s="257" customFormat="1" ht="59.1" customHeight="1">
      <c r="A60" s="199"/>
      <c r="B60" s="370">
        <v>7.7</v>
      </c>
      <c r="C60" s="262" t="s">
        <v>500</v>
      </c>
      <c r="D60" s="199"/>
      <c r="E60" s="199"/>
      <c r="F60" s="378"/>
      <c r="G60" s="378"/>
      <c r="H60" s="356"/>
      <c r="I60" s="357"/>
      <c r="J60" s="418"/>
      <c r="K60" s="418"/>
      <c r="L60" s="209">
        <f t="shared" si="2"/>
        <v>0</v>
      </c>
      <c r="N60" s="258"/>
      <c r="Q60" s="261"/>
      <c r="R60" s="261"/>
      <c r="T60" s="261"/>
      <c r="U60" s="261"/>
      <c r="W60" s="260"/>
      <c r="X60" s="260"/>
      <c r="Y60" s="260"/>
      <c r="Z60" s="260"/>
      <c r="AA60" s="260"/>
      <c r="AB60" s="260"/>
      <c r="AC60" s="260"/>
      <c r="AD60" s="260"/>
      <c r="AE60" s="260"/>
      <c r="AF60" s="260"/>
      <c r="AG60" s="260"/>
      <c r="AH60" s="260"/>
      <c r="AI60" s="260"/>
      <c r="AJ60" s="260"/>
      <c r="AK60" s="260"/>
      <c r="AL60" s="260"/>
      <c r="AM60" s="260"/>
      <c r="AN60" s="260"/>
      <c r="AO60" s="260"/>
      <c r="AP60" s="260"/>
    </row>
    <row r="61" spans="1:42" s="257" customFormat="1">
      <c r="A61" s="199"/>
      <c r="B61" s="370" t="s">
        <v>391</v>
      </c>
      <c r="C61" s="262" t="s">
        <v>501</v>
      </c>
      <c r="D61" s="378" t="s">
        <v>298</v>
      </c>
      <c r="E61" s="378">
        <v>5</v>
      </c>
      <c r="F61" s="396">
        <v>998739</v>
      </c>
      <c r="G61" s="379"/>
      <c r="H61" s="356">
        <v>0.18</v>
      </c>
      <c r="I61" s="357"/>
      <c r="J61" s="416"/>
      <c r="K61" s="417" t="str">
        <f t="shared" si="1"/>
        <v>Included</v>
      </c>
      <c r="L61" s="209">
        <f t="shared" si="2"/>
        <v>0.18</v>
      </c>
      <c r="N61" s="258"/>
      <c r="Q61" s="261"/>
      <c r="R61" s="261"/>
      <c r="T61" s="261"/>
      <c r="U61" s="261"/>
      <c r="W61" s="260"/>
      <c r="X61" s="260"/>
      <c r="Y61" s="260"/>
      <c r="Z61" s="260"/>
      <c r="AA61" s="260"/>
      <c r="AB61" s="260"/>
      <c r="AC61" s="260"/>
      <c r="AD61" s="260"/>
      <c r="AE61" s="260"/>
      <c r="AF61" s="260"/>
      <c r="AG61" s="260"/>
      <c r="AH61" s="260"/>
      <c r="AI61" s="260"/>
      <c r="AJ61" s="260"/>
      <c r="AK61" s="260"/>
      <c r="AL61" s="260"/>
      <c r="AM61" s="260"/>
      <c r="AN61" s="260"/>
      <c r="AO61" s="260"/>
      <c r="AP61" s="260"/>
    </row>
    <row r="62" spans="1:42" s="257" customFormat="1">
      <c r="A62" s="199"/>
      <c r="B62" s="370"/>
      <c r="C62" s="262"/>
      <c r="D62" s="378"/>
      <c r="E62" s="378"/>
      <c r="F62" s="378"/>
      <c r="G62" s="378"/>
      <c r="H62" s="356"/>
      <c r="I62" s="357"/>
      <c r="J62" s="418"/>
      <c r="K62" s="418"/>
      <c r="L62" s="209">
        <f t="shared" si="2"/>
        <v>0</v>
      </c>
      <c r="N62" s="258"/>
      <c r="Q62" s="261"/>
      <c r="R62" s="261"/>
      <c r="T62" s="261"/>
      <c r="U62" s="261"/>
      <c r="W62" s="260"/>
      <c r="X62" s="260"/>
      <c r="Y62" s="260"/>
      <c r="Z62" s="260"/>
      <c r="AA62" s="260"/>
      <c r="AB62" s="260"/>
      <c r="AC62" s="260"/>
      <c r="AD62" s="260"/>
      <c r="AE62" s="260"/>
      <c r="AF62" s="260"/>
      <c r="AG62" s="260"/>
      <c r="AH62" s="260"/>
      <c r="AI62" s="260"/>
      <c r="AJ62" s="260"/>
      <c r="AK62" s="260"/>
      <c r="AL62" s="260"/>
      <c r="AM62" s="260"/>
      <c r="AN62" s="260"/>
      <c r="AO62" s="260"/>
      <c r="AP62" s="260"/>
    </row>
    <row r="63" spans="1:42" s="257" customFormat="1" ht="84.95" customHeight="1">
      <c r="A63" s="199"/>
      <c r="B63" s="370">
        <v>8.1</v>
      </c>
      <c r="C63" s="262" t="s">
        <v>502</v>
      </c>
      <c r="D63" s="378"/>
      <c r="E63" s="378"/>
      <c r="F63" s="378"/>
      <c r="G63" s="378"/>
      <c r="H63" s="356"/>
      <c r="I63" s="357"/>
      <c r="J63" s="418"/>
      <c r="K63" s="418"/>
      <c r="L63" s="209">
        <f t="shared" si="2"/>
        <v>0</v>
      </c>
      <c r="N63" s="258"/>
      <c r="Q63" s="261"/>
      <c r="R63" s="261"/>
      <c r="T63" s="261"/>
      <c r="U63" s="261"/>
      <c r="W63" s="260"/>
      <c r="X63" s="260"/>
      <c r="Y63" s="260"/>
      <c r="Z63" s="260"/>
      <c r="AA63" s="260"/>
      <c r="AB63" s="260"/>
      <c r="AC63" s="260"/>
      <c r="AD63" s="260"/>
      <c r="AE63" s="260"/>
      <c r="AF63" s="260"/>
      <c r="AG63" s="260"/>
      <c r="AH63" s="260"/>
      <c r="AI63" s="260"/>
      <c r="AJ63" s="260"/>
      <c r="AK63" s="260"/>
      <c r="AL63" s="260"/>
      <c r="AM63" s="260"/>
      <c r="AN63" s="260"/>
      <c r="AO63" s="260"/>
      <c r="AP63" s="260"/>
    </row>
    <row r="64" spans="1:42" s="257" customFormat="1" ht="25.5" customHeight="1">
      <c r="A64" s="199"/>
      <c r="B64" s="359" t="s">
        <v>392</v>
      </c>
      <c r="C64" s="262" t="s">
        <v>503</v>
      </c>
      <c r="D64" s="370" t="s">
        <v>304</v>
      </c>
      <c r="E64" s="383">
        <v>40</v>
      </c>
      <c r="F64" s="396">
        <v>998739</v>
      </c>
      <c r="G64" s="379"/>
      <c r="H64" s="356">
        <v>0.18</v>
      </c>
      <c r="I64" s="357"/>
      <c r="J64" s="416"/>
      <c r="K64" s="417" t="str">
        <f t="shared" si="1"/>
        <v>Included</v>
      </c>
      <c r="L64" s="209">
        <f t="shared" si="2"/>
        <v>0.18</v>
      </c>
      <c r="N64" s="258"/>
      <c r="Q64" s="261"/>
      <c r="R64" s="261"/>
      <c r="T64" s="261"/>
      <c r="U64" s="261"/>
      <c r="W64" s="260"/>
      <c r="X64" s="260"/>
      <c r="Y64" s="260"/>
      <c r="Z64" s="260"/>
      <c r="AA64" s="260"/>
      <c r="AB64" s="260"/>
      <c r="AC64" s="260"/>
      <c r="AD64" s="260"/>
      <c r="AE64" s="260"/>
      <c r="AF64" s="260"/>
      <c r="AG64" s="260"/>
      <c r="AH64" s="260"/>
      <c r="AI64" s="260"/>
      <c r="AJ64" s="260"/>
      <c r="AK64" s="260"/>
      <c r="AL64" s="260"/>
      <c r="AM64" s="260"/>
      <c r="AN64" s="260"/>
      <c r="AO64" s="260"/>
      <c r="AP64" s="260"/>
    </row>
    <row r="65" spans="1:42" s="257" customFormat="1">
      <c r="A65" s="199"/>
      <c r="B65" s="319"/>
      <c r="C65" s="367"/>
      <c r="D65" s="370"/>
      <c r="E65" s="383"/>
      <c r="F65" s="378"/>
      <c r="G65" s="378"/>
      <c r="H65" s="356"/>
      <c r="I65" s="357"/>
      <c r="J65" s="418"/>
      <c r="K65" s="418"/>
      <c r="L65" s="209">
        <f t="shared" si="2"/>
        <v>0</v>
      </c>
      <c r="N65" s="258"/>
      <c r="Q65" s="261"/>
      <c r="R65" s="261"/>
      <c r="T65" s="261"/>
      <c r="U65" s="261"/>
      <c r="W65" s="260"/>
      <c r="X65" s="260"/>
      <c r="Y65" s="260"/>
      <c r="Z65" s="260"/>
      <c r="AA65" s="260"/>
      <c r="AB65" s="260"/>
      <c r="AC65" s="260"/>
      <c r="AD65" s="260"/>
      <c r="AE65" s="260"/>
      <c r="AF65" s="260"/>
      <c r="AG65" s="260"/>
      <c r="AH65" s="260"/>
      <c r="AI65" s="260"/>
      <c r="AJ65" s="260"/>
      <c r="AK65" s="260"/>
      <c r="AL65" s="260"/>
      <c r="AM65" s="260"/>
      <c r="AN65" s="260"/>
      <c r="AO65" s="260"/>
      <c r="AP65" s="260"/>
    </row>
    <row r="66" spans="1:42" s="257" customFormat="1" ht="76.5" customHeight="1">
      <c r="A66" s="199"/>
      <c r="B66" s="359">
        <v>8.3000000000000007</v>
      </c>
      <c r="C66" s="262" t="s">
        <v>504</v>
      </c>
      <c r="D66" s="378"/>
      <c r="E66" s="378"/>
      <c r="F66" s="378"/>
      <c r="G66" s="378"/>
      <c r="H66" s="356"/>
      <c r="I66" s="357"/>
      <c r="J66" s="418"/>
      <c r="K66" s="418"/>
      <c r="L66" s="209">
        <f t="shared" si="2"/>
        <v>0</v>
      </c>
      <c r="N66" s="258"/>
      <c r="Q66" s="261"/>
      <c r="R66" s="261"/>
      <c r="T66" s="261"/>
      <c r="U66" s="261"/>
      <c r="W66" s="260"/>
      <c r="X66" s="260"/>
      <c r="Y66" s="260"/>
      <c r="Z66" s="260"/>
      <c r="AA66" s="260"/>
      <c r="AB66" s="260"/>
      <c r="AC66" s="260"/>
      <c r="AD66" s="260"/>
      <c r="AE66" s="260"/>
      <c r="AF66" s="260"/>
      <c r="AG66" s="260"/>
      <c r="AH66" s="260"/>
      <c r="AI66" s="260"/>
      <c r="AJ66" s="260"/>
      <c r="AK66" s="260"/>
      <c r="AL66" s="260"/>
      <c r="AM66" s="260"/>
      <c r="AN66" s="260"/>
      <c r="AO66" s="260"/>
      <c r="AP66" s="260"/>
    </row>
    <row r="67" spans="1:42" s="257" customFormat="1" ht="25.5" customHeight="1">
      <c r="A67" s="199"/>
      <c r="B67" s="319" t="s">
        <v>393</v>
      </c>
      <c r="C67" s="366" t="s">
        <v>503</v>
      </c>
      <c r="D67" s="378" t="s">
        <v>304</v>
      </c>
      <c r="E67" s="378">
        <v>10</v>
      </c>
      <c r="F67" s="396">
        <v>998739</v>
      </c>
      <c r="G67" s="379"/>
      <c r="H67" s="356">
        <v>0.18</v>
      </c>
      <c r="I67" s="357"/>
      <c r="J67" s="416"/>
      <c r="K67" s="417" t="str">
        <f t="shared" si="1"/>
        <v>Included</v>
      </c>
      <c r="L67" s="209">
        <f t="shared" si="2"/>
        <v>0.18</v>
      </c>
      <c r="N67" s="258"/>
      <c r="Q67" s="261"/>
      <c r="R67" s="261"/>
      <c r="T67" s="261"/>
      <c r="U67" s="261"/>
      <c r="W67" s="260"/>
      <c r="X67" s="260"/>
      <c r="Y67" s="260"/>
      <c r="Z67" s="260"/>
      <c r="AA67" s="260"/>
      <c r="AB67" s="260"/>
      <c r="AC67" s="260"/>
      <c r="AD67" s="260"/>
      <c r="AE67" s="260"/>
      <c r="AF67" s="260"/>
      <c r="AG67" s="260"/>
      <c r="AH67" s="260"/>
      <c r="AI67" s="260"/>
      <c r="AJ67" s="260"/>
      <c r="AK67" s="260"/>
      <c r="AL67" s="260"/>
      <c r="AM67" s="260"/>
      <c r="AN67" s="260"/>
      <c r="AO67" s="260"/>
      <c r="AP67" s="260"/>
    </row>
    <row r="68" spans="1:42" s="257" customFormat="1" ht="27" customHeight="1">
      <c r="A68" s="319"/>
      <c r="B68" s="319"/>
      <c r="C68" s="262" t="s">
        <v>505</v>
      </c>
      <c r="D68" s="378"/>
      <c r="E68" s="378"/>
      <c r="F68" s="378"/>
      <c r="G68" s="378"/>
      <c r="H68" s="356"/>
      <c r="I68" s="357"/>
      <c r="J68" s="418"/>
      <c r="K68" s="418"/>
      <c r="L68" s="209">
        <f t="shared" si="2"/>
        <v>0</v>
      </c>
      <c r="N68" s="258"/>
      <c r="Q68" s="261"/>
      <c r="R68" s="261"/>
      <c r="T68" s="261"/>
      <c r="U68" s="261"/>
      <c r="W68" s="260"/>
      <c r="X68" s="260"/>
      <c r="Y68" s="260"/>
      <c r="Z68" s="260"/>
      <c r="AA68" s="260"/>
      <c r="AB68" s="260"/>
      <c r="AC68" s="260"/>
      <c r="AD68" s="260"/>
      <c r="AE68" s="260"/>
      <c r="AF68" s="260"/>
      <c r="AG68" s="260"/>
      <c r="AH68" s="260"/>
      <c r="AI68" s="260"/>
      <c r="AJ68" s="260"/>
      <c r="AK68" s="260"/>
      <c r="AL68" s="260"/>
      <c r="AM68" s="260"/>
      <c r="AN68" s="260"/>
      <c r="AO68" s="260"/>
      <c r="AP68" s="260"/>
    </row>
    <row r="69" spans="1:42" s="257" customFormat="1" ht="87" customHeight="1">
      <c r="A69" s="319"/>
      <c r="B69" s="319">
        <v>5.2</v>
      </c>
      <c r="C69" s="262" t="s">
        <v>394</v>
      </c>
      <c r="D69" s="378" t="s">
        <v>299</v>
      </c>
      <c r="E69" s="378">
        <v>7</v>
      </c>
      <c r="F69" s="396">
        <v>998739</v>
      </c>
      <c r="G69" s="379"/>
      <c r="H69" s="356">
        <v>0.18</v>
      </c>
      <c r="I69" s="357"/>
      <c r="J69" s="416"/>
      <c r="K69" s="417" t="str">
        <f t="shared" si="1"/>
        <v>Included</v>
      </c>
      <c r="L69" s="209">
        <f t="shared" si="2"/>
        <v>0.18</v>
      </c>
      <c r="N69" s="258"/>
      <c r="Q69" s="261"/>
      <c r="R69" s="261"/>
      <c r="T69" s="261"/>
      <c r="U69" s="261"/>
      <c r="W69" s="260"/>
      <c r="X69" s="260"/>
      <c r="Y69" s="260"/>
      <c r="Z69" s="260"/>
      <c r="AA69" s="260"/>
      <c r="AB69" s="260"/>
      <c r="AC69" s="260"/>
      <c r="AD69" s="260"/>
      <c r="AE69" s="260"/>
      <c r="AF69" s="260"/>
      <c r="AG69" s="260"/>
      <c r="AH69" s="260"/>
      <c r="AI69" s="260"/>
      <c r="AJ69" s="260"/>
      <c r="AK69" s="260"/>
      <c r="AL69" s="260"/>
      <c r="AM69" s="260"/>
      <c r="AN69" s="260"/>
      <c r="AO69" s="260"/>
      <c r="AP69" s="260"/>
    </row>
    <row r="70" spans="1:42" s="257" customFormat="1">
      <c r="A70" s="319"/>
      <c r="B70" s="319"/>
      <c r="C70" s="366"/>
      <c r="D70" s="378"/>
      <c r="E70" s="378"/>
      <c r="F70" s="378"/>
      <c r="G70" s="378"/>
      <c r="H70" s="356"/>
      <c r="I70" s="357"/>
      <c r="J70" s="418"/>
      <c r="K70" s="418"/>
      <c r="L70" s="209">
        <f t="shared" si="2"/>
        <v>0</v>
      </c>
      <c r="N70" s="258"/>
      <c r="Q70" s="261"/>
      <c r="R70" s="261"/>
      <c r="T70" s="261"/>
      <c r="U70" s="261"/>
      <c r="W70" s="260"/>
      <c r="X70" s="260"/>
      <c r="Y70" s="260"/>
      <c r="Z70" s="260"/>
      <c r="AA70" s="260"/>
      <c r="AB70" s="260"/>
      <c r="AC70" s="260"/>
      <c r="AD70" s="260"/>
      <c r="AE70" s="260"/>
      <c r="AF70" s="260"/>
      <c r="AG70" s="260"/>
      <c r="AH70" s="260"/>
      <c r="AI70" s="260"/>
      <c r="AJ70" s="260"/>
      <c r="AK70" s="260"/>
      <c r="AL70" s="260"/>
      <c r="AM70" s="260"/>
      <c r="AN70" s="260"/>
      <c r="AO70" s="260"/>
      <c r="AP70" s="260"/>
    </row>
    <row r="71" spans="1:42" s="257" customFormat="1" ht="75">
      <c r="A71" s="319"/>
      <c r="B71" s="319">
        <v>5.4</v>
      </c>
      <c r="C71" s="262" t="s">
        <v>395</v>
      </c>
      <c r="D71" s="378" t="s">
        <v>413</v>
      </c>
      <c r="E71" s="378">
        <v>12</v>
      </c>
      <c r="F71" s="396">
        <v>998739</v>
      </c>
      <c r="G71" s="379"/>
      <c r="H71" s="356">
        <v>0.18</v>
      </c>
      <c r="I71" s="357"/>
      <c r="J71" s="416"/>
      <c r="K71" s="417" t="str">
        <f t="shared" si="1"/>
        <v>Included</v>
      </c>
      <c r="L71" s="209">
        <f t="shared" si="2"/>
        <v>0.18</v>
      </c>
      <c r="N71" s="258"/>
      <c r="Q71" s="261"/>
      <c r="R71" s="261"/>
      <c r="T71" s="261"/>
      <c r="U71" s="261"/>
      <c r="W71" s="260"/>
      <c r="X71" s="260"/>
      <c r="Y71" s="260"/>
      <c r="Z71" s="260"/>
      <c r="AA71" s="260"/>
      <c r="AB71" s="260"/>
      <c r="AC71" s="260"/>
      <c r="AD71" s="260"/>
      <c r="AE71" s="260"/>
      <c r="AF71" s="260"/>
      <c r="AG71" s="260"/>
      <c r="AH71" s="260"/>
      <c r="AI71" s="260"/>
      <c r="AJ71" s="260"/>
      <c r="AK71" s="260"/>
      <c r="AL71" s="260"/>
      <c r="AM71" s="260"/>
      <c r="AN71" s="260"/>
      <c r="AO71" s="260"/>
      <c r="AP71" s="260"/>
    </row>
    <row r="72" spans="1:42" s="257" customFormat="1">
      <c r="A72" s="319"/>
      <c r="B72" s="319"/>
      <c r="C72" s="262"/>
      <c r="D72" s="378"/>
      <c r="E72" s="378"/>
      <c r="F72" s="378"/>
      <c r="G72" s="378"/>
      <c r="H72" s="356"/>
      <c r="I72" s="357"/>
      <c r="J72" s="418"/>
      <c r="K72" s="418"/>
      <c r="L72" s="209">
        <f t="shared" si="2"/>
        <v>0</v>
      </c>
      <c r="N72" s="258"/>
      <c r="Q72" s="261"/>
      <c r="R72" s="261"/>
      <c r="T72" s="261"/>
      <c r="U72" s="261"/>
      <c r="W72" s="260"/>
      <c r="X72" s="260"/>
      <c r="Y72" s="260"/>
      <c r="Z72" s="260"/>
      <c r="AA72" s="260"/>
      <c r="AB72" s="260"/>
      <c r="AC72" s="260"/>
      <c r="AD72" s="260"/>
      <c r="AE72" s="260"/>
      <c r="AF72" s="260"/>
      <c r="AG72" s="260"/>
      <c r="AH72" s="260"/>
      <c r="AI72" s="260"/>
      <c r="AJ72" s="260"/>
      <c r="AK72" s="260"/>
      <c r="AL72" s="260"/>
      <c r="AM72" s="260"/>
      <c r="AN72" s="260"/>
      <c r="AO72" s="260"/>
      <c r="AP72" s="260"/>
    </row>
    <row r="73" spans="1:42" s="257" customFormat="1" ht="90">
      <c r="A73" s="199"/>
      <c r="B73" s="319">
        <v>5.6</v>
      </c>
      <c r="C73" s="262" t="s">
        <v>396</v>
      </c>
      <c r="D73" s="378" t="s">
        <v>303</v>
      </c>
      <c r="E73" s="378">
        <v>2</v>
      </c>
      <c r="F73" s="396">
        <v>998739</v>
      </c>
      <c r="G73" s="379"/>
      <c r="H73" s="356">
        <v>0.18</v>
      </c>
      <c r="I73" s="357"/>
      <c r="J73" s="416"/>
      <c r="K73" s="417" t="str">
        <f t="shared" si="1"/>
        <v>Included</v>
      </c>
      <c r="L73" s="209">
        <f t="shared" si="2"/>
        <v>0.18</v>
      </c>
      <c r="N73" s="258"/>
      <c r="Q73" s="261"/>
      <c r="R73" s="261"/>
      <c r="T73" s="261"/>
      <c r="U73" s="261"/>
      <c r="W73" s="260"/>
      <c r="X73" s="260"/>
      <c r="Y73" s="260"/>
      <c r="Z73" s="260"/>
      <c r="AA73" s="260"/>
      <c r="AB73" s="260"/>
      <c r="AC73" s="260"/>
      <c r="AD73" s="260"/>
      <c r="AE73" s="260"/>
      <c r="AF73" s="260"/>
      <c r="AG73" s="260"/>
      <c r="AH73" s="260"/>
      <c r="AI73" s="260"/>
      <c r="AJ73" s="260"/>
      <c r="AK73" s="260"/>
      <c r="AL73" s="260"/>
      <c r="AM73" s="260"/>
      <c r="AN73" s="260"/>
      <c r="AO73" s="260"/>
      <c r="AP73" s="260"/>
    </row>
    <row r="74" spans="1:42" s="257" customFormat="1">
      <c r="A74" s="199"/>
      <c r="B74" s="370"/>
      <c r="C74" s="321"/>
      <c r="D74" s="378"/>
      <c r="E74" s="378"/>
      <c r="F74" s="378"/>
      <c r="G74" s="378"/>
      <c r="H74" s="356"/>
      <c r="I74" s="357"/>
      <c r="J74" s="418"/>
      <c r="K74" s="418"/>
      <c r="L74" s="209">
        <f t="shared" si="2"/>
        <v>0</v>
      </c>
      <c r="N74" s="258"/>
      <c r="Q74" s="261"/>
      <c r="R74" s="261"/>
      <c r="T74" s="261"/>
      <c r="U74" s="261"/>
      <c r="W74" s="260"/>
      <c r="X74" s="260"/>
      <c r="Y74" s="260"/>
      <c r="Z74" s="260"/>
      <c r="AA74" s="260"/>
      <c r="AB74" s="260"/>
      <c r="AC74" s="260"/>
      <c r="AD74" s="260"/>
      <c r="AE74" s="260"/>
      <c r="AF74" s="260"/>
      <c r="AG74" s="260"/>
      <c r="AH74" s="260"/>
      <c r="AI74" s="260"/>
      <c r="AJ74" s="260"/>
      <c r="AK74" s="260"/>
      <c r="AL74" s="260"/>
      <c r="AM74" s="260"/>
      <c r="AN74" s="260"/>
      <c r="AO74" s="260"/>
      <c r="AP74" s="260"/>
    </row>
    <row r="75" spans="1:42" s="257" customFormat="1" ht="80.45" customHeight="1">
      <c r="A75" s="199"/>
      <c r="B75" s="370">
        <v>5.0999999999999996</v>
      </c>
      <c r="C75" s="262" t="s">
        <v>397</v>
      </c>
      <c r="D75" s="378" t="s">
        <v>304</v>
      </c>
      <c r="E75" s="378">
        <v>10</v>
      </c>
      <c r="F75" s="396">
        <v>998739</v>
      </c>
      <c r="G75" s="379"/>
      <c r="H75" s="356">
        <v>0.18</v>
      </c>
      <c r="I75" s="357"/>
      <c r="J75" s="416"/>
      <c r="K75" s="417" t="str">
        <f t="shared" si="1"/>
        <v>Included</v>
      </c>
      <c r="L75" s="209">
        <f t="shared" si="2"/>
        <v>0.18</v>
      </c>
      <c r="N75" s="258"/>
      <c r="Q75" s="261"/>
      <c r="R75" s="261"/>
      <c r="T75" s="261"/>
      <c r="U75" s="261"/>
      <c r="W75" s="260"/>
      <c r="X75" s="260"/>
      <c r="Y75" s="260"/>
      <c r="Z75" s="260"/>
      <c r="AA75" s="260"/>
      <c r="AB75" s="260"/>
      <c r="AC75" s="260"/>
      <c r="AD75" s="260"/>
      <c r="AE75" s="260"/>
      <c r="AF75" s="260"/>
      <c r="AG75" s="260"/>
      <c r="AH75" s="260"/>
      <c r="AI75" s="260"/>
      <c r="AJ75" s="260"/>
      <c r="AK75" s="260"/>
      <c r="AL75" s="260"/>
      <c r="AM75" s="260"/>
      <c r="AN75" s="260"/>
      <c r="AO75" s="260"/>
      <c r="AP75" s="260"/>
    </row>
    <row r="76" spans="1:42" s="257" customFormat="1">
      <c r="A76" s="199"/>
      <c r="B76" s="370"/>
      <c r="C76" s="321"/>
      <c r="D76" s="378"/>
      <c r="E76" s="378"/>
      <c r="F76" s="378"/>
      <c r="G76" s="378"/>
      <c r="H76" s="356"/>
      <c r="I76" s="357"/>
      <c r="J76" s="418"/>
      <c r="K76" s="418"/>
      <c r="L76" s="209">
        <f t="shared" si="2"/>
        <v>0</v>
      </c>
      <c r="N76" s="258"/>
      <c r="Q76" s="261"/>
      <c r="R76" s="261"/>
      <c r="T76" s="261"/>
      <c r="U76" s="261"/>
      <c r="W76" s="260"/>
      <c r="X76" s="260"/>
      <c r="Y76" s="260"/>
      <c r="Z76" s="260"/>
      <c r="AA76" s="260"/>
      <c r="AB76" s="260"/>
      <c r="AC76" s="260"/>
      <c r="AD76" s="260"/>
      <c r="AE76" s="260"/>
      <c r="AF76" s="260"/>
      <c r="AG76" s="260"/>
      <c r="AH76" s="260"/>
      <c r="AI76" s="260"/>
      <c r="AJ76" s="260"/>
      <c r="AK76" s="260"/>
      <c r="AL76" s="260"/>
      <c r="AM76" s="260"/>
      <c r="AN76" s="260"/>
      <c r="AO76" s="260"/>
      <c r="AP76" s="260"/>
    </row>
    <row r="77" spans="1:42" s="257" customFormat="1" ht="75.95" customHeight="1">
      <c r="A77" s="199"/>
      <c r="B77" s="370">
        <v>5.1100000000000003</v>
      </c>
      <c r="C77" s="262" t="s">
        <v>398</v>
      </c>
      <c r="D77" s="378" t="s">
        <v>304</v>
      </c>
      <c r="E77" s="378">
        <v>50</v>
      </c>
      <c r="F77" s="396">
        <v>998739</v>
      </c>
      <c r="G77" s="379"/>
      <c r="H77" s="356">
        <v>0.18</v>
      </c>
      <c r="I77" s="357"/>
      <c r="J77" s="416"/>
      <c r="K77" s="417" t="str">
        <f t="shared" si="1"/>
        <v>Included</v>
      </c>
      <c r="L77" s="209">
        <f t="shared" si="2"/>
        <v>0.18</v>
      </c>
      <c r="N77" s="258"/>
      <c r="Q77" s="261"/>
      <c r="R77" s="261"/>
      <c r="T77" s="261"/>
      <c r="U77" s="261"/>
      <c r="W77" s="260"/>
      <c r="X77" s="260"/>
      <c r="Y77" s="260"/>
      <c r="Z77" s="260"/>
      <c r="AA77" s="260"/>
      <c r="AB77" s="260"/>
      <c r="AC77" s="260"/>
      <c r="AD77" s="260"/>
      <c r="AE77" s="260"/>
      <c r="AF77" s="260"/>
      <c r="AG77" s="260"/>
      <c r="AH77" s="260"/>
      <c r="AI77" s="260"/>
      <c r="AJ77" s="260"/>
      <c r="AK77" s="260"/>
      <c r="AL77" s="260"/>
      <c r="AM77" s="260"/>
      <c r="AN77" s="260"/>
      <c r="AO77" s="260"/>
      <c r="AP77" s="260"/>
    </row>
    <row r="78" spans="1:42" s="257" customFormat="1" ht="9.6" customHeight="1">
      <c r="A78" s="199"/>
      <c r="B78" s="361"/>
      <c r="C78" s="367"/>
      <c r="D78" s="378"/>
      <c r="E78" s="378"/>
      <c r="F78" s="378"/>
      <c r="G78" s="378"/>
      <c r="H78" s="356"/>
      <c r="I78" s="357"/>
      <c r="J78" s="418"/>
      <c r="K78" s="418"/>
      <c r="L78" s="209">
        <f t="shared" si="2"/>
        <v>0</v>
      </c>
      <c r="N78" s="258"/>
      <c r="Q78" s="261"/>
      <c r="R78" s="261"/>
      <c r="T78" s="261"/>
      <c r="U78" s="261"/>
      <c r="W78" s="260"/>
      <c r="X78" s="260"/>
      <c r="Y78" s="260"/>
      <c r="Z78" s="260"/>
      <c r="AA78" s="260"/>
      <c r="AB78" s="260"/>
      <c r="AC78" s="260"/>
      <c r="AD78" s="260"/>
      <c r="AE78" s="260"/>
      <c r="AF78" s="260"/>
      <c r="AG78" s="260"/>
      <c r="AH78" s="260"/>
      <c r="AI78" s="260"/>
      <c r="AJ78" s="260"/>
      <c r="AK78" s="260"/>
      <c r="AL78" s="260"/>
      <c r="AM78" s="260"/>
      <c r="AN78" s="260"/>
      <c r="AO78" s="260"/>
      <c r="AP78" s="260"/>
    </row>
    <row r="79" spans="1:42" s="257" customFormat="1" ht="87" customHeight="1">
      <c r="A79" s="199"/>
      <c r="B79" s="360">
        <v>5.12</v>
      </c>
      <c r="C79" s="320" t="s">
        <v>399</v>
      </c>
      <c r="D79" s="378" t="s">
        <v>304</v>
      </c>
      <c r="E79" s="378">
        <v>35</v>
      </c>
      <c r="F79" s="396">
        <v>998739</v>
      </c>
      <c r="G79" s="379"/>
      <c r="H79" s="356">
        <v>0.18</v>
      </c>
      <c r="I79" s="357"/>
      <c r="J79" s="416"/>
      <c r="K79" s="417" t="str">
        <f t="shared" si="1"/>
        <v>Included</v>
      </c>
      <c r="L79" s="209">
        <f t="shared" si="2"/>
        <v>0.18</v>
      </c>
      <c r="N79" s="258"/>
      <c r="Q79" s="261"/>
      <c r="R79" s="261"/>
      <c r="T79" s="261"/>
      <c r="U79" s="261"/>
      <c r="W79" s="260"/>
      <c r="X79" s="260"/>
      <c r="Y79" s="260"/>
      <c r="Z79" s="260"/>
      <c r="AA79" s="260"/>
      <c r="AB79" s="260"/>
      <c r="AC79" s="260"/>
      <c r="AD79" s="260"/>
      <c r="AE79" s="260"/>
      <c r="AF79" s="260"/>
      <c r="AG79" s="260"/>
      <c r="AH79" s="260"/>
      <c r="AI79" s="260"/>
      <c r="AJ79" s="260"/>
      <c r="AK79" s="260"/>
      <c r="AL79" s="260"/>
      <c r="AM79" s="260"/>
      <c r="AN79" s="260"/>
      <c r="AO79" s="260"/>
      <c r="AP79" s="260"/>
    </row>
    <row r="80" spans="1:42" s="252" customFormat="1" ht="11.1" customHeight="1">
      <c r="A80" s="199"/>
      <c r="B80" s="199"/>
      <c r="C80" s="262"/>
      <c r="D80" s="378"/>
      <c r="E80" s="378"/>
      <c r="F80" s="378"/>
      <c r="G80" s="378"/>
      <c r="H80" s="356"/>
      <c r="I80" s="357"/>
      <c r="J80" s="418"/>
      <c r="K80" s="418"/>
      <c r="L80" s="209">
        <f t="shared" si="2"/>
        <v>0</v>
      </c>
      <c r="N80" s="253"/>
      <c r="Q80" s="254"/>
      <c r="R80" s="254"/>
      <c r="S80" s="255"/>
      <c r="T80" s="254"/>
      <c r="U80" s="254"/>
      <c r="W80" s="256"/>
      <c r="X80" s="256"/>
      <c r="Y80" s="256"/>
      <c r="Z80" s="256"/>
      <c r="AA80" s="256"/>
      <c r="AB80" s="256"/>
      <c r="AC80" s="256"/>
      <c r="AD80" s="256"/>
      <c r="AE80" s="256"/>
      <c r="AF80" s="256"/>
      <c r="AG80" s="256"/>
      <c r="AH80" s="256"/>
      <c r="AI80" s="256"/>
      <c r="AJ80" s="256"/>
      <c r="AK80" s="256"/>
      <c r="AL80" s="256"/>
      <c r="AM80" s="256"/>
      <c r="AN80" s="256"/>
      <c r="AO80" s="256"/>
      <c r="AP80" s="256"/>
    </row>
    <row r="81" spans="1:42" s="257" customFormat="1" ht="75" customHeight="1">
      <c r="A81" s="199"/>
      <c r="B81" s="199">
        <v>5.18</v>
      </c>
      <c r="C81" s="262" t="s">
        <v>400</v>
      </c>
      <c r="D81" s="378" t="s">
        <v>304</v>
      </c>
      <c r="E81" s="378">
        <v>3800</v>
      </c>
      <c r="F81" s="396">
        <v>998739</v>
      </c>
      <c r="G81" s="379"/>
      <c r="H81" s="356">
        <v>0.18</v>
      </c>
      <c r="I81" s="357"/>
      <c r="J81" s="416"/>
      <c r="K81" s="417" t="str">
        <f t="shared" si="1"/>
        <v>Included</v>
      </c>
      <c r="L81" s="209">
        <f t="shared" si="2"/>
        <v>0.18</v>
      </c>
      <c r="N81" s="258"/>
      <c r="Q81" s="259"/>
      <c r="R81" s="259"/>
      <c r="T81" s="259"/>
      <c r="U81" s="259"/>
      <c r="W81" s="260"/>
      <c r="X81" s="260"/>
      <c r="Y81" s="260"/>
      <c r="Z81" s="260"/>
      <c r="AA81" s="260"/>
      <c r="AB81" s="260"/>
      <c r="AC81" s="260"/>
      <c r="AD81" s="260"/>
      <c r="AE81" s="260"/>
      <c r="AF81" s="260"/>
      <c r="AG81" s="260"/>
      <c r="AH81" s="260"/>
      <c r="AI81" s="260"/>
      <c r="AJ81" s="260"/>
      <c r="AK81" s="260"/>
      <c r="AL81" s="260"/>
      <c r="AM81" s="260"/>
      <c r="AN81" s="260"/>
      <c r="AO81" s="260"/>
      <c r="AP81" s="260"/>
    </row>
    <row r="82" spans="1:42" s="257" customFormat="1" ht="20.100000000000001" customHeight="1">
      <c r="A82" s="199"/>
      <c r="B82" s="199"/>
      <c r="C82" s="262" t="s">
        <v>506</v>
      </c>
      <c r="D82" s="378"/>
      <c r="E82" s="378"/>
      <c r="F82" s="378"/>
      <c r="G82" s="378"/>
      <c r="H82" s="356"/>
      <c r="I82" s="357"/>
      <c r="J82" s="418"/>
      <c r="K82" s="418"/>
      <c r="L82" s="209">
        <f t="shared" si="2"/>
        <v>0</v>
      </c>
      <c r="N82" s="258"/>
      <c r="Q82" s="261"/>
      <c r="R82" s="261"/>
      <c r="T82" s="261"/>
      <c r="U82" s="261"/>
      <c r="W82" s="260"/>
      <c r="X82" s="260"/>
      <c r="Y82" s="260"/>
      <c r="Z82" s="260"/>
      <c r="AA82" s="260"/>
      <c r="AB82" s="260"/>
      <c r="AC82" s="260"/>
      <c r="AD82" s="260"/>
      <c r="AE82" s="260"/>
      <c r="AF82" s="260"/>
      <c r="AG82" s="260"/>
      <c r="AH82" s="260"/>
      <c r="AI82" s="260"/>
      <c r="AJ82" s="260"/>
      <c r="AK82" s="260"/>
      <c r="AL82" s="260"/>
      <c r="AM82" s="260"/>
      <c r="AN82" s="260"/>
      <c r="AO82" s="260"/>
      <c r="AP82" s="260"/>
    </row>
    <row r="83" spans="1:42" s="257" customFormat="1" ht="135" customHeight="1">
      <c r="A83" s="199"/>
      <c r="B83" s="199" t="s">
        <v>328</v>
      </c>
      <c r="C83" s="262" t="s">
        <v>401</v>
      </c>
      <c r="D83" s="378" t="s">
        <v>297</v>
      </c>
      <c r="E83" s="380">
        <v>2</v>
      </c>
      <c r="F83" s="394">
        <v>998731</v>
      </c>
      <c r="G83" s="379"/>
      <c r="H83" s="356">
        <v>0.18</v>
      </c>
      <c r="I83" s="357"/>
      <c r="J83" s="416"/>
      <c r="K83" s="417" t="str">
        <f t="shared" si="1"/>
        <v>Included</v>
      </c>
      <c r="L83" s="209">
        <f t="shared" si="2"/>
        <v>0.18</v>
      </c>
      <c r="N83" s="258"/>
      <c r="Q83" s="261"/>
      <c r="R83" s="261"/>
      <c r="T83" s="261"/>
      <c r="U83" s="261"/>
      <c r="W83" s="260"/>
      <c r="X83" s="260"/>
      <c r="Y83" s="260"/>
      <c r="Z83" s="260"/>
      <c r="AA83" s="260"/>
      <c r="AB83" s="260"/>
      <c r="AC83" s="260"/>
      <c r="AD83" s="260"/>
      <c r="AE83" s="260"/>
      <c r="AF83" s="260"/>
      <c r="AG83" s="260"/>
      <c r="AH83" s="260"/>
      <c r="AI83" s="260"/>
      <c r="AJ83" s="260"/>
      <c r="AK83" s="260"/>
      <c r="AL83" s="260"/>
      <c r="AM83" s="260"/>
      <c r="AN83" s="260"/>
      <c r="AO83" s="260"/>
      <c r="AP83" s="260"/>
    </row>
    <row r="84" spans="1:42" s="257" customFormat="1" ht="270" customHeight="1">
      <c r="A84" s="199"/>
      <c r="B84" s="199" t="s">
        <v>328</v>
      </c>
      <c r="C84" s="262" t="s">
        <v>507</v>
      </c>
      <c r="D84" s="378" t="s">
        <v>414</v>
      </c>
      <c r="E84" s="378">
        <v>400</v>
      </c>
      <c r="F84" s="394">
        <v>998731</v>
      </c>
      <c r="G84" s="379"/>
      <c r="H84" s="356">
        <v>0.18</v>
      </c>
      <c r="I84" s="357"/>
      <c r="J84" s="416"/>
      <c r="K84" s="417" t="str">
        <f t="shared" ref="K84:K147" si="3">IF(J84=0, "Included", IF(ISERROR(E84*J84), J84, E84*J84))</f>
        <v>Included</v>
      </c>
      <c r="L84" s="209">
        <f t="shared" ref="L84:L147" si="4">IF(I84="",H84,I84)</f>
        <v>0.18</v>
      </c>
      <c r="N84" s="258"/>
      <c r="Q84" s="261"/>
      <c r="R84" s="261"/>
      <c r="T84" s="261"/>
      <c r="U84" s="261"/>
      <c r="W84" s="260"/>
      <c r="X84" s="260"/>
      <c r="Y84" s="260"/>
      <c r="Z84" s="260"/>
      <c r="AA84" s="260"/>
      <c r="AB84" s="260"/>
      <c r="AC84" s="260"/>
      <c r="AD84" s="260"/>
      <c r="AE84" s="260"/>
      <c r="AF84" s="260"/>
      <c r="AG84" s="260"/>
      <c r="AH84" s="260"/>
      <c r="AI84" s="260"/>
      <c r="AJ84" s="260"/>
      <c r="AK84" s="260"/>
      <c r="AL84" s="260"/>
      <c r="AM84" s="260"/>
      <c r="AN84" s="260"/>
      <c r="AO84" s="260"/>
      <c r="AP84" s="260"/>
    </row>
    <row r="85" spans="1:42" s="257" customFormat="1" ht="93.95" customHeight="1">
      <c r="A85" s="199"/>
      <c r="B85" s="199" t="s">
        <v>328</v>
      </c>
      <c r="C85" s="262" t="s">
        <v>402</v>
      </c>
      <c r="D85" s="381" t="s">
        <v>415</v>
      </c>
      <c r="E85" s="381">
        <v>1</v>
      </c>
      <c r="F85" s="394">
        <v>998731</v>
      </c>
      <c r="G85" s="379"/>
      <c r="H85" s="356">
        <v>0.18</v>
      </c>
      <c r="I85" s="357"/>
      <c r="J85" s="416"/>
      <c r="K85" s="417" t="str">
        <f t="shared" si="3"/>
        <v>Included</v>
      </c>
      <c r="L85" s="209">
        <f t="shared" si="4"/>
        <v>0.18</v>
      </c>
      <c r="N85" s="258"/>
      <c r="Q85" s="261"/>
      <c r="R85" s="261"/>
      <c r="T85" s="261"/>
      <c r="U85" s="261"/>
      <c r="W85" s="260"/>
      <c r="X85" s="260"/>
      <c r="Y85" s="260"/>
      <c r="Z85" s="260"/>
      <c r="AA85" s="260"/>
      <c r="AB85" s="260"/>
      <c r="AC85" s="260"/>
      <c r="AD85" s="260"/>
      <c r="AE85" s="260"/>
      <c r="AF85" s="260"/>
      <c r="AG85" s="260"/>
      <c r="AH85" s="260"/>
      <c r="AI85" s="260"/>
      <c r="AJ85" s="260"/>
      <c r="AK85" s="260"/>
      <c r="AL85" s="260"/>
      <c r="AM85" s="260"/>
      <c r="AN85" s="260"/>
      <c r="AO85" s="260"/>
      <c r="AP85" s="260"/>
    </row>
    <row r="86" spans="1:42" s="257" customFormat="1" ht="117.6" customHeight="1">
      <c r="A86" s="199"/>
      <c r="B86" s="199" t="s">
        <v>328</v>
      </c>
      <c r="C86" s="262" t="s">
        <v>403</v>
      </c>
      <c r="D86" s="378" t="s">
        <v>297</v>
      </c>
      <c r="E86" s="378">
        <v>2</v>
      </c>
      <c r="F86" s="394">
        <v>998731</v>
      </c>
      <c r="G86" s="379"/>
      <c r="H86" s="356">
        <v>0.18</v>
      </c>
      <c r="I86" s="357"/>
      <c r="J86" s="416"/>
      <c r="K86" s="417" t="str">
        <f t="shared" si="3"/>
        <v>Included</v>
      </c>
      <c r="L86" s="209">
        <f t="shared" si="4"/>
        <v>0.18</v>
      </c>
      <c r="N86" s="258"/>
      <c r="Q86" s="261"/>
      <c r="R86" s="261"/>
      <c r="T86" s="261"/>
      <c r="U86" s="261"/>
      <c r="W86" s="260"/>
      <c r="X86" s="260"/>
      <c r="Y86" s="260"/>
      <c r="Z86" s="260"/>
      <c r="AA86" s="260"/>
      <c r="AB86" s="260"/>
      <c r="AC86" s="260"/>
      <c r="AD86" s="260"/>
      <c r="AE86" s="260"/>
      <c r="AF86" s="260"/>
      <c r="AG86" s="260"/>
      <c r="AH86" s="260"/>
      <c r="AI86" s="260"/>
      <c r="AJ86" s="260"/>
      <c r="AK86" s="260"/>
      <c r="AL86" s="260"/>
      <c r="AM86" s="260"/>
      <c r="AN86" s="260"/>
      <c r="AO86" s="260"/>
      <c r="AP86" s="260"/>
    </row>
    <row r="87" spans="1:42" s="257" customFormat="1" ht="95.1" customHeight="1">
      <c r="A87" s="199"/>
      <c r="B87" s="199" t="s">
        <v>328</v>
      </c>
      <c r="C87" s="262" t="s">
        <v>508</v>
      </c>
      <c r="D87" s="370" t="s">
        <v>296</v>
      </c>
      <c r="E87" s="382">
        <v>8</v>
      </c>
      <c r="F87" s="394">
        <v>995428</v>
      </c>
      <c r="G87" s="379"/>
      <c r="H87" s="356">
        <v>0.18</v>
      </c>
      <c r="I87" s="357"/>
      <c r="J87" s="416"/>
      <c r="K87" s="417" t="str">
        <f t="shared" si="3"/>
        <v>Included</v>
      </c>
      <c r="L87" s="209">
        <f t="shared" si="4"/>
        <v>0.18</v>
      </c>
      <c r="N87" s="258"/>
      <c r="Q87" s="261"/>
      <c r="R87" s="261"/>
      <c r="T87" s="261"/>
      <c r="U87" s="261"/>
      <c r="W87" s="260"/>
      <c r="X87" s="260"/>
      <c r="Y87" s="260"/>
      <c r="Z87" s="260"/>
      <c r="AA87" s="260"/>
      <c r="AB87" s="260"/>
      <c r="AC87" s="260"/>
      <c r="AD87" s="260"/>
      <c r="AE87" s="260"/>
      <c r="AF87" s="260"/>
      <c r="AG87" s="260"/>
      <c r="AH87" s="260"/>
      <c r="AI87" s="260"/>
      <c r="AJ87" s="260"/>
      <c r="AK87" s="260"/>
      <c r="AL87" s="260"/>
      <c r="AM87" s="260"/>
      <c r="AN87" s="260"/>
      <c r="AO87" s="260"/>
      <c r="AP87" s="260"/>
    </row>
    <row r="88" spans="1:42" s="257" customFormat="1" ht="203.45" customHeight="1">
      <c r="A88" s="199"/>
      <c r="B88" s="199" t="s">
        <v>328</v>
      </c>
      <c r="C88" s="262" t="s">
        <v>404</v>
      </c>
      <c r="D88" s="370" t="s">
        <v>305</v>
      </c>
      <c r="E88" s="382">
        <v>1</v>
      </c>
      <c r="F88" s="394">
        <v>998736</v>
      </c>
      <c r="G88" s="379"/>
      <c r="H88" s="356">
        <v>0.18</v>
      </c>
      <c r="I88" s="357"/>
      <c r="J88" s="416"/>
      <c r="K88" s="417" t="str">
        <f t="shared" si="3"/>
        <v>Included</v>
      </c>
      <c r="L88" s="209">
        <f t="shared" si="4"/>
        <v>0.18</v>
      </c>
      <c r="N88" s="258"/>
      <c r="Q88" s="261"/>
      <c r="R88" s="261"/>
      <c r="T88" s="261"/>
      <c r="U88" s="261"/>
      <c r="W88" s="260"/>
      <c r="X88" s="260"/>
      <c r="Y88" s="260"/>
      <c r="Z88" s="260"/>
      <c r="AA88" s="260"/>
      <c r="AB88" s="260"/>
      <c r="AC88" s="260"/>
      <c r="AD88" s="260"/>
      <c r="AE88" s="260"/>
      <c r="AF88" s="260"/>
      <c r="AG88" s="260"/>
      <c r="AH88" s="260"/>
      <c r="AI88" s="260"/>
      <c r="AJ88" s="260"/>
      <c r="AK88" s="260"/>
      <c r="AL88" s="260"/>
      <c r="AM88" s="260"/>
      <c r="AN88" s="260"/>
      <c r="AO88" s="260"/>
      <c r="AP88" s="260"/>
    </row>
    <row r="89" spans="1:42" s="257" customFormat="1" ht="123.6" customHeight="1">
      <c r="A89" s="199"/>
      <c r="B89" s="199" t="s">
        <v>328</v>
      </c>
      <c r="C89" s="262" t="s">
        <v>405</v>
      </c>
      <c r="D89" s="370" t="s">
        <v>305</v>
      </c>
      <c r="E89" s="383">
        <v>1</v>
      </c>
      <c r="F89" s="394">
        <v>998736</v>
      </c>
      <c r="G89" s="379"/>
      <c r="H89" s="356">
        <v>0.18</v>
      </c>
      <c r="I89" s="357"/>
      <c r="J89" s="416"/>
      <c r="K89" s="417" t="str">
        <f t="shared" si="3"/>
        <v>Included</v>
      </c>
      <c r="L89" s="209">
        <f t="shared" si="4"/>
        <v>0.18</v>
      </c>
      <c r="N89" s="258"/>
      <c r="Q89" s="261"/>
      <c r="R89" s="261"/>
      <c r="T89" s="261"/>
      <c r="U89" s="261"/>
      <c r="W89" s="260"/>
      <c r="X89" s="260"/>
      <c r="Y89" s="260"/>
      <c r="Z89" s="260"/>
      <c r="AA89" s="260"/>
      <c r="AB89" s="260"/>
      <c r="AC89" s="260"/>
      <c r="AD89" s="260"/>
      <c r="AE89" s="260"/>
      <c r="AF89" s="260"/>
      <c r="AG89" s="260"/>
      <c r="AH89" s="260"/>
      <c r="AI89" s="260"/>
      <c r="AJ89" s="260"/>
      <c r="AK89" s="260"/>
      <c r="AL89" s="260"/>
      <c r="AM89" s="260"/>
      <c r="AN89" s="260"/>
      <c r="AO89" s="260"/>
      <c r="AP89" s="260"/>
    </row>
    <row r="90" spans="1:42" s="257" customFormat="1" ht="231" customHeight="1">
      <c r="A90" s="199"/>
      <c r="B90" s="199" t="s">
        <v>328</v>
      </c>
      <c r="C90" s="262" t="s">
        <v>406</v>
      </c>
      <c r="D90" s="370" t="s">
        <v>305</v>
      </c>
      <c r="E90" s="383">
        <v>1</v>
      </c>
      <c r="F90" s="394">
        <v>998736</v>
      </c>
      <c r="G90" s="379"/>
      <c r="H90" s="356">
        <v>0.18</v>
      </c>
      <c r="I90" s="357"/>
      <c r="J90" s="416"/>
      <c r="K90" s="417" t="str">
        <f t="shared" si="3"/>
        <v>Included</v>
      </c>
      <c r="L90" s="209">
        <f t="shared" si="4"/>
        <v>0.18</v>
      </c>
      <c r="N90" s="258"/>
      <c r="Q90" s="261"/>
      <c r="R90" s="261"/>
      <c r="T90" s="261"/>
      <c r="U90" s="261"/>
      <c r="W90" s="260"/>
      <c r="X90" s="260"/>
      <c r="Y90" s="260"/>
      <c r="Z90" s="260"/>
      <c r="AA90" s="260"/>
      <c r="AB90" s="260"/>
      <c r="AC90" s="260"/>
      <c r="AD90" s="260"/>
      <c r="AE90" s="260"/>
      <c r="AF90" s="260"/>
      <c r="AG90" s="260"/>
      <c r="AH90" s="260"/>
      <c r="AI90" s="260"/>
      <c r="AJ90" s="260"/>
      <c r="AK90" s="260"/>
      <c r="AL90" s="260"/>
      <c r="AM90" s="260"/>
      <c r="AN90" s="260"/>
      <c r="AO90" s="260"/>
      <c r="AP90" s="260"/>
    </row>
    <row r="91" spans="1:42" s="257" customFormat="1" ht="99.95" customHeight="1">
      <c r="A91" s="199"/>
      <c r="B91" s="199" t="s">
        <v>328</v>
      </c>
      <c r="C91" s="262" t="s">
        <v>407</v>
      </c>
      <c r="D91" s="370" t="s">
        <v>416</v>
      </c>
      <c r="E91" s="383">
        <v>20</v>
      </c>
      <c r="F91" s="394">
        <v>995468</v>
      </c>
      <c r="G91" s="379"/>
      <c r="H91" s="356">
        <v>0.18</v>
      </c>
      <c r="I91" s="357"/>
      <c r="J91" s="416"/>
      <c r="K91" s="417" t="str">
        <f t="shared" si="3"/>
        <v>Included</v>
      </c>
      <c r="L91" s="209">
        <f t="shared" si="4"/>
        <v>0.18</v>
      </c>
      <c r="N91" s="258"/>
      <c r="Q91" s="261"/>
      <c r="R91" s="261"/>
      <c r="T91" s="261"/>
      <c r="U91" s="261"/>
      <c r="W91" s="260"/>
      <c r="X91" s="260"/>
      <c r="Y91" s="260"/>
      <c r="Z91" s="260"/>
      <c r="AA91" s="260"/>
      <c r="AB91" s="260"/>
      <c r="AC91" s="260"/>
      <c r="AD91" s="260"/>
      <c r="AE91" s="260"/>
      <c r="AF91" s="260"/>
      <c r="AG91" s="260"/>
      <c r="AH91" s="260"/>
      <c r="AI91" s="260"/>
      <c r="AJ91" s="260"/>
      <c r="AK91" s="260"/>
      <c r="AL91" s="260"/>
      <c r="AM91" s="260"/>
      <c r="AN91" s="260"/>
      <c r="AO91" s="260"/>
      <c r="AP91" s="260"/>
    </row>
    <row r="92" spans="1:42" s="257" customFormat="1" ht="21.6" customHeight="1">
      <c r="A92" s="199"/>
      <c r="B92" s="199"/>
      <c r="C92" s="316" t="s">
        <v>509</v>
      </c>
      <c r="D92" s="370"/>
      <c r="E92" s="383"/>
      <c r="F92" s="378"/>
      <c r="G92" s="378"/>
      <c r="H92" s="378"/>
      <c r="I92" s="357"/>
      <c r="J92" s="418"/>
      <c r="K92" s="418"/>
      <c r="L92" s="209">
        <f t="shared" si="4"/>
        <v>0</v>
      </c>
      <c r="N92" s="258"/>
      <c r="Q92" s="261"/>
      <c r="R92" s="261"/>
      <c r="T92" s="261"/>
      <c r="U92" s="261"/>
      <c r="W92" s="260"/>
      <c r="X92" s="260"/>
      <c r="Y92" s="260"/>
      <c r="Z92" s="260"/>
      <c r="AA92" s="260"/>
      <c r="AB92" s="260"/>
      <c r="AC92" s="260"/>
      <c r="AD92" s="260"/>
      <c r="AE92" s="260"/>
      <c r="AF92" s="260"/>
      <c r="AG92" s="260"/>
      <c r="AH92" s="260"/>
      <c r="AI92" s="260"/>
      <c r="AJ92" s="260"/>
      <c r="AK92" s="260"/>
      <c r="AL92" s="260"/>
      <c r="AM92" s="260"/>
      <c r="AN92" s="260"/>
      <c r="AO92" s="260"/>
      <c r="AP92" s="260"/>
    </row>
    <row r="93" spans="1:42" s="257" customFormat="1" ht="408.95" customHeight="1">
      <c r="A93" s="199"/>
      <c r="B93" s="199" t="s">
        <v>328</v>
      </c>
      <c r="C93" s="377" t="s">
        <v>510</v>
      </c>
      <c r="D93" s="402" t="s">
        <v>303</v>
      </c>
      <c r="E93" s="402">
        <v>1</v>
      </c>
      <c r="F93" s="394">
        <v>998736</v>
      </c>
      <c r="G93" s="379"/>
      <c r="H93" s="356">
        <v>0.18</v>
      </c>
      <c r="I93" s="357"/>
      <c r="J93" s="416"/>
      <c r="K93" s="417" t="str">
        <f t="shared" si="3"/>
        <v>Included</v>
      </c>
      <c r="L93" s="209">
        <f t="shared" si="4"/>
        <v>0.18</v>
      </c>
      <c r="N93" s="258"/>
      <c r="Q93" s="261"/>
      <c r="R93" s="261"/>
      <c r="T93" s="261"/>
      <c r="U93" s="261"/>
      <c r="W93" s="260"/>
      <c r="X93" s="260"/>
      <c r="Y93" s="260"/>
      <c r="Z93" s="260"/>
      <c r="AA93" s="260"/>
      <c r="AB93" s="260"/>
      <c r="AC93" s="260"/>
      <c r="AD93" s="260"/>
      <c r="AE93" s="260"/>
      <c r="AF93" s="260"/>
      <c r="AG93" s="260"/>
      <c r="AH93" s="260"/>
      <c r="AI93" s="260"/>
      <c r="AJ93" s="260"/>
      <c r="AK93" s="260"/>
      <c r="AL93" s="260"/>
      <c r="AM93" s="260"/>
      <c r="AN93" s="260"/>
      <c r="AO93" s="260"/>
      <c r="AP93" s="260"/>
    </row>
    <row r="94" spans="1:42" s="257" customFormat="1" ht="29.1" customHeight="1">
      <c r="A94" s="199"/>
      <c r="B94" s="199" t="s">
        <v>511</v>
      </c>
      <c r="C94" s="262" t="s">
        <v>512</v>
      </c>
      <c r="D94" s="370"/>
      <c r="E94" s="370"/>
      <c r="F94" s="680" t="s">
        <v>562</v>
      </c>
      <c r="G94" s="681"/>
      <c r="H94" s="681"/>
      <c r="I94" s="682"/>
      <c r="J94" s="418"/>
      <c r="K94" s="418"/>
      <c r="L94" s="209">
        <f t="shared" si="4"/>
        <v>0</v>
      </c>
      <c r="N94" s="258"/>
      <c r="Q94" s="261"/>
      <c r="R94" s="261"/>
      <c r="T94" s="261"/>
      <c r="U94" s="261"/>
      <c r="W94" s="260"/>
      <c r="X94" s="260"/>
      <c r="Y94" s="260"/>
      <c r="Z94" s="260"/>
      <c r="AA94" s="260"/>
      <c r="AB94" s="260"/>
      <c r="AC94" s="260"/>
      <c r="AD94" s="260"/>
      <c r="AE94" s="260"/>
      <c r="AF94" s="260"/>
      <c r="AG94" s="260"/>
      <c r="AH94" s="260"/>
      <c r="AI94" s="260"/>
      <c r="AJ94" s="260"/>
      <c r="AK94" s="260"/>
      <c r="AL94" s="260"/>
      <c r="AM94" s="260"/>
      <c r="AN94" s="260"/>
      <c r="AO94" s="260"/>
      <c r="AP94" s="260"/>
    </row>
    <row r="95" spans="1:42" s="257" customFormat="1" ht="32.1" customHeight="1">
      <c r="A95" s="199"/>
      <c r="B95" s="199" t="s">
        <v>513</v>
      </c>
      <c r="C95" s="262" t="s">
        <v>514</v>
      </c>
      <c r="D95" s="370"/>
      <c r="E95" s="370"/>
      <c r="F95" s="683"/>
      <c r="G95" s="684"/>
      <c r="H95" s="684"/>
      <c r="I95" s="685"/>
      <c r="J95" s="418"/>
      <c r="K95" s="418"/>
      <c r="L95" s="209">
        <f t="shared" si="4"/>
        <v>0</v>
      </c>
      <c r="N95" s="258"/>
      <c r="Q95" s="261"/>
      <c r="R95" s="261"/>
      <c r="T95" s="261"/>
      <c r="U95" s="261"/>
      <c r="W95" s="260"/>
      <c r="X95" s="260"/>
      <c r="Y95" s="260"/>
      <c r="Z95" s="260"/>
      <c r="AA95" s="260"/>
      <c r="AB95" s="260"/>
      <c r="AC95" s="260"/>
      <c r="AD95" s="260"/>
      <c r="AE95" s="260"/>
      <c r="AF95" s="260"/>
      <c r="AG95" s="260"/>
      <c r="AH95" s="260"/>
      <c r="AI95" s="260"/>
      <c r="AJ95" s="260"/>
      <c r="AK95" s="260"/>
      <c r="AL95" s="260"/>
      <c r="AM95" s="260"/>
      <c r="AN95" s="260"/>
      <c r="AO95" s="260"/>
      <c r="AP95" s="260"/>
    </row>
    <row r="96" spans="1:42" s="257" customFormat="1" ht="53.1" customHeight="1">
      <c r="A96" s="199"/>
      <c r="B96" s="199" t="s">
        <v>515</v>
      </c>
      <c r="C96" s="262" t="s">
        <v>516</v>
      </c>
      <c r="D96" s="370"/>
      <c r="E96" s="370"/>
      <c r="F96" s="683"/>
      <c r="G96" s="684"/>
      <c r="H96" s="684"/>
      <c r="I96" s="685"/>
      <c r="J96" s="418"/>
      <c r="K96" s="418"/>
      <c r="L96" s="209">
        <f t="shared" si="4"/>
        <v>0</v>
      </c>
      <c r="N96" s="258"/>
      <c r="Q96" s="261"/>
      <c r="R96" s="261"/>
      <c r="T96" s="261"/>
      <c r="U96" s="261"/>
      <c r="W96" s="260"/>
      <c r="X96" s="260"/>
      <c r="Y96" s="260"/>
      <c r="Z96" s="260"/>
      <c r="AA96" s="260"/>
      <c r="AB96" s="260"/>
      <c r="AC96" s="260"/>
      <c r="AD96" s="260"/>
      <c r="AE96" s="260"/>
      <c r="AF96" s="260"/>
      <c r="AG96" s="260"/>
      <c r="AH96" s="260"/>
      <c r="AI96" s="260"/>
      <c r="AJ96" s="260"/>
      <c r="AK96" s="260"/>
      <c r="AL96" s="260"/>
      <c r="AM96" s="260"/>
      <c r="AN96" s="260"/>
      <c r="AO96" s="260"/>
      <c r="AP96" s="260"/>
    </row>
    <row r="97" spans="1:42" s="257" customFormat="1" ht="75.599999999999994" customHeight="1">
      <c r="A97" s="199"/>
      <c r="B97" s="199" t="s">
        <v>517</v>
      </c>
      <c r="C97" s="262" t="s">
        <v>518</v>
      </c>
      <c r="D97" s="370"/>
      <c r="E97" s="370"/>
      <c r="F97" s="683"/>
      <c r="G97" s="684"/>
      <c r="H97" s="684"/>
      <c r="I97" s="685"/>
      <c r="J97" s="418"/>
      <c r="K97" s="418"/>
      <c r="L97" s="209">
        <f t="shared" si="4"/>
        <v>0</v>
      </c>
      <c r="N97" s="258"/>
      <c r="Q97" s="261"/>
      <c r="R97" s="261"/>
      <c r="T97" s="261"/>
      <c r="U97" s="261"/>
      <c r="W97" s="260"/>
      <c r="X97" s="260"/>
      <c r="Y97" s="260"/>
      <c r="Z97" s="260"/>
      <c r="AA97" s="260"/>
      <c r="AB97" s="260"/>
      <c r="AC97" s="260"/>
      <c r="AD97" s="260"/>
      <c r="AE97" s="260"/>
      <c r="AF97" s="260"/>
      <c r="AG97" s="260"/>
      <c r="AH97" s="260"/>
      <c r="AI97" s="260"/>
      <c r="AJ97" s="260"/>
      <c r="AK97" s="260"/>
      <c r="AL97" s="260"/>
      <c r="AM97" s="260"/>
      <c r="AN97" s="260"/>
      <c r="AO97" s="260"/>
      <c r="AP97" s="260"/>
    </row>
    <row r="98" spans="1:42" s="257" customFormat="1" ht="90" customHeight="1">
      <c r="A98" s="199"/>
      <c r="B98" s="199" t="s">
        <v>519</v>
      </c>
      <c r="C98" s="262" t="s">
        <v>520</v>
      </c>
      <c r="D98" s="370"/>
      <c r="E98" s="370"/>
      <c r="F98" s="683"/>
      <c r="G98" s="684"/>
      <c r="H98" s="684"/>
      <c r="I98" s="685"/>
      <c r="J98" s="418"/>
      <c r="K98" s="418"/>
      <c r="L98" s="209">
        <f t="shared" si="4"/>
        <v>0</v>
      </c>
      <c r="N98" s="258"/>
      <c r="Q98" s="261"/>
      <c r="R98" s="261"/>
      <c r="T98" s="261"/>
      <c r="U98" s="261"/>
      <c r="W98" s="260"/>
      <c r="X98" s="260"/>
      <c r="Y98" s="260"/>
      <c r="Z98" s="260"/>
      <c r="AA98" s="260"/>
      <c r="AB98" s="260"/>
      <c r="AC98" s="260"/>
      <c r="AD98" s="260"/>
      <c r="AE98" s="260"/>
      <c r="AF98" s="260"/>
      <c r="AG98" s="260"/>
      <c r="AH98" s="260"/>
      <c r="AI98" s="260"/>
      <c r="AJ98" s="260"/>
      <c r="AK98" s="260"/>
      <c r="AL98" s="260"/>
      <c r="AM98" s="260"/>
      <c r="AN98" s="260"/>
      <c r="AO98" s="260"/>
      <c r="AP98" s="260"/>
    </row>
    <row r="99" spans="1:42" s="257" customFormat="1" ht="26.45" customHeight="1">
      <c r="A99" s="199"/>
      <c r="B99" s="199"/>
      <c r="C99" s="262" t="s">
        <v>521</v>
      </c>
      <c r="D99" s="370"/>
      <c r="E99" s="370"/>
      <c r="F99" s="683"/>
      <c r="G99" s="684"/>
      <c r="H99" s="684"/>
      <c r="I99" s="685"/>
      <c r="J99" s="418"/>
      <c r="K99" s="418"/>
      <c r="L99" s="209">
        <f t="shared" si="4"/>
        <v>0</v>
      </c>
      <c r="N99" s="258"/>
      <c r="Q99" s="261"/>
      <c r="R99" s="261"/>
      <c r="T99" s="261"/>
      <c r="U99" s="261"/>
      <c r="W99" s="260"/>
      <c r="X99" s="260"/>
      <c r="Y99" s="260"/>
      <c r="Z99" s="260"/>
      <c r="AA99" s="260"/>
      <c r="AB99" s="260"/>
      <c r="AC99" s="260"/>
      <c r="AD99" s="260"/>
      <c r="AE99" s="260"/>
      <c r="AF99" s="260"/>
      <c r="AG99" s="260"/>
      <c r="AH99" s="260"/>
      <c r="AI99" s="260"/>
      <c r="AJ99" s="260"/>
      <c r="AK99" s="260"/>
      <c r="AL99" s="260"/>
      <c r="AM99" s="260"/>
      <c r="AN99" s="260"/>
      <c r="AO99" s="260"/>
      <c r="AP99" s="260"/>
    </row>
    <row r="100" spans="1:42" s="257" customFormat="1" ht="46.5" customHeight="1">
      <c r="A100" s="199"/>
      <c r="B100" s="199"/>
      <c r="C100" s="262" t="s">
        <v>522</v>
      </c>
      <c r="D100" s="370"/>
      <c r="E100" s="370"/>
      <c r="F100" s="683"/>
      <c r="G100" s="684"/>
      <c r="H100" s="684"/>
      <c r="I100" s="685"/>
      <c r="J100" s="418"/>
      <c r="K100" s="418"/>
      <c r="L100" s="209">
        <f t="shared" si="4"/>
        <v>0</v>
      </c>
      <c r="N100" s="258"/>
      <c r="Q100" s="261"/>
      <c r="R100" s="261"/>
      <c r="T100" s="261"/>
      <c r="U100" s="261"/>
      <c r="W100" s="260"/>
      <c r="X100" s="260"/>
      <c r="Y100" s="260"/>
      <c r="Z100" s="260"/>
      <c r="AA100" s="260"/>
      <c r="AB100" s="260"/>
      <c r="AC100" s="260"/>
      <c r="AD100" s="260"/>
      <c r="AE100" s="260"/>
      <c r="AF100" s="260"/>
      <c r="AG100" s="260"/>
      <c r="AH100" s="260"/>
      <c r="AI100" s="260"/>
      <c r="AJ100" s="260"/>
      <c r="AK100" s="260"/>
      <c r="AL100" s="260"/>
      <c r="AM100" s="260"/>
      <c r="AN100" s="260"/>
      <c r="AO100" s="260"/>
      <c r="AP100" s="260"/>
    </row>
    <row r="101" spans="1:42" s="257" customFormat="1" ht="33" customHeight="1">
      <c r="A101" s="199"/>
      <c r="B101" s="199"/>
      <c r="C101" s="262" t="s">
        <v>523</v>
      </c>
      <c r="D101" s="370"/>
      <c r="E101" s="370"/>
      <c r="F101" s="683"/>
      <c r="G101" s="684"/>
      <c r="H101" s="684"/>
      <c r="I101" s="685"/>
      <c r="J101" s="418"/>
      <c r="K101" s="418"/>
      <c r="L101" s="209">
        <f t="shared" si="4"/>
        <v>0</v>
      </c>
      <c r="N101" s="258"/>
      <c r="Q101" s="261"/>
      <c r="R101" s="261"/>
      <c r="T101" s="261"/>
      <c r="U101" s="261"/>
      <c r="W101" s="260"/>
      <c r="X101" s="260"/>
      <c r="Y101" s="260"/>
      <c r="Z101" s="260"/>
      <c r="AA101" s="260"/>
      <c r="AB101" s="260"/>
      <c r="AC101" s="260"/>
      <c r="AD101" s="260"/>
      <c r="AE101" s="260"/>
      <c r="AF101" s="260"/>
      <c r="AG101" s="260"/>
      <c r="AH101" s="260"/>
      <c r="AI101" s="260"/>
      <c r="AJ101" s="260"/>
      <c r="AK101" s="260"/>
      <c r="AL101" s="260"/>
      <c r="AM101" s="260"/>
      <c r="AN101" s="260"/>
      <c r="AO101" s="260"/>
      <c r="AP101" s="260"/>
    </row>
    <row r="102" spans="1:42" s="257" customFormat="1" ht="88.5" customHeight="1">
      <c r="A102" s="199"/>
      <c r="B102" s="199"/>
      <c r="C102" s="262" t="s">
        <v>524</v>
      </c>
      <c r="D102" s="370"/>
      <c r="E102" s="370"/>
      <c r="F102" s="683"/>
      <c r="G102" s="684"/>
      <c r="H102" s="684"/>
      <c r="I102" s="685"/>
      <c r="J102" s="418"/>
      <c r="K102" s="418"/>
      <c r="L102" s="209">
        <f t="shared" si="4"/>
        <v>0</v>
      </c>
      <c r="N102" s="258"/>
      <c r="Q102" s="261"/>
      <c r="R102" s="261"/>
      <c r="T102" s="261"/>
      <c r="U102" s="261"/>
      <c r="W102" s="260"/>
      <c r="X102" s="260"/>
      <c r="Y102" s="260"/>
      <c r="Z102" s="260"/>
      <c r="AA102" s="260"/>
      <c r="AB102" s="260"/>
      <c r="AC102" s="260"/>
      <c r="AD102" s="260"/>
      <c r="AE102" s="260"/>
      <c r="AF102" s="260"/>
      <c r="AG102" s="260"/>
      <c r="AH102" s="260"/>
      <c r="AI102" s="260"/>
      <c r="AJ102" s="260"/>
      <c r="AK102" s="260"/>
      <c r="AL102" s="260"/>
      <c r="AM102" s="260"/>
      <c r="AN102" s="260"/>
      <c r="AO102" s="260"/>
      <c r="AP102" s="260"/>
    </row>
    <row r="103" spans="1:42" s="257" customFormat="1" ht="25.5" customHeight="1">
      <c r="A103" s="199"/>
      <c r="B103" s="199"/>
      <c r="C103" s="262" t="s">
        <v>525</v>
      </c>
      <c r="D103" s="370"/>
      <c r="E103" s="370"/>
      <c r="F103" s="683"/>
      <c r="G103" s="684"/>
      <c r="H103" s="684"/>
      <c r="I103" s="685"/>
      <c r="J103" s="418"/>
      <c r="K103" s="418"/>
      <c r="L103" s="209">
        <f t="shared" si="4"/>
        <v>0</v>
      </c>
      <c r="N103" s="258"/>
      <c r="Q103" s="261"/>
      <c r="R103" s="261"/>
      <c r="T103" s="261"/>
      <c r="U103" s="261"/>
      <c r="W103" s="260"/>
      <c r="X103" s="260"/>
      <c r="Y103" s="260"/>
      <c r="Z103" s="260"/>
      <c r="AA103" s="260"/>
      <c r="AB103" s="260"/>
      <c r="AC103" s="260"/>
      <c r="AD103" s="260"/>
      <c r="AE103" s="260"/>
      <c r="AF103" s="260"/>
      <c r="AG103" s="260"/>
      <c r="AH103" s="260"/>
      <c r="AI103" s="260"/>
      <c r="AJ103" s="260"/>
      <c r="AK103" s="260"/>
      <c r="AL103" s="260"/>
      <c r="AM103" s="260"/>
      <c r="AN103" s="260"/>
      <c r="AO103" s="260"/>
      <c r="AP103" s="260"/>
    </row>
    <row r="104" spans="1:42" s="257" customFormat="1" ht="118.5" customHeight="1">
      <c r="A104" s="199"/>
      <c r="B104" s="199"/>
      <c r="C104" s="262" t="s">
        <v>526</v>
      </c>
      <c r="D104" s="370"/>
      <c r="E104" s="370"/>
      <c r="F104" s="683"/>
      <c r="G104" s="684"/>
      <c r="H104" s="684"/>
      <c r="I104" s="685"/>
      <c r="J104" s="418"/>
      <c r="K104" s="418"/>
      <c r="L104" s="209">
        <f t="shared" si="4"/>
        <v>0</v>
      </c>
      <c r="N104" s="258"/>
      <c r="Q104" s="261"/>
      <c r="R104" s="261"/>
      <c r="T104" s="261"/>
      <c r="U104" s="261"/>
      <c r="W104" s="260"/>
      <c r="X104" s="260"/>
      <c r="Y104" s="260"/>
      <c r="Z104" s="260"/>
      <c r="AA104" s="260"/>
      <c r="AB104" s="260"/>
      <c r="AC104" s="260"/>
      <c r="AD104" s="260"/>
      <c r="AE104" s="260"/>
      <c r="AF104" s="260"/>
      <c r="AG104" s="260"/>
      <c r="AH104" s="260"/>
      <c r="AI104" s="260"/>
      <c r="AJ104" s="260"/>
      <c r="AK104" s="260"/>
      <c r="AL104" s="260"/>
      <c r="AM104" s="260"/>
      <c r="AN104" s="260"/>
      <c r="AO104" s="260"/>
      <c r="AP104" s="260"/>
    </row>
    <row r="105" spans="1:42" s="257" customFormat="1" ht="21.95" customHeight="1">
      <c r="A105" s="199"/>
      <c r="B105" s="199"/>
      <c r="C105" s="262" t="s">
        <v>527</v>
      </c>
      <c r="D105" s="370"/>
      <c r="E105" s="370"/>
      <c r="F105" s="683"/>
      <c r="G105" s="684"/>
      <c r="H105" s="684"/>
      <c r="I105" s="685"/>
      <c r="J105" s="418"/>
      <c r="K105" s="418"/>
      <c r="L105" s="209">
        <f t="shared" si="4"/>
        <v>0</v>
      </c>
      <c r="N105" s="258"/>
      <c r="Q105" s="261"/>
      <c r="R105" s="261"/>
      <c r="T105" s="261"/>
      <c r="U105" s="261"/>
      <c r="W105" s="260"/>
      <c r="X105" s="260"/>
      <c r="Y105" s="260"/>
      <c r="Z105" s="260"/>
      <c r="AA105" s="260"/>
      <c r="AB105" s="260"/>
      <c r="AC105" s="260"/>
      <c r="AD105" s="260"/>
      <c r="AE105" s="260"/>
      <c r="AF105" s="260"/>
      <c r="AG105" s="260"/>
      <c r="AH105" s="260"/>
      <c r="AI105" s="260"/>
      <c r="AJ105" s="260"/>
      <c r="AK105" s="260"/>
      <c r="AL105" s="260"/>
      <c r="AM105" s="260"/>
      <c r="AN105" s="260"/>
      <c r="AO105" s="260"/>
      <c r="AP105" s="260"/>
    </row>
    <row r="106" spans="1:42" s="257" customFormat="1" ht="27" customHeight="1">
      <c r="A106" s="199"/>
      <c r="B106" s="199" t="s">
        <v>511</v>
      </c>
      <c r="C106" s="262" t="s">
        <v>528</v>
      </c>
      <c r="D106" s="199"/>
      <c r="E106" s="370"/>
      <c r="F106" s="683"/>
      <c r="G106" s="684"/>
      <c r="H106" s="684"/>
      <c r="I106" s="685"/>
      <c r="J106" s="418"/>
      <c r="K106" s="418"/>
      <c r="L106" s="209">
        <f t="shared" si="4"/>
        <v>0</v>
      </c>
      <c r="N106" s="258"/>
      <c r="Q106" s="261"/>
      <c r="R106" s="261"/>
      <c r="T106" s="261"/>
      <c r="U106" s="261"/>
      <c r="W106" s="260"/>
      <c r="X106" s="260"/>
      <c r="Y106" s="260"/>
      <c r="Z106" s="260"/>
      <c r="AA106" s="260"/>
      <c r="AB106" s="260"/>
      <c r="AC106" s="260"/>
      <c r="AD106" s="260"/>
      <c r="AE106" s="260"/>
      <c r="AF106" s="260"/>
      <c r="AG106" s="260"/>
      <c r="AH106" s="260"/>
      <c r="AI106" s="260"/>
      <c r="AJ106" s="260"/>
      <c r="AK106" s="260"/>
      <c r="AL106" s="260"/>
      <c r="AM106" s="260"/>
      <c r="AN106" s="260"/>
      <c r="AO106" s="260"/>
      <c r="AP106" s="260"/>
    </row>
    <row r="107" spans="1:42" s="257" customFormat="1" ht="30" customHeight="1">
      <c r="A107" s="199"/>
      <c r="B107" s="199" t="s">
        <v>513</v>
      </c>
      <c r="C107" s="262" t="s">
        <v>529</v>
      </c>
      <c r="D107" s="199"/>
      <c r="E107" s="370"/>
      <c r="F107" s="683"/>
      <c r="G107" s="684"/>
      <c r="H107" s="684"/>
      <c r="I107" s="685"/>
      <c r="J107" s="418"/>
      <c r="K107" s="418"/>
      <c r="L107" s="209">
        <f t="shared" si="4"/>
        <v>0</v>
      </c>
      <c r="N107" s="258"/>
      <c r="Q107" s="261"/>
      <c r="R107" s="261"/>
      <c r="T107" s="261"/>
      <c r="U107" s="261"/>
      <c r="W107" s="260"/>
      <c r="X107" s="260"/>
      <c r="Y107" s="260"/>
      <c r="Z107" s="260"/>
      <c r="AA107" s="260"/>
      <c r="AB107" s="260"/>
      <c r="AC107" s="260"/>
      <c r="AD107" s="260"/>
      <c r="AE107" s="260"/>
      <c r="AF107" s="260"/>
      <c r="AG107" s="260"/>
      <c r="AH107" s="260"/>
      <c r="AI107" s="260"/>
      <c r="AJ107" s="260"/>
      <c r="AK107" s="260"/>
      <c r="AL107" s="260"/>
      <c r="AM107" s="260"/>
      <c r="AN107" s="260"/>
      <c r="AO107" s="260"/>
      <c r="AP107" s="260"/>
    </row>
    <row r="108" spans="1:42" s="257" customFormat="1" ht="23.45" customHeight="1">
      <c r="A108" s="199"/>
      <c r="B108" s="199" t="s">
        <v>563</v>
      </c>
      <c r="C108" s="262" t="s">
        <v>530</v>
      </c>
      <c r="D108" s="199"/>
      <c r="E108" s="370"/>
      <c r="F108" s="686"/>
      <c r="G108" s="687"/>
      <c r="H108" s="687"/>
      <c r="I108" s="688"/>
      <c r="J108" s="418"/>
      <c r="K108" s="418"/>
      <c r="L108" s="209">
        <f t="shared" si="4"/>
        <v>0</v>
      </c>
      <c r="N108" s="258"/>
      <c r="Q108" s="261"/>
      <c r="R108" s="261"/>
      <c r="T108" s="261"/>
      <c r="U108" s="261"/>
      <c r="W108" s="260"/>
      <c r="X108" s="260"/>
      <c r="Y108" s="260"/>
      <c r="Z108" s="260"/>
      <c r="AA108" s="260"/>
      <c r="AB108" s="260"/>
      <c r="AC108" s="260"/>
      <c r="AD108" s="260"/>
      <c r="AE108" s="260"/>
      <c r="AF108" s="260"/>
      <c r="AG108" s="260"/>
      <c r="AH108" s="260"/>
      <c r="AI108" s="260"/>
      <c r="AJ108" s="260"/>
      <c r="AK108" s="260"/>
      <c r="AL108" s="260"/>
      <c r="AM108" s="260"/>
      <c r="AN108" s="260"/>
      <c r="AO108" s="260"/>
      <c r="AP108" s="260"/>
    </row>
    <row r="109" spans="1:42" s="257" customFormat="1" ht="17.45" customHeight="1">
      <c r="A109" s="199"/>
      <c r="B109" s="199"/>
      <c r="C109" s="262"/>
      <c r="D109" s="199"/>
      <c r="E109" s="262"/>
      <c r="F109" s="262"/>
      <c r="G109" s="262"/>
      <c r="H109" s="262"/>
      <c r="I109" s="262"/>
      <c r="J109" s="419"/>
      <c r="K109" s="419"/>
      <c r="L109" s="209">
        <f t="shared" si="4"/>
        <v>0</v>
      </c>
      <c r="N109" s="258"/>
      <c r="Q109" s="261"/>
      <c r="R109" s="261"/>
      <c r="T109" s="261"/>
      <c r="U109" s="261"/>
      <c r="W109" s="260"/>
      <c r="X109" s="260"/>
      <c r="Y109" s="260"/>
      <c r="Z109" s="260"/>
      <c r="AA109" s="260"/>
      <c r="AB109" s="260"/>
      <c r="AC109" s="260"/>
      <c r="AD109" s="260"/>
      <c r="AE109" s="260"/>
      <c r="AF109" s="260"/>
      <c r="AG109" s="260"/>
      <c r="AH109" s="260"/>
      <c r="AI109" s="260"/>
      <c r="AJ109" s="260"/>
      <c r="AK109" s="260"/>
      <c r="AL109" s="260"/>
      <c r="AM109" s="260"/>
      <c r="AN109" s="260"/>
      <c r="AO109" s="260"/>
      <c r="AP109" s="260"/>
    </row>
    <row r="110" spans="1:42" s="257" customFormat="1" ht="26.45" customHeight="1">
      <c r="A110" s="199"/>
      <c r="B110" s="199"/>
      <c r="C110" s="316" t="s">
        <v>408</v>
      </c>
      <c r="D110" s="199"/>
      <c r="E110" s="262"/>
      <c r="F110" s="262"/>
      <c r="G110" s="262"/>
      <c r="H110" s="262"/>
      <c r="I110" s="262"/>
      <c r="J110" s="419"/>
      <c r="K110" s="419"/>
      <c r="L110" s="209">
        <f t="shared" si="4"/>
        <v>0</v>
      </c>
      <c r="N110" s="258"/>
      <c r="Q110" s="261"/>
      <c r="R110" s="261"/>
      <c r="T110" s="261"/>
      <c r="U110" s="261"/>
      <c r="W110" s="260"/>
      <c r="X110" s="260"/>
      <c r="Y110" s="260"/>
      <c r="Z110" s="260"/>
      <c r="AA110" s="260"/>
      <c r="AB110" s="260"/>
      <c r="AC110" s="260"/>
      <c r="AD110" s="260"/>
      <c r="AE110" s="260"/>
      <c r="AF110" s="260"/>
      <c r="AG110" s="260"/>
      <c r="AH110" s="260"/>
      <c r="AI110" s="260"/>
      <c r="AJ110" s="260"/>
      <c r="AK110" s="260"/>
      <c r="AL110" s="260"/>
      <c r="AM110" s="260"/>
      <c r="AN110" s="260"/>
      <c r="AO110" s="260"/>
      <c r="AP110" s="260"/>
    </row>
    <row r="111" spans="1:42" s="257" customFormat="1" ht="247.5" customHeight="1">
      <c r="A111" s="199"/>
      <c r="B111" s="199" t="s">
        <v>328</v>
      </c>
      <c r="C111" s="262" t="s">
        <v>531</v>
      </c>
      <c r="D111" s="381" t="s">
        <v>303</v>
      </c>
      <c r="E111" s="199">
        <v>1</v>
      </c>
      <c r="F111" s="199">
        <v>998736</v>
      </c>
      <c r="G111" s="379"/>
      <c r="H111" s="356">
        <v>0.18</v>
      </c>
      <c r="I111" s="357"/>
      <c r="J111" s="416"/>
      <c r="K111" s="417" t="str">
        <f t="shared" ref="K111" si="5">IF(J111=0, "Included", IF(ISERROR(E111*J111), J111, E111*J111))</f>
        <v>Included</v>
      </c>
      <c r="L111" s="209">
        <f t="shared" si="4"/>
        <v>0.18</v>
      </c>
      <c r="N111" s="258"/>
      <c r="Q111" s="261"/>
      <c r="R111" s="261"/>
      <c r="T111" s="261"/>
      <c r="U111" s="261"/>
      <c r="W111" s="260"/>
      <c r="X111" s="260"/>
      <c r="Y111" s="260"/>
      <c r="Z111" s="260"/>
      <c r="AA111" s="260"/>
      <c r="AB111" s="260"/>
      <c r="AC111" s="260"/>
      <c r="AD111" s="260"/>
      <c r="AE111" s="260"/>
      <c r="AF111" s="260"/>
      <c r="AG111" s="260"/>
      <c r="AH111" s="260"/>
      <c r="AI111" s="260"/>
      <c r="AJ111" s="260"/>
      <c r="AK111" s="260"/>
      <c r="AL111" s="260"/>
      <c r="AM111" s="260"/>
      <c r="AN111" s="260"/>
      <c r="AO111" s="260"/>
      <c r="AP111" s="260"/>
    </row>
    <row r="112" spans="1:42" s="257" customFormat="1" ht="21.6" customHeight="1">
      <c r="A112" s="199"/>
      <c r="B112" s="199" t="s">
        <v>511</v>
      </c>
      <c r="C112" s="262" t="s">
        <v>532</v>
      </c>
      <c r="D112" s="199"/>
      <c r="E112" s="199"/>
      <c r="F112" s="689" t="s">
        <v>564</v>
      </c>
      <c r="G112" s="690"/>
      <c r="H112" s="690"/>
      <c r="I112" s="691"/>
      <c r="J112" s="420"/>
      <c r="K112" s="420"/>
      <c r="L112" s="209">
        <f t="shared" si="4"/>
        <v>0</v>
      </c>
      <c r="N112" s="258"/>
      <c r="Q112" s="261"/>
      <c r="R112" s="261"/>
      <c r="T112" s="261"/>
      <c r="U112" s="261"/>
      <c r="W112" s="260"/>
      <c r="X112" s="260"/>
      <c r="Y112" s="260"/>
      <c r="Z112" s="260"/>
      <c r="AA112" s="260"/>
      <c r="AB112" s="260"/>
      <c r="AC112" s="260"/>
      <c r="AD112" s="260"/>
      <c r="AE112" s="260"/>
      <c r="AF112" s="260"/>
      <c r="AG112" s="260"/>
      <c r="AH112" s="260"/>
      <c r="AI112" s="260"/>
      <c r="AJ112" s="260"/>
      <c r="AK112" s="260"/>
      <c r="AL112" s="260"/>
      <c r="AM112" s="260"/>
      <c r="AN112" s="260"/>
      <c r="AO112" s="260"/>
      <c r="AP112" s="260"/>
    </row>
    <row r="113" spans="1:42" s="257" customFormat="1" ht="23.1" customHeight="1">
      <c r="A113" s="199"/>
      <c r="B113" s="199"/>
      <c r="C113" s="262" t="s">
        <v>533</v>
      </c>
      <c r="D113" s="199"/>
      <c r="E113" s="199"/>
      <c r="F113" s="692"/>
      <c r="G113" s="693"/>
      <c r="H113" s="693"/>
      <c r="I113" s="694"/>
      <c r="J113" s="420"/>
      <c r="K113" s="420"/>
      <c r="L113" s="209">
        <f t="shared" si="4"/>
        <v>0</v>
      </c>
      <c r="N113" s="258"/>
      <c r="Q113" s="261"/>
      <c r="R113" s="261"/>
      <c r="T113" s="261"/>
      <c r="U113" s="261"/>
      <c r="W113" s="260"/>
      <c r="X113" s="260"/>
      <c r="Y113" s="260"/>
      <c r="Z113" s="260"/>
      <c r="AA113" s="260"/>
      <c r="AB113" s="260"/>
      <c r="AC113" s="260"/>
      <c r="AD113" s="260"/>
      <c r="AE113" s="260"/>
      <c r="AF113" s="260"/>
      <c r="AG113" s="260"/>
      <c r="AH113" s="260"/>
      <c r="AI113" s="260"/>
      <c r="AJ113" s="260"/>
      <c r="AK113" s="260"/>
      <c r="AL113" s="260"/>
      <c r="AM113" s="260"/>
      <c r="AN113" s="260"/>
      <c r="AO113" s="260"/>
      <c r="AP113" s="260"/>
    </row>
    <row r="114" spans="1:42" s="257" customFormat="1" ht="114.95" customHeight="1">
      <c r="A114" s="199"/>
      <c r="B114" s="199"/>
      <c r="C114" s="262" t="s">
        <v>534</v>
      </c>
      <c r="D114" s="381"/>
      <c r="E114" s="199"/>
      <c r="F114" s="692"/>
      <c r="G114" s="693"/>
      <c r="H114" s="693"/>
      <c r="I114" s="694"/>
      <c r="J114" s="420"/>
      <c r="K114" s="420"/>
      <c r="L114" s="209">
        <f t="shared" si="4"/>
        <v>0</v>
      </c>
      <c r="N114" s="258"/>
      <c r="Q114" s="261"/>
      <c r="R114" s="261"/>
      <c r="T114" s="261"/>
      <c r="U114" s="261"/>
      <c r="W114" s="260"/>
      <c r="X114" s="260"/>
      <c r="Y114" s="260"/>
      <c r="Z114" s="260"/>
      <c r="AA114" s="260"/>
      <c r="AB114" s="260"/>
      <c r="AC114" s="260"/>
      <c r="AD114" s="260"/>
      <c r="AE114" s="260"/>
      <c r="AF114" s="260"/>
      <c r="AG114" s="260"/>
      <c r="AH114" s="260"/>
      <c r="AI114" s="260"/>
      <c r="AJ114" s="260"/>
      <c r="AK114" s="260"/>
      <c r="AL114" s="260"/>
      <c r="AM114" s="260"/>
      <c r="AN114" s="260"/>
      <c r="AO114" s="260"/>
      <c r="AP114" s="260"/>
    </row>
    <row r="115" spans="1:42" s="257" customFormat="1" ht="26.1" customHeight="1">
      <c r="A115" s="199"/>
      <c r="B115" s="199" t="s">
        <v>513</v>
      </c>
      <c r="C115" s="262" t="s">
        <v>535</v>
      </c>
      <c r="D115" s="381"/>
      <c r="E115" s="199"/>
      <c r="F115" s="692"/>
      <c r="G115" s="693"/>
      <c r="H115" s="693"/>
      <c r="I115" s="694"/>
      <c r="J115" s="420"/>
      <c r="K115" s="420"/>
      <c r="L115" s="209">
        <f t="shared" si="4"/>
        <v>0</v>
      </c>
      <c r="N115" s="258"/>
      <c r="Q115" s="261"/>
      <c r="R115" s="261"/>
      <c r="T115" s="261"/>
      <c r="U115" s="261"/>
      <c r="W115" s="260"/>
      <c r="X115" s="260"/>
      <c r="Y115" s="260"/>
      <c r="Z115" s="260"/>
      <c r="AA115" s="260"/>
      <c r="AB115" s="260"/>
      <c r="AC115" s="260"/>
      <c r="AD115" s="260"/>
      <c r="AE115" s="260"/>
      <c r="AF115" s="260"/>
      <c r="AG115" s="260"/>
      <c r="AH115" s="260"/>
      <c r="AI115" s="260"/>
      <c r="AJ115" s="260"/>
      <c r="AK115" s="260"/>
      <c r="AL115" s="260"/>
      <c r="AM115" s="260"/>
      <c r="AN115" s="260"/>
      <c r="AO115" s="260"/>
      <c r="AP115" s="260"/>
    </row>
    <row r="116" spans="1:42" s="257" customFormat="1" ht="24.6" customHeight="1">
      <c r="A116" s="199"/>
      <c r="B116" s="199" t="s">
        <v>208</v>
      </c>
      <c r="C116" s="262" t="s">
        <v>536</v>
      </c>
      <c r="D116" s="381"/>
      <c r="E116" s="199"/>
      <c r="F116" s="695"/>
      <c r="G116" s="696"/>
      <c r="H116" s="696"/>
      <c r="I116" s="697"/>
      <c r="J116" s="420"/>
      <c r="K116" s="420"/>
      <c r="L116" s="209">
        <f t="shared" si="4"/>
        <v>0</v>
      </c>
      <c r="N116" s="258"/>
      <c r="Q116" s="261"/>
      <c r="R116" s="261"/>
      <c r="T116" s="261"/>
      <c r="U116" s="261"/>
      <c r="W116" s="260"/>
      <c r="X116" s="260"/>
      <c r="Y116" s="260"/>
      <c r="Z116" s="260"/>
      <c r="AA116" s="260"/>
      <c r="AB116" s="260"/>
      <c r="AC116" s="260"/>
      <c r="AD116" s="260"/>
      <c r="AE116" s="260"/>
      <c r="AF116" s="260"/>
      <c r="AG116" s="260"/>
      <c r="AH116" s="260"/>
      <c r="AI116" s="260"/>
      <c r="AJ116" s="260"/>
      <c r="AK116" s="260"/>
      <c r="AL116" s="260"/>
      <c r="AM116" s="260"/>
      <c r="AN116" s="260"/>
      <c r="AO116" s="260"/>
      <c r="AP116" s="260"/>
    </row>
    <row r="117" spans="1:42" s="257" customFormat="1" ht="22.5" customHeight="1">
      <c r="A117" s="199"/>
      <c r="B117" s="199"/>
      <c r="C117" s="403" t="s">
        <v>409</v>
      </c>
      <c r="D117" s="381"/>
      <c r="E117" s="199"/>
      <c r="F117" s="199"/>
      <c r="G117" s="199"/>
      <c r="H117" s="199"/>
      <c r="I117" s="199"/>
      <c r="J117" s="421"/>
      <c r="K117" s="421"/>
      <c r="L117" s="209">
        <f t="shared" si="4"/>
        <v>0</v>
      </c>
      <c r="N117" s="258"/>
      <c r="Q117" s="261"/>
      <c r="R117" s="261"/>
      <c r="T117" s="261"/>
      <c r="U117" s="261"/>
      <c r="W117" s="260"/>
      <c r="X117" s="260"/>
      <c r="Y117" s="260"/>
      <c r="Z117" s="260"/>
      <c r="AA117" s="260"/>
      <c r="AB117" s="260"/>
      <c r="AC117" s="260"/>
      <c r="AD117" s="260"/>
      <c r="AE117" s="260"/>
      <c r="AF117" s="260"/>
      <c r="AG117" s="260"/>
      <c r="AH117" s="260"/>
      <c r="AI117" s="260"/>
      <c r="AJ117" s="260"/>
      <c r="AK117" s="260"/>
      <c r="AL117" s="260"/>
      <c r="AM117" s="260"/>
      <c r="AN117" s="260"/>
      <c r="AO117" s="260"/>
      <c r="AP117" s="260"/>
    </row>
    <row r="118" spans="1:42" s="257" customFormat="1" ht="210">
      <c r="A118" s="199"/>
      <c r="B118" s="199" t="s">
        <v>328</v>
      </c>
      <c r="C118" s="262" t="s">
        <v>537</v>
      </c>
      <c r="D118" s="199" t="s">
        <v>303</v>
      </c>
      <c r="E118" s="199">
        <v>1</v>
      </c>
      <c r="F118" s="199">
        <v>998736</v>
      </c>
      <c r="G118" s="199"/>
      <c r="H118" s="356">
        <v>0.18</v>
      </c>
      <c r="I118" s="357"/>
      <c r="J118" s="421"/>
      <c r="K118" s="421" t="str">
        <f t="shared" ref="K118" si="6">IF(J118=0, "Included", IF(ISERROR(E118*J118), J118, E118*J118))</f>
        <v>Included</v>
      </c>
      <c r="L118" s="209">
        <f t="shared" si="4"/>
        <v>0.18</v>
      </c>
      <c r="N118" s="258"/>
      <c r="Q118" s="261"/>
      <c r="R118" s="261"/>
      <c r="T118" s="261"/>
      <c r="U118" s="261"/>
      <c r="W118" s="260"/>
      <c r="X118" s="260"/>
      <c r="Y118" s="260"/>
      <c r="Z118" s="260"/>
      <c r="AA118" s="260"/>
      <c r="AB118" s="260"/>
      <c r="AC118" s="260"/>
      <c r="AD118" s="260"/>
      <c r="AE118" s="260"/>
      <c r="AF118" s="260"/>
      <c r="AG118" s="260"/>
      <c r="AH118" s="260"/>
      <c r="AI118" s="260"/>
      <c r="AJ118" s="260"/>
      <c r="AK118" s="260"/>
      <c r="AL118" s="260"/>
      <c r="AM118" s="260"/>
      <c r="AN118" s="260"/>
      <c r="AO118" s="260"/>
      <c r="AP118" s="260"/>
    </row>
    <row r="119" spans="1:42" s="257" customFormat="1" ht="21.6" customHeight="1">
      <c r="A119" s="199"/>
      <c r="B119" s="199" t="s">
        <v>538</v>
      </c>
      <c r="C119" s="366" t="s">
        <v>532</v>
      </c>
      <c r="D119" s="199"/>
      <c r="E119" s="199"/>
      <c r="F119" s="199"/>
      <c r="G119" s="199"/>
      <c r="H119" s="199"/>
      <c r="I119" s="199"/>
      <c r="J119" s="422"/>
      <c r="K119" s="422"/>
      <c r="L119" s="209">
        <f t="shared" si="4"/>
        <v>0</v>
      </c>
      <c r="N119" s="258"/>
      <c r="Q119" s="261"/>
      <c r="R119" s="261"/>
      <c r="T119" s="261"/>
      <c r="U119" s="261"/>
      <c r="W119" s="260"/>
      <c r="X119" s="260"/>
      <c r="Y119" s="260"/>
      <c r="Z119" s="260"/>
      <c r="AA119" s="260"/>
      <c r="AB119" s="260"/>
      <c r="AC119" s="260"/>
      <c r="AD119" s="260"/>
      <c r="AE119" s="260"/>
      <c r="AF119" s="260"/>
      <c r="AG119" s="260"/>
      <c r="AH119" s="260"/>
      <c r="AI119" s="260"/>
      <c r="AJ119" s="260"/>
      <c r="AK119" s="260"/>
      <c r="AL119" s="260"/>
      <c r="AM119" s="260"/>
      <c r="AN119" s="260"/>
      <c r="AO119" s="260"/>
      <c r="AP119" s="260"/>
    </row>
    <row r="120" spans="1:42" s="257" customFormat="1" ht="21.6" customHeight="1">
      <c r="A120" s="199"/>
      <c r="B120" s="370" t="s">
        <v>208</v>
      </c>
      <c r="C120" s="262" t="s">
        <v>539</v>
      </c>
      <c r="D120" s="199"/>
      <c r="E120" s="689" t="s">
        <v>564</v>
      </c>
      <c r="F120" s="690"/>
      <c r="G120" s="690"/>
      <c r="H120" s="690"/>
      <c r="I120" s="691"/>
      <c r="J120" s="422"/>
      <c r="K120" s="422"/>
      <c r="L120" s="209">
        <f t="shared" si="4"/>
        <v>0</v>
      </c>
      <c r="N120" s="258"/>
      <c r="Q120" s="261"/>
      <c r="R120" s="261"/>
      <c r="T120" s="261"/>
      <c r="U120" s="261"/>
      <c r="W120" s="260"/>
      <c r="X120" s="260"/>
      <c r="Y120" s="260"/>
      <c r="Z120" s="260"/>
      <c r="AA120" s="260"/>
      <c r="AB120" s="260"/>
      <c r="AC120" s="260"/>
      <c r="AD120" s="260"/>
      <c r="AE120" s="260"/>
      <c r="AF120" s="260"/>
      <c r="AG120" s="260"/>
      <c r="AH120" s="260"/>
      <c r="AI120" s="260"/>
      <c r="AJ120" s="260"/>
      <c r="AK120" s="260"/>
      <c r="AL120" s="260"/>
      <c r="AM120" s="260"/>
      <c r="AN120" s="260"/>
      <c r="AO120" s="260"/>
      <c r="AP120" s="260"/>
    </row>
    <row r="121" spans="1:42" s="257" customFormat="1" ht="21.6" customHeight="1">
      <c r="A121" s="199"/>
      <c r="B121" s="370" t="s">
        <v>540</v>
      </c>
      <c r="C121" s="262" t="s">
        <v>535</v>
      </c>
      <c r="D121" s="199"/>
      <c r="E121" s="692"/>
      <c r="F121" s="693"/>
      <c r="G121" s="693"/>
      <c r="H121" s="693"/>
      <c r="I121" s="694"/>
      <c r="J121" s="422"/>
      <c r="K121" s="422"/>
      <c r="L121" s="209">
        <f t="shared" si="4"/>
        <v>0</v>
      </c>
      <c r="N121" s="258"/>
      <c r="Q121" s="261"/>
      <c r="R121" s="261"/>
      <c r="T121" s="261"/>
      <c r="U121" s="261"/>
      <c r="W121" s="260"/>
      <c r="X121" s="260"/>
      <c r="Y121" s="260"/>
      <c r="Z121" s="260"/>
      <c r="AA121" s="260"/>
      <c r="AB121" s="260"/>
      <c r="AC121" s="260"/>
      <c r="AD121" s="260"/>
      <c r="AE121" s="260"/>
      <c r="AF121" s="260"/>
      <c r="AG121" s="260"/>
      <c r="AH121" s="260"/>
      <c r="AI121" s="260"/>
      <c r="AJ121" s="260"/>
      <c r="AK121" s="260"/>
      <c r="AL121" s="260"/>
      <c r="AM121" s="260"/>
      <c r="AN121" s="260"/>
      <c r="AO121" s="260"/>
      <c r="AP121" s="260"/>
    </row>
    <row r="122" spans="1:42" s="257" customFormat="1" ht="21" customHeight="1">
      <c r="A122" s="199"/>
      <c r="B122" s="370" t="s">
        <v>208</v>
      </c>
      <c r="C122" s="262" t="s">
        <v>541</v>
      </c>
      <c r="D122" s="199"/>
      <c r="E122" s="692"/>
      <c r="F122" s="693"/>
      <c r="G122" s="693"/>
      <c r="H122" s="693"/>
      <c r="I122" s="694"/>
      <c r="J122" s="422"/>
      <c r="K122" s="422"/>
      <c r="L122" s="209">
        <f t="shared" si="4"/>
        <v>0</v>
      </c>
      <c r="N122" s="258"/>
      <c r="Q122" s="261"/>
      <c r="R122" s="261"/>
      <c r="T122" s="261"/>
      <c r="U122" s="261"/>
      <c r="W122" s="260"/>
      <c r="X122" s="260"/>
      <c r="Y122" s="260"/>
      <c r="Z122" s="260"/>
      <c r="AA122" s="260"/>
      <c r="AB122" s="260"/>
      <c r="AC122" s="260"/>
      <c r="AD122" s="260"/>
      <c r="AE122" s="260"/>
      <c r="AF122" s="260"/>
      <c r="AG122" s="260"/>
      <c r="AH122" s="260"/>
      <c r="AI122" s="260"/>
      <c r="AJ122" s="260"/>
      <c r="AK122" s="260"/>
      <c r="AL122" s="260"/>
      <c r="AM122" s="260"/>
      <c r="AN122" s="260"/>
      <c r="AO122" s="260"/>
      <c r="AP122" s="260"/>
    </row>
    <row r="123" spans="1:42" s="257" customFormat="1">
      <c r="A123" s="199"/>
      <c r="B123" s="370" t="s">
        <v>209</v>
      </c>
      <c r="C123" s="262" t="s">
        <v>542</v>
      </c>
      <c r="D123" s="199"/>
      <c r="E123" s="695"/>
      <c r="F123" s="696"/>
      <c r="G123" s="696"/>
      <c r="H123" s="696"/>
      <c r="I123" s="697"/>
      <c r="J123" s="422"/>
      <c r="K123" s="422"/>
      <c r="L123" s="209">
        <f t="shared" si="4"/>
        <v>0</v>
      </c>
      <c r="N123" s="258"/>
      <c r="Q123" s="261"/>
      <c r="R123" s="261"/>
      <c r="T123" s="261"/>
      <c r="U123" s="261"/>
      <c r="W123" s="260"/>
      <c r="X123" s="260"/>
      <c r="Y123" s="260"/>
      <c r="Z123" s="260"/>
      <c r="AA123" s="260"/>
      <c r="AB123" s="260"/>
      <c r="AC123" s="260"/>
      <c r="AD123" s="260"/>
      <c r="AE123" s="260"/>
      <c r="AF123" s="260"/>
      <c r="AG123" s="260"/>
      <c r="AH123" s="260"/>
      <c r="AI123" s="260"/>
      <c r="AJ123" s="260"/>
      <c r="AK123" s="260"/>
      <c r="AL123" s="260"/>
      <c r="AM123" s="260"/>
      <c r="AN123" s="260"/>
      <c r="AO123" s="260"/>
      <c r="AP123" s="260"/>
    </row>
    <row r="124" spans="1:42" s="257" customFormat="1" ht="12" customHeight="1">
      <c r="A124" s="199"/>
      <c r="B124" s="370"/>
      <c r="C124" s="262"/>
      <c r="D124" s="199"/>
      <c r="E124" s="262"/>
      <c r="F124" s="262"/>
      <c r="G124" s="262"/>
      <c r="H124" s="262"/>
      <c r="I124" s="262"/>
      <c r="J124" s="419"/>
      <c r="K124" s="419"/>
      <c r="L124" s="209">
        <f t="shared" si="4"/>
        <v>0</v>
      </c>
      <c r="N124" s="258"/>
      <c r="Q124" s="261"/>
      <c r="R124" s="261"/>
      <c r="T124" s="261"/>
      <c r="U124" s="261"/>
      <c r="W124" s="260"/>
      <c r="X124" s="260"/>
      <c r="Y124" s="260"/>
      <c r="Z124" s="260"/>
      <c r="AA124" s="260"/>
      <c r="AB124" s="260"/>
      <c r="AC124" s="260"/>
      <c r="AD124" s="260"/>
      <c r="AE124" s="260"/>
      <c r="AF124" s="260"/>
      <c r="AG124" s="260"/>
      <c r="AH124" s="260"/>
      <c r="AI124" s="260"/>
      <c r="AJ124" s="260"/>
      <c r="AK124" s="260"/>
      <c r="AL124" s="260"/>
      <c r="AM124" s="260"/>
      <c r="AN124" s="260"/>
      <c r="AO124" s="260"/>
      <c r="AP124" s="260"/>
    </row>
    <row r="125" spans="1:42" s="257" customFormat="1" ht="33.6" customHeight="1">
      <c r="A125" s="199"/>
      <c r="B125" s="359"/>
      <c r="C125" s="316" t="s">
        <v>410</v>
      </c>
      <c r="D125" s="199"/>
      <c r="E125" s="262"/>
      <c r="F125" s="262"/>
      <c r="G125" s="262"/>
      <c r="H125" s="262"/>
      <c r="I125" s="262"/>
      <c r="J125" s="419"/>
      <c r="K125" s="419"/>
      <c r="L125" s="209">
        <f t="shared" si="4"/>
        <v>0</v>
      </c>
      <c r="N125" s="258"/>
      <c r="Q125" s="261"/>
      <c r="R125" s="261"/>
      <c r="T125" s="261"/>
      <c r="U125" s="261"/>
      <c r="W125" s="260"/>
      <c r="X125" s="260"/>
      <c r="Y125" s="260"/>
      <c r="Z125" s="260"/>
      <c r="AA125" s="260"/>
      <c r="AB125" s="260"/>
      <c r="AC125" s="260"/>
      <c r="AD125" s="260"/>
      <c r="AE125" s="260"/>
      <c r="AF125" s="260"/>
      <c r="AG125" s="260"/>
      <c r="AH125" s="260"/>
      <c r="AI125" s="260"/>
      <c r="AJ125" s="260"/>
      <c r="AK125" s="260"/>
      <c r="AL125" s="260"/>
      <c r="AM125" s="260"/>
      <c r="AN125" s="260"/>
      <c r="AO125" s="260"/>
      <c r="AP125" s="260"/>
    </row>
    <row r="126" spans="1:42" s="257" customFormat="1" ht="377.45" customHeight="1">
      <c r="A126" s="199"/>
      <c r="B126" s="319" t="s">
        <v>328</v>
      </c>
      <c r="C126" s="367" t="s">
        <v>411</v>
      </c>
      <c r="D126" s="370" t="s">
        <v>289</v>
      </c>
      <c r="E126" s="383">
        <v>1</v>
      </c>
      <c r="F126" s="395">
        <v>998736</v>
      </c>
      <c r="G126" s="379"/>
      <c r="H126" s="356">
        <v>0.18</v>
      </c>
      <c r="I126" s="362"/>
      <c r="J126" s="416"/>
      <c r="K126" s="417" t="str">
        <f t="shared" si="3"/>
        <v>Included</v>
      </c>
      <c r="L126" s="209">
        <f t="shared" si="4"/>
        <v>0.18</v>
      </c>
      <c r="N126" s="258"/>
      <c r="Q126" s="261"/>
      <c r="R126" s="261"/>
      <c r="T126" s="261"/>
      <c r="U126" s="261"/>
      <c r="W126" s="260"/>
      <c r="X126" s="260"/>
      <c r="Y126" s="260"/>
      <c r="Z126" s="260"/>
      <c r="AA126" s="260"/>
      <c r="AB126" s="260"/>
      <c r="AC126" s="260"/>
      <c r="AD126" s="260"/>
      <c r="AE126" s="260"/>
      <c r="AF126" s="260"/>
      <c r="AG126" s="260"/>
      <c r="AH126" s="260"/>
      <c r="AI126" s="260"/>
      <c r="AJ126" s="260"/>
      <c r="AK126" s="260"/>
      <c r="AL126" s="260"/>
      <c r="AM126" s="260"/>
      <c r="AN126" s="260"/>
      <c r="AO126" s="260"/>
      <c r="AP126" s="260"/>
    </row>
    <row r="127" spans="1:42" s="257" customFormat="1" ht="26.45" customHeight="1">
      <c r="A127" s="199"/>
      <c r="B127" s="359"/>
      <c r="C127" s="316" t="s">
        <v>477</v>
      </c>
      <c r="D127" s="378"/>
      <c r="E127" s="378"/>
      <c r="F127" s="262"/>
      <c r="G127" s="262"/>
      <c r="H127" s="262"/>
      <c r="I127" s="262"/>
      <c r="J127" s="262"/>
      <c r="K127" s="262"/>
      <c r="L127" s="209">
        <f t="shared" si="4"/>
        <v>0</v>
      </c>
      <c r="N127" s="258"/>
      <c r="Q127" s="261"/>
      <c r="R127" s="261"/>
      <c r="T127" s="261"/>
      <c r="U127" s="261"/>
      <c r="W127" s="260"/>
      <c r="X127" s="260"/>
      <c r="Y127" s="260"/>
      <c r="Z127" s="260"/>
      <c r="AA127" s="260"/>
      <c r="AB127" s="260"/>
      <c r="AC127" s="260"/>
      <c r="AD127" s="260"/>
      <c r="AE127" s="260"/>
      <c r="AF127" s="260"/>
      <c r="AG127" s="260"/>
      <c r="AH127" s="260"/>
      <c r="AI127" s="260"/>
      <c r="AJ127" s="260"/>
      <c r="AK127" s="260"/>
      <c r="AL127" s="260"/>
      <c r="AM127" s="260"/>
      <c r="AN127" s="260"/>
      <c r="AO127" s="260"/>
      <c r="AP127" s="260"/>
    </row>
    <row r="128" spans="1:42" s="257" customFormat="1" ht="81.599999999999994" customHeight="1">
      <c r="A128" s="199"/>
      <c r="B128" s="319" t="s">
        <v>328</v>
      </c>
      <c r="C128" s="366" t="s">
        <v>412</v>
      </c>
      <c r="D128" s="378" t="s">
        <v>304</v>
      </c>
      <c r="E128" s="378">
        <v>50</v>
      </c>
      <c r="F128" s="396">
        <v>998739</v>
      </c>
      <c r="G128" s="379"/>
      <c r="H128" s="356">
        <v>0.18</v>
      </c>
      <c r="I128" s="362"/>
      <c r="J128" s="416"/>
      <c r="K128" s="417" t="str">
        <f t="shared" si="3"/>
        <v>Included</v>
      </c>
      <c r="L128" s="209">
        <f t="shared" si="4"/>
        <v>0.18</v>
      </c>
      <c r="N128" s="258"/>
      <c r="Q128" s="261"/>
      <c r="R128" s="261"/>
      <c r="T128" s="261"/>
      <c r="U128" s="261"/>
      <c r="W128" s="260"/>
      <c r="X128" s="260"/>
      <c r="Y128" s="260"/>
      <c r="Z128" s="260"/>
      <c r="AA128" s="260"/>
      <c r="AB128" s="260"/>
      <c r="AC128" s="260"/>
      <c r="AD128" s="260"/>
      <c r="AE128" s="260"/>
      <c r="AF128" s="260"/>
      <c r="AG128" s="260"/>
      <c r="AH128" s="260"/>
      <c r="AI128" s="260"/>
      <c r="AJ128" s="260"/>
      <c r="AK128" s="260"/>
      <c r="AL128" s="260"/>
      <c r="AM128" s="260"/>
      <c r="AN128" s="260"/>
      <c r="AO128" s="260"/>
      <c r="AP128" s="260"/>
    </row>
    <row r="129" spans="1:42" s="257" customFormat="1">
      <c r="A129" s="319"/>
      <c r="B129" s="319"/>
      <c r="C129" s="262"/>
      <c r="D129" s="378"/>
      <c r="E129" s="378"/>
      <c r="F129" s="262"/>
      <c r="G129" s="262"/>
      <c r="H129" s="262"/>
      <c r="I129" s="262"/>
      <c r="J129" s="419"/>
      <c r="K129" s="419"/>
      <c r="L129" s="209">
        <f t="shared" si="4"/>
        <v>0</v>
      </c>
      <c r="N129" s="258"/>
      <c r="Q129" s="261"/>
      <c r="R129" s="261"/>
      <c r="T129" s="261"/>
      <c r="U129" s="261"/>
      <c r="W129" s="260"/>
      <c r="X129" s="260"/>
      <c r="Y129" s="260"/>
      <c r="Z129" s="260"/>
      <c r="AA129" s="260"/>
      <c r="AB129" s="260"/>
      <c r="AC129" s="260"/>
      <c r="AD129" s="260"/>
      <c r="AE129" s="260"/>
      <c r="AF129" s="260"/>
      <c r="AG129" s="260"/>
      <c r="AH129" s="260"/>
      <c r="AI129" s="260"/>
      <c r="AJ129" s="260"/>
      <c r="AK129" s="260"/>
      <c r="AL129" s="260"/>
      <c r="AM129" s="260"/>
      <c r="AN129" s="260"/>
      <c r="AO129" s="260"/>
      <c r="AP129" s="260"/>
    </row>
    <row r="130" spans="1:42" s="257" customFormat="1" ht="69.599999999999994" customHeight="1">
      <c r="A130" s="319"/>
      <c r="B130" s="319" t="s">
        <v>328</v>
      </c>
      <c r="C130" s="262" t="s">
        <v>543</v>
      </c>
      <c r="D130" s="378"/>
      <c r="E130" s="378"/>
      <c r="F130" s="262"/>
      <c r="G130" s="262"/>
      <c r="H130" s="262"/>
      <c r="I130" s="262"/>
      <c r="J130" s="419"/>
      <c r="K130" s="419"/>
      <c r="L130" s="209">
        <f t="shared" si="4"/>
        <v>0</v>
      </c>
      <c r="N130" s="258"/>
      <c r="Q130" s="261"/>
      <c r="R130" s="261"/>
      <c r="T130" s="261"/>
      <c r="U130" s="261"/>
      <c r="W130" s="260"/>
      <c r="X130" s="260"/>
      <c r="Y130" s="260"/>
      <c r="Z130" s="260"/>
      <c r="AA130" s="260"/>
      <c r="AB130" s="260"/>
      <c r="AC130" s="260"/>
      <c r="AD130" s="260"/>
      <c r="AE130" s="260"/>
      <c r="AF130" s="260"/>
      <c r="AG130" s="260"/>
      <c r="AH130" s="260"/>
      <c r="AI130" s="260"/>
      <c r="AJ130" s="260"/>
      <c r="AK130" s="260"/>
      <c r="AL130" s="260"/>
      <c r="AM130" s="260"/>
      <c r="AN130" s="260"/>
      <c r="AO130" s="260"/>
      <c r="AP130" s="260"/>
    </row>
    <row r="131" spans="1:42" s="257" customFormat="1">
      <c r="A131" s="319"/>
      <c r="B131" s="319" t="s">
        <v>208</v>
      </c>
      <c r="C131" s="366" t="s">
        <v>544</v>
      </c>
      <c r="D131" s="378" t="s">
        <v>304</v>
      </c>
      <c r="E131" s="378">
        <v>150</v>
      </c>
      <c r="F131" s="396">
        <v>998739</v>
      </c>
      <c r="G131" s="379"/>
      <c r="H131" s="356">
        <v>0.18</v>
      </c>
      <c r="I131" s="362"/>
      <c r="J131" s="416"/>
      <c r="K131" s="417" t="str">
        <f t="shared" si="3"/>
        <v>Included</v>
      </c>
      <c r="L131" s="209">
        <f t="shared" si="4"/>
        <v>0.18</v>
      </c>
      <c r="N131" s="258"/>
      <c r="Q131" s="261"/>
      <c r="R131" s="261"/>
      <c r="T131" s="261"/>
      <c r="U131" s="261"/>
      <c r="W131" s="260"/>
      <c r="X131" s="260"/>
      <c r="Y131" s="260"/>
      <c r="Z131" s="260"/>
      <c r="AA131" s="260"/>
      <c r="AB131" s="260"/>
      <c r="AC131" s="260"/>
      <c r="AD131" s="260"/>
      <c r="AE131" s="260"/>
      <c r="AF131" s="260"/>
      <c r="AG131" s="260"/>
      <c r="AH131" s="260"/>
      <c r="AI131" s="260"/>
      <c r="AJ131" s="260"/>
      <c r="AK131" s="260"/>
      <c r="AL131" s="260"/>
      <c r="AM131" s="260"/>
      <c r="AN131" s="260"/>
      <c r="AO131" s="260"/>
      <c r="AP131" s="260"/>
    </row>
    <row r="132" spans="1:42" s="257" customFormat="1">
      <c r="A132" s="319"/>
      <c r="B132" s="319" t="s">
        <v>209</v>
      </c>
      <c r="C132" s="262" t="s">
        <v>545</v>
      </c>
      <c r="D132" s="378" t="s">
        <v>304</v>
      </c>
      <c r="E132" s="378">
        <v>120</v>
      </c>
      <c r="F132" s="396">
        <v>998739</v>
      </c>
      <c r="G132" s="379"/>
      <c r="H132" s="356">
        <v>0.18</v>
      </c>
      <c r="I132" s="362"/>
      <c r="J132" s="416"/>
      <c r="K132" s="417" t="str">
        <f t="shared" si="3"/>
        <v>Included</v>
      </c>
      <c r="L132" s="209">
        <f t="shared" si="4"/>
        <v>0.18</v>
      </c>
      <c r="N132" s="258"/>
      <c r="Q132" s="261"/>
      <c r="R132" s="261"/>
      <c r="T132" s="261"/>
      <c r="U132" s="261"/>
      <c r="W132" s="260"/>
      <c r="X132" s="260"/>
      <c r="Y132" s="260"/>
      <c r="Z132" s="260"/>
      <c r="AA132" s="260"/>
      <c r="AB132" s="260"/>
      <c r="AC132" s="260"/>
      <c r="AD132" s="260"/>
      <c r="AE132" s="260"/>
      <c r="AF132" s="260"/>
      <c r="AG132" s="260"/>
      <c r="AH132" s="260"/>
      <c r="AI132" s="260"/>
      <c r="AJ132" s="260"/>
      <c r="AK132" s="260"/>
      <c r="AL132" s="260"/>
      <c r="AM132" s="260"/>
      <c r="AN132" s="260"/>
      <c r="AO132" s="260"/>
      <c r="AP132" s="260"/>
    </row>
    <row r="133" spans="1:42" s="257" customFormat="1">
      <c r="A133" s="319"/>
      <c r="B133" s="319" t="s">
        <v>234</v>
      </c>
      <c r="C133" s="262" t="s">
        <v>546</v>
      </c>
      <c r="D133" s="378" t="s">
        <v>304</v>
      </c>
      <c r="E133" s="378">
        <v>500</v>
      </c>
      <c r="F133" s="396">
        <v>998739</v>
      </c>
      <c r="G133" s="379"/>
      <c r="H133" s="356">
        <v>0.18</v>
      </c>
      <c r="I133" s="362"/>
      <c r="J133" s="416"/>
      <c r="K133" s="417" t="str">
        <f t="shared" si="3"/>
        <v>Included</v>
      </c>
      <c r="L133" s="209">
        <f t="shared" si="4"/>
        <v>0.18</v>
      </c>
      <c r="N133" s="258"/>
      <c r="Q133" s="261"/>
      <c r="R133" s="261"/>
      <c r="T133" s="261"/>
      <c r="U133" s="261"/>
      <c r="W133" s="260"/>
      <c r="X133" s="260"/>
      <c r="Y133" s="260"/>
      <c r="Z133" s="260"/>
      <c r="AA133" s="260"/>
      <c r="AB133" s="260"/>
      <c r="AC133" s="260"/>
      <c r="AD133" s="260"/>
      <c r="AE133" s="260"/>
      <c r="AF133" s="260"/>
      <c r="AG133" s="260"/>
      <c r="AH133" s="260"/>
      <c r="AI133" s="260"/>
      <c r="AJ133" s="260"/>
      <c r="AK133" s="260"/>
      <c r="AL133" s="260"/>
      <c r="AM133" s="260"/>
      <c r="AN133" s="260"/>
      <c r="AO133" s="260"/>
      <c r="AP133" s="260"/>
    </row>
    <row r="134" spans="1:42" s="257" customFormat="1">
      <c r="A134" s="199"/>
      <c r="B134" s="319" t="s">
        <v>235</v>
      </c>
      <c r="C134" s="262" t="s">
        <v>547</v>
      </c>
      <c r="D134" s="378" t="s">
        <v>304</v>
      </c>
      <c r="E134" s="378">
        <v>200</v>
      </c>
      <c r="F134" s="396">
        <v>998739</v>
      </c>
      <c r="G134" s="379"/>
      <c r="H134" s="356">
        <v>0.18</v>
      </c>
      <c r="I134" s="362"/>
      <c r="J134" s="416"/>
      <c r="K134" s="417" t="str">
        <f t="shared" si="3"/>
        <v>Included</v>
      </c>
      <c r="L134" s="209">
        <f t="shared" si="4"/>
        <v>0.18</v>
      </c>
      <c r="N134" s="258"/>
      <c r="Q134" s="261"/>
      <c r="R134" s="261"/>
      <c r="T134" s="261"/>
      <c r="U134" s="261"/>
      <c r="W134" s="260"/>
      <c r="X134" s="260"/>
      <c r="Y134" s="260"/>
      <c r="Z134" s="260"/>
      <c r="AA134" s="260"/>
      <c r="AB134" s="260"/>
      <c r="AC134" s="260"/>
      <c r="AD134" s="260"/>
      <c r="AE134" s="260"/>
      <c r="AF134" s="260"/>
      <c r="AG134" s="260"/>
      <c r="AH134" s="260"/>
      <c r="AI134" s="260"/>
      <c r="AJ134" s="260"/>
      <c r="AK134" s="260"/>
      <c r="AL134" s="260"/>
      <c r="AM134" s="260"/>
      <c r="AN134" s="260"/>
      <c r="AO134" s="260"/>
      <c r="AP134" s="260"/>
    </row>
    <row r="135" spans="1:42" s="257" customFormat="1">
      <c r="A135" s="199"/>
      <c r="B135" s="370" t="s">
        <v>242</v>
      </c>
      <c r="C135" s="321" t="s">
        <v>491</v>
      </c>
      <c r="D135" s="378" t="s">
        <v>304</v>
      </c>
      <c r="E135" s="378">
        <v>60</v>
      </c>
      <c r="F135" s="396">
        <v>998739</v>
      </c>
      <c r="G135" s="379"/>
      <c r="H135" s="356">
        <v>0.18</v>
      </c>
      <c r="I135" s="362"/>
      <c r="J135" s="416"/>
      <c r="K135" s="417" t="str">
        <f t="shared" si="3"/>
        <v>Included</v>
      </c>
      <c r="L135" s="209">
        <f t="shared" si="4"/>
        <v>0.18</v>
      </c>
      <c r="N135" s="258"/>
      <c r="Q135" s="261"/>
      <c r="R135" s="261"/>
      <c r="T135" s="261"/>
      <c r="U135" s="261"/>
      <c r="W135" s="260"/>
      <c r="X135" s="260"/>
      <c r="Y135" s="260"/>
      <c r="Z135" s="260"/>
      <c r="AA135" s="260"/>
      <c r="AB135" s="260"/>
      <c r="AC135" s="260"/>
      <c r="AD135" s="260"/>
      <c r="AE135" s="260"/>
      <c r="AF135" s="260"/>
      <c r="AG135" s="260"/>
      <c r="AH135" s="260"/>
      <c r="AI135" s="260"/>
      <c r="AJ135" s="260"/>
      <c r="AK135" s="260"/>
      <c r="AL135" s="260"/>
      <c r="AM135" s="260"/>
      <c r="AN135" s="260"/>
      <c r="AO135" s="260"/>
      <c r="AP135" s="260"/>
    </row>
    <row r="136" spans="1:42" s="257" customFormat="1">
      <c r="A136" s="199"/>
      <c r="B136" s="370" t="s">
        <v>261</v>
      </c>
      <c r="C136" s="262" t="s">
        <v>487</v>
      </c>
      <c r="D136" s="378" t="s">
        <v>304</v>
      </c>
      <c r="E136" s="378">
        <v>5</v>
      </c>
      <c r="F136" s="396">
        <v>998739</v>
      </c>
      <c r="G136" s="379"/>
      <c r="H136" s="356">
        <v>0.18</v>
      </c>
      <c r="I136" s="362"/>
      <c r="J136" s="416"/>
      <c r="K136" s="417" t="str">
        <f t="shared" si="3"/>
        <v>Included</v>
      </c>
      <c r="L136" s="209">
        <f t="shared" si="4"/>
        <v>0.18</v>
      </c>
      <c r="N136" s="258"/>
      <c r="Q136" s="261"/>
      <c r="R136" s="261"/>
      <c r="T136" s="261"/>
      <c r="U136" s="261"/>
      <c r="W136" s="260"/>
      <c r="X136" s="260"/>
      <c r="Y136" s="260"/>
      <c r="Z136" s="260"/>
      <c r="AA136" s="260"/>
      <c r="AB136" s="260"/>
      <c r="AC136" s="260"/>
      <c r="AD136" s="260"/>
      <c r="AE136" s="260"/>
      <c r="AF136" s="260"/>
      <c r="AG136" s="260"/>
      <c r="AH136" s="260"/>
      <c r="AI136" s="260"/>
      <c r="AJ136" s="260"/>
      <c r="AK136" s="260"/>
      <c r="AL136" s="260"/>
      <c r="AM136" s="260"/>
      <c r="AN136" s="260"/>
      <c r="AO136" s="260"/>
      <c r="AP136" s="260"/>
    </row>
    <row r="137" spans="1:42" s="257" customFormat="1">
      <c r="A137" s="199"/>
      <c r="B137" s="370" t="s">
        <v>548</v>
      </c>
      <c r="C137" s="321" t="s">
        <v>486</v>
      </c>
      <c r="D137" s="378" t="s">
        <v>304</v>
      </c>
      <c r="E137" s="378">
        <v>1550</v>
      </c>
      <c r="F137" s="396">
        <v>998739</v>
      </c>
      <c r="G137" s="379"/>
      <c r="H137" s="356">
        <v>0.18</v>
      </c>
      <c r="I137" s="362"/>
      <c r="J137" s="416"/>
      <c r="K137" s="417" t="str">
        <f t="shared" si="3"/>
        <v>Included</v>
      </c>
      <c r="L137" s="209">
        <f t="shared" si="4"/>
        <v>0.18</v>
      </c>
      <c r="N137" s="258"/>
      <c r="Q137" s="261"/>
      <c r="R137" s="261"/>
      <c r="T137" s="261"/>
      <c r="U137" s="261"/>
      <c r="W137" s="260"/>
      <c r="X137" s="260"/>
      <c r="Y137" s="260"/>
      <c r="Z137" s="260"/>
      <c r="AA137" s="260"/>
      <c r="AB137" s="260"/>
      <c r="AC137" s="260"/>
      <c r="AD137" s="260"/>
      <c r="AE137" s="260"/>
      <c r="AF137" s="260"/>
      <c r="AG137" s="260"/>
      <c r="AH137" s="260"/>
      <c r="AI137" s="260"/>
      <c r="AJ137" s="260"/>
      <c r="AK137" s="260"/>
      <c r="AL137" s="260"/>
      <c r="AM137" s="260"/>
      <c r="AN137" s="260"/>
      <c r="AO137" s="260"/>
      <c r="AP137" s="260"/>
    </row>
    <row r="138" spans="1:42" s="257" customFormat="1">
      <c r="A138" s="199"/>
      <c r="B138" s="370"/>
      <c r="C138" s="262"/>
      <c r="D138" s="378"/>
      <c r="E138" s="378"/>
      <c r="F138" s="262"/>
      <c r="G138" s="262"/>
      <c r="H138" s="356"/>
      <c r="I138" s="362"/>
      <c r="J138" s="419"/>
      <c r="K138" s="419"/>
      <c r="L138" s="209">
        <f t="shared" si="4"/>
        <v>0</v>
      </c>
      <c r="N138" s="258"/>
      <c r="Q138" s="261"/>
      <c r="R138" s="261"/>
      <c r="T138" s="261"/>
      <c r="U138" s="261"/>
      <c r="W138" s="260"/>
      <c r="X138" s="260"/>
      <c r="Y138" s="260"/>
      <c r="Z138" s="260"/>
      <c r="AA138" s="260"/>
      <c r="AB138" s="260"/>
      <c r="AC138" s="260"/>
      <c r="AD138" s="260"/>
      <c r="AE138" s="260"/>
      <c r="AF138" s="260"/>
      <c r="AG138" s="260"/>
      <c r="AH138" s="260"/>
      <c r="AI138" s="260"/>
      <c r="AJ138" s="260"/>
      <c r="AK138" s="260"/>
      <c r="AL138" s="260"/>
      <c r="AM138" s="260"/>
      <c r="AN138" s="260"/>
      <c r="AO138" s="260"/>
      <c r="AP138" s="260"/>
    </row>
    <row r="139" spans="1:42" s="257" customFormat="1" ht="113.1" customHeight="1">
      <c r="A139" s="199"/>
      <c r="B139" s="361" t="s">
        <v>328</v>
      </c>
      <c r="C139" s="367" t="s">
        <v>549</v>
      </c>
      <c r="D139" s="378" t="s">
        <v>299</v>
      </c>
      <c r="E139" s="378">
        <v>2</v>
      </c>
      <c r="F139" s="396">
        <v>998739</v>
      </c>
      <c r="G139" s="379"/>
      <c r="H139" s="356">
        <v>0.18</v>
      </c>
      <c r="I139" s="362"/>
      <c r="J139" s="416"/>
      <c r="K139" s="417" t="str">
        <f t="shared" si="3"/>
        <v>Included</v>
      </c>
      <c r="L139" s="209">
        <f t="shared" si="4"/>
        <v>0.18</v>
      </c>
      <c r="N139" s="258"/>
      <c r="Q139" s="261"/>
      <c r="R139" s="261"/>
      <c r="T139" s="261"/>
      <c r="U139" s="261"/>
      <c r="W139" s="260"/>
      <c r="X139" s="260"/>
      <c r="Y139" s="260"/>
      <c r="Z139" s="260"/>
      <c r="AA139" s="260"/>
      <c r="AB139" s="260"/>
      <c r="AC139" s="260"/>
      <c r="AD139" s="260"/>
      <c r="AE139" s="260"/>
      <c r="AF139" s="260"/>
      <c r="AG139" s="260"/>
      <c r="AH139" s="260"/>
      <c r="AI139" s="260"/>
      <c r="AJ139" s="260"/>
      <c r="AK139" s="260"/>
      <c r="AL139" s="260"/>
      <c r="AM139" s="260"/>
      <c r="AN139" s="260"/>
      <c r="AO139" s="260"/>
      <c r="AP139" s="260"/>
    </row>
    <row r="140" spans="1:42" s="257" customFormat="1" ht="29.45" customHeight="1">
      <c r="A140" s="199"/>
      <c r="B140" s="360"/>
      <c r="C140" s="320" t="s">
        <v>550</v>
      </c>
      <c r="D140" s="378"/>
      <c r="E140" s="378"/>
      <c r="F140" s="262"/>
      <c r="G140" s="262"/>
      <c r="H140" s="356"/>
      <c r="I140" s="362"/>
      <c r="J140" s="419"/>
      <c r="K140" s="419"/>
      <c r="L140" s="209">
        <f t="shared" si="4"/>
        <v>0</v>
      </c>
      <c r="N140" s="258"/>
      <c r="Q140" s="261"/>
      <c r="R140" s="261"/>
      <c r="T140" s="261"/>
      <c r="U140" s="261"/>
      <c r="W140" s="260"/>
      <c r="X140" s="260"/>
      <c r="Y140" s="260"/>
      <c r="Z140" s="260"/>
      <c r="AA140" s="260"/>
      <c r="AB140" s="260"/>
      <c r="AC140" s="260"/>
      <c r="AD140" s="260"/>
      <c r="AE140" s="260"/>
      <c r="AF140" s="260"/>
      <c r="AG140" s="260"/>
      <c r="AH140" s="260"/>
      <c r="AI140" s="260"/>
      <c r="AJ140" s="260"/>
      <c r="AK140" s="260"/>
      <c r="AL140" s="260"/>
      <c r="AM140" s="260"/>
      <c r="AN140" s="260"/>
      <c r="AO140" s="260"/>
      <c r="AP140" s="260"/>
    </row>
    <row r="141" spans="1:42" s="257" customFormat="1" ht="114" customHeight="1">
      <c r="A141" s="199"/>
      <c r="B141" s="199" t="s">
        <v>328</v>
      </c>
      <c r="C141" s="262" t="s">
        <v>551</v>
      </c>
      <c r="D141" s="370" t="s">
        <v>297</v>
      </c>
      <c r="E141" s="383">
        <v>15</v>
      </c>
      <c r="F141" s="396">
        <v>998739</v>
      </c>
      <c r="G141" s="379"/>
      <c r="H141" s="356">
        <v>0.18</v>
      </c>
      <c r="I141" s="362"/>
      <c r="J141" s="416"/>
      <c r="K141" s="417" t="str">
        <f t="shared" si="3"/>
        <v>Included</v>
      </c>
      <c r="L141" s="209">
        <f t="shared" si="4"/>
        <v>0.18</v>
      </c>
      <c r="N141" s="258"/>
      <c r="Q141" s="261"/>
      <c r="R141" s="261"/>
      <c r="T141" s="261"/>
      <c r="U141" s="261"/>
      <c r="W141" s="260"/>
      <c r="X141" s="260"/>
      <c r="Y141" s="260"/>
      <c r="Z141" s="260"/>
      <c r="AA141" s="260"/>
      <c r="AB141" s="260"/>
      <c r="AC141" s="260"/>
      <c r="AD141" s="260"/>
      <c r="AE141" s="260"/>
      <c r="AF141" s="260"/>
      <c r="AG141" s="260"/>
      <c r="AH141" s="260"/>
      <c r="AI141" s="260"/>
      <c r="AJ141" s="260"/>
      <c r="AK141" s="260"/>
      <c r="AL141" s="260"/>
      <c r="AM141" s="260"/>
      <c r="AN141" s="260"/>
      <c r="AO141" s="260"/>
      <c r="AP141" s="260"/>
    </row>
    <row r="142" spans="1:42" s="257" customFormat="1" ht="13.5" customHeight="1">
      <c r="A142" s="199"/>
      <c r="B142" s="199"/>
      <c r="C142" s="262"/>
      <c r="D142" s="370"/>
      <c r="E142" s="383"/>
      <c r="F142" s="262"/>
      <c r="G142" s="262"/>
      <c r="H142" s="356"/>
      <c r="I142" s="362"/>
      <c r="J142" s="419"/>
      <c r="K142" s="419"/>
      <c r="L142" s="209">
        <f t="shared" si="4"/>
        <v>0</v>
      </c>
      <c r="N142" s="258"/>
      <c r="Q142" s="261"/>
      <c r="R142" s="261"/>
      <c r="T142" s="261"/>
      <c r="U142" s="261"/>
      <c r="W142" s="260"/>
      <c r="X142" s="260"/>
      <c r="Y142" s="260"/>
      <c r="Z142" s="260"/>
      <c r="AA142" s="260"/>
      <c r="AB142" s="260"/>
      <c r="AC142" s="260"/>
      <c r="AD142" s="260"/>
      <c r="AE142" s="260"/>
      <c r="AF142" s="260"/>
      <c r="AG142" s="260"/>
      <c r="AH142" s="260"/>
      <c r="AI142" s="260"/>
      <c r="AJ142" s="260"/>
      <c r="AK142" s="260"/>
      <c r="AL142" s="260"/>
      <c r="AM142" s="260"/>
      <c r="AN142" s="260"/>
      <c r="AO142" s="260"/>
      <c r="AP142" s="260"/>
    </row>
    <row r="143" spans="1:42" s="257" customFormat="1" ht="129.6" customHeight="1">
      <c r="A143" s="199"/>
      <c r="B143" s="199" t="s">
        <v>328</v>
      </c>
      <c r="C143" s="262" t="s">
        <v>552</v>
      </c>
      <c r="D143" s="370" t="s">
        <v>297</v>
      </c>
      <c r="E143" s="383">
        <v>4</v>
      </c>
      <c r="F143" s="396">
        <v>998739</v>
      </c>
      <c r="G143" s="379"/>
      <c r="H143" s="356">
        <v>0.18</v>
      </c>
      <c r="I143" s="362"/>
      <c r="J143" s="416"/>
      <c r="K143" s="417" t="str">
        <f t="shared" si="3"/>
        <v>Included</v>
      </c>
      <c r="L143" s="209">
        <f t="shared" si="4"/>
        <v>0.18</v>
      </c>
      <c r="N143" s="258"/>
      <c r="Q143" s="261"/>
      <c r="R143" s="261"/>
      <c r="T143" s="261"/>
      <c r="U143" s="261"/>
      <c r="W143" s="260"/>
      <c r="X143" s="260"/>
      <c r="Y143" s="260"/>
      <c r="Z143" s="260"/>
      <c r="AA143" s="260"/>
      <c r="AB143" s="260"/>
      <c r="AC143" s="260"/>
      <c r="AD143" s="260"/>
      <c r="AE143" s="260"/>
      <c r="AF143" s="260"/>
      <c r="AG143" s="260"/>
      <c r="AH143" s="260"/>
      <c r="AI143" s="260"/>
      <c r="AJ143" s="260"/>
      <c r="AK143" s="260"/>
      <c r="AL143" s="260"/>
      <c r="AM143" s="260"/>
      <c r="AN143" s="260"/>
      <c r="AO143" s="260"/>
      <c r="AP143" s="260"/>
    </row>
    <row r="144" spans="1:42" s="257" customFormat="1" ht="17.100000000000001" customHeight="1">
      <c r="A144" s="199"/>
      <c r="B144" s="199"/>
      <c r="C144" s="262"/>
      <c r="D144" s="370"/>
      <c r="E144" s="383"/>
      <c r="F144" s="262"/>
      <c r="G144" s="262"/>
      <c r="H144" s="356"/>
      <c r="I144" s="362"/>
      <c r="J144" s="419"/>
      <c r="K144" s="419"/>
      <c r="L144" s="209">
        <f t="shared" si="4"/>
        <v>0</v>
      </c>
      <c r="N144" s="258"/>
      <c r="Q144" s="261"/>
      <c r="R144" s="261"/>
      <c r="T144" s="261"/>
      <c r="U144" s="261"/>
      <c r="W144" s="260"/>
      <c r="X144" s="260"/>
      <c r="Y144" s="260"/>
      <c r="Z144" s="260"/>
      <c r="AA144" s="260"/>
      <c r="AB144" s="260"/>
      <c r="AC144" s="260"/>
      <c r="AD144" s="260"/>
      <c r="AE144" s="260"/>
      <c r="AF144" s="260"/>
      <c r="AG144" s="260"/>
      <c r="AH144" s="260"/>
      <c r="AI144" s="260"/>
      <c r="AJ144" s="260"/>
      <c r="AK144" s="260"/>
      <c r="AL144" s="260"/>
      <c r="AM144" s="260"/>
      <c r="AN144" s="260"/>
      <c r="AO144" s="260"/>
      <c r="AP144" s="260"/>
    </row>
    <row r="145" spans="1:42" s="257" customFormat="1" ht="96.95" customHeight="1">
      <c r="A145" s="199"/>
      <c r="B145" s="199" t="s">
        <v>328</v>
      </c>
      <c r="C145" s="262" t="s">
        <v>553</v>
      </c>
      <c r="D145" s="370" t="s">
        <v>297</v>
      </c>
      <c r="E145" s="383">
        <v>30</v>
      </c>
      <c r="F145" s="396">
        <v>998739</v>
      </c>
      <c r="G145" s="379"/>
      <c r="H145" s="356">
        <v>0.18</v>
      </c>
      <c r="I145" s="362"/>
      <c r="J145" s="416"/>
      <c r="K145" s="417" t="str">
        <f t="shared" si="3"/>
        <v>Included</v>
      </c>
      <c r="L145" s="209">
        <f t="shared" si="4"/>
        <v>0.18</v>
      </c>
      <c r="N145" s="258"/>
      <c r="Q145" s="261"/>
      <c r="R145" s="261"/>
      <c r="T145" s="261"/>
      <c r="U145" s="261"/>
      <c r="W145" s="260"/>
      <c r="X145" s="260"/>
      <c r="Y145" s="260"/>
      <c r="Z145" s="260"/>
      <c r="AA145" s="260"/>
      <c r="AB145" s="260"/>
      <c r="AC145" s="260"/>
      <c r="AD145" s="260"/>
      <c r="AE145" s="260"/>
      <c r="AF145" s="260"/>
      <c r="AG145" s="260"/>
      <c r="AH145" s="260"/>
      <c r="AI145" s="260"/>
      <c r="AJ145" s="260"/>
      <c r="AK145" s="260"/>
      <c r="AL145" s="260"/>
      <c r="AM145" s="260"/>
      <c r="AN145" s="260"/>
      <c r="AO145" s="260"/>
      <c r="AP145" s="260"/>
    </row>
    <row r="146" spans="1:42" s="257" customFormat="1" ht="15.95" customHeight="1">
      <c r="A146" s="199"/>
      <c r="B146" s="199"/>
      <c r="C146" s="262"/>
      <c r="D146" s="370"/>
      <c r="E146" s="262"/>
      <c r="F146" s="262"/>
      <c r="G146" s="262"/>
      <c r="H146" s="356"/>
      <c r="I146" s="362"/>
      <c r="J146" s="419"/>
      <c r="K146" s="419"/>
      <c r="L146" s="209">
        <f t="shared" si="4"/>
        <v>0</v>
      </c>
      <c r="N146" s="258"/>
      <c r="Q146" s="261"/>
      <c r="R146" s="261"/>
      <c r="T146" s="261"/>
      <c r="U146" s="261"/>
      <c r="W146" s="260"/>
      <c r="X146" s="260"/>
      <c r="Y146" s="260"/>
      <c r="Z146" s="260"/>
      <c r="AA146" s="260"/>
      <c r="AB146" s="260"/>
      <c r="AC146" s="260"/>
      <c r="AD146" s="260"/>
      <c r="AE146" s="260"/>
      <c r="AF146" s="260"/>
      <c r="AG146" s="260"/>
      <c r="AH146" s="260"/>
      <c r="AI146" s="260"/>
      <c r="AJ146" s="260"/>
      <c r="AK146" s="260"/>
      <c r="AL146" s="260"/>
      <c r="AM146" s="260"/>
      <c r="AN146" s="260"/>
      <c r="AO146" s="260"/>
      <c r="AP146" s="260"/>
    </row>
    <row r="147" spans="1:42" s="257" customFormat="1" ht="86.45" customHeight="1">
      <c r="A147" s="199"/>
      <c r="B147" s="199" t="s">
        <v>328</v>
      </c>
      <c r="C147" s="262" t="s">
        <v>554</v>
      </c>
      <c r="D147" s="370" t="s">
        <v>297</v>
      </c>
      <c r="E147" s="383">
        <v>23</v>
      </c>
      <c r="F147" s="396"/>
      <c r="G147" s="379"/>
      <c r="H147" s="356">
        <v>0.18</v>
      </c>
      <c r="I147" s="362"/>
      <c r="J147" s="416"/>
      <c r="K147" s="417" t="str">
        <f t="shared" si="3"/>
        <v>Included</v>
      </c>
      <c r="L147" s="209">
        <f t="shared" si="4"/>
        <v>0.18</v>
      </c>
      <c r="N147" s="258"/>
      <c r="Q147" s="261"/>
      <c r="R147" s="261"/>
      <c r="T147" s="261"/>
      <c r="U147" s="261"/>
      <c r="W147" s="260"/>
      <c r="X147" s="260"/>
      <c r="Y147" s="260"/>
      <c r="Z147" s="260"/>
      <c r="AA147" s="260"/>
      <c r="AB147" s="260"/>
      <c r="AC147" s="260"/>
      <c r="AD147" s="260"/>
      <c r="AE147" s="260"/>
      <c r="AF147" s="260"/>
      <c r="AG147" s="260"/>
      <c r="AH147" s="260"/>
      <c r="AI147" s="260"/>
      <c r="AJ147" s="260"/>
      <c r="AK147" s="260"/>
      <c r="AL147" s="260"/>
      <c r="AM147" s="260"/>
      <c r="AN147" s="260"/>
      <c r="AO147" s="260"/>
      <c r="AP147" s="260"/>
    </row>
    <row r="148" spans="1:42" s="257" customFormat="1" ht="17.45" customHeight="1">
      <c r="A148" s="199"/>
      <c r="B148" s="199"/>
      <c r="C148" s="262"/>
      <c r="D148" s="370"/>
      <c r="E148" s="262"/>
      <c r="F148" s="262"/>
      <c r="G148" s="262"/>
      <c r="H148" s="356"/>
      <c r="I148" s="362"/>
      <c r="J148" s="419"/>
      <c r="K148" s="419"/>
      <c r="L148" s="209">
        <f t="shared" ref="L148:L153" si="7">IF(I148="",H148,I148)</f>
        <v>0</v>
      </c>
      <c r="N148" s="258"/>
      <c r="Q148" s="261"/>
      <c r="R148" s="261"/>
      <c r="T148" s="261"/>
      <c r="U148" s="261"/>
      <c r="W148" s="260"/>
      <c r="X148" s="260"/>
      <c r="Y148" s="260"/>
      <c r="Z148" s="260"/>
      <c r="AA148" s="260"/>
      <c r="AB148" s="260"/>
      <c r="AC148" s="260"/>
      <c r="AD148" s="260"/>
      <c r="AE148" s="260"/>
      <c r="AF148" s="260"/>
      <c r="AG148" s="260"/>
      <c r="AH148" s="260"/>
      <c r="AI148" s="260"/>
      <c r="AJ148" s="260"/>
      <c r="AK148" s="260"/>
      <c r="AL148" s="260"/>
      <c r="AM148" s="260"/>
      <c r="AN148" s="260"/>
      <c r="AO148" s="260"/>
      <c r="AP148" s="260"/>
    </row>
    <row r="149" spans="1:42" s="257" customFormat="1" ht="177.6" customHeight="1">
      <c r="A149" s="199"/>
      <c r="B149" s="199" t="s">
        <v>328</v>
      </c>
      <c r="C149" s="262" t="s">
        <v>555</v>
      </c>
      <c r="D149" s="199" t="s">
        <v>297</v>
      </c>
      <c r="E149" s="383">
        <v>19</v>
      </c>
      <c r="F149" s="396">
        <v>998739</v>
      </c>
      <c r="G149" s="379"/>
      <c r="H149" s="356">
        <v>0.18</v>
      </c>
      <c r="I149" s="362"/>
      <c r="J149" s="416"/>
      <c r="K149" s="417" t="str">
        <f t="shared" ref="K149:K153" si="8">IF(J149=0, "Included", IF(ISERROR(E149*J149), J149, E149*J149))</f>
        <v>Included</v>
      </c>
      <c r="L149" s="209">
        <f t="shared" si="7"/>
        <v>0.18</v>
      </c>
      <c r="N149" s="258"/>
      <c r="Q149" s="261"/>
      <c r="R149" s="261"/>
      <c r="T149" s="261"/>
      <c r="U149" s="261"/>
      <c r="W149" s="260"/>
      <c r="X149" s="260"/>
      <c r="Y149" s="260"/>
      <c r="Z149" s="260"/>
      <c r="AA149" s="260"/>
      <c r="AB149" s="260"/>
      <c r="AC149" s="260"/>
      <c r="AD149" s="260"/>
      <c r="AE149" s="260"/>
      <c r="AF149" s="260"/>
      <c r="AG149" s="260"/>
      <c r="AH149" s="260"/>
      <c r="AI149" s="260"/>
      <c r="AJ149" s="260"/>
      <c r="AK149" s="260"/>
      <c r="AL149" s="260"/>
      <c r="AM149" s="260"/>
      <c r="AN149" s="260"/>
      <c r="AO149" s="260"/>
      <c r="AP149" s="260"/>
    </row>
    <row r="150" spans="1:42" s="257" customFormat="1" ht="12.6" customHeight="1">
      <c r="A150" s="199"/>
      <c r="B150" s="199"/>
      <c r="C150" s="262"/>
      <c r="D150" s="199"/>
      <c r="E150" s="262"/>
      <c r="F150" s="262"/>
      <c r="G150" s="262"/>
      <c r="H150" s="356"/>
      <c r="I150" s="362"/>
      <c r="J150" s="419"/>
      <c r="K150" s="419"/>
      <c r="L150" s="209">
        <f t="shared" si="7"/>
        <v>0</v>
      </c>
      <c r="N150" s="258"/>
      <c r="Q150" s="261"/>
      <c r="R150" s="261"/>
      <c r="T150" s="261"/>
      <c r="U150" s="261"/>
      <c r="W150" s="260"/>
      <c r="X150" s="260"/>
      <c r="Y150" s="260"/>
      <c r="Z150" s="260"/>
      <c r="AA150" s="260"/>
      <c r="AB150" s="260"/>
      <c r="AC150" s="260"/>
      <c r="AD150" s="260"/>
      <c r="AE150" s="260"/>
      <c r="AF150" s="260"/>
      <c r="AG150" s="260"/>
      <c r="AH150" s="260"/>
      <c r="AI150" s="260"/>
      <c r="AJ150" s="260"/>
      <c r="AK150" s="260"/>
      <c r="AL150" s="260"/>
      <c r="AM150" s="260"/>
      <c r="AN150" s="260"/>
      <c r="AO150" s="260"/>
      <c r="AP150" s="260"/>
    </row>
    <row r="151" spans="1:42" s="257" customFormat="1" ht="101.45" customHeight="1">
      <c r="A151" s="199"/>
      <c r="B151" s="199" t="s">
        <v>328</v>
      </c>
      <c r="C151" s="262" t="s">
        <v>556</v>
      </c>
      <c r="D151" s="199" t="s">
        <v>297</v>
      </c>
      <c r="E151" s="383">
        <v>30</v>
      </c>
      <c r="F151" s="396">
        <v>998739</v>
      </c>
      <c r="G151" s="379"/>
      <c r="H151" s="356">
        <v>0.18</v>
      </c>
      <c r="I151" s="362"/>
      <c r="J151" s="416"/>
      <c r="K151" s="417" t="str">
        <f t="shared" si="8"/>
        <v>Included</v>
      </c>
      <c r="L151" s="209">
        <f t="shared" si="7"/>
        <v>0.18</v>
      </c>
      <c r="N151" s="258"/>
      <c r="Q151" s="261"/>
      <c r="R151" s="261"/>
      <c r="T151" s="261"/>
      <c r="U151" s="261"/>
      <c r="W151" s="260"/>
      <c r="X151" s="260"/>
      <c r="Y151" s="260"/>
      <c r="Z151" s="260"/>
      <c r="AA151" s="260"/>
      <c r="AB151" s="260"/>
      <c r="AC151" s="260"/>
      <c r="AD151" s="260"/>
      <c r="AE151" s="260"/>
      <c r="AF151" s="260"/>
      <c r="AG151" s="260"/>
      <c r="AH151" s="260"/>
      <c r="AI151" s="260"/>
      <c r="AJ151" s="260"/>
      <c r="AK151" s="260"/>
      <c r="AL151" s="260"/>
      <c r="AM151" s="260"/>
      <c r="AN151" s="260"/>
      <c r="AO151" s="260"/>
      <c r="AP151" s="260"/>
    </row>
    <row r="152" spans="1:42" s="257" customFormat="1" ht="13.5" customHeight="1">
      <c r="A152" s="199"/>
      <c r="B152" s="199"/>
      <c r="C152" s="262"/>
      <c r="D152" s="262"/>
      <c r="E152" s="262"/>
      <c r="F152" s="262"/>
      <c r="G152" s="262"/>
      <c r="H152" s="356"/>
      <c r="I152" s="362"/>
      <c r="J152" s="419"/>
      <c r="K152" s="419"/>
      <c r="L152" s="209">
        <f t="shared" si="7"/>
        <v>0</v>
      </c>
      <c r="N152" s="258"/>
      <c r="Q152" s="261"/>
      <c r="R152" s="261"/>
      <c r="T152" s="261"/>
      <c r="U152" s="261"/>
      <c r="W152" s="260"/>
      <c r="X152" s="260"/>
      <c r="Y152" s="260"/>
      <c r="Z152" s="260"/>
      <c r="AA152" s="260"/>
      <c r="AB152" s="260"/>
      <c r="AC152" s="260"/>
      <c r="AD152" s="260"/>
      <c r="AE152" s="260"/>
      <c r="AF152" s="260"/>
      <c r="AG152" s="260"/>
      <c r="AH152" s="260"/>
      <c r="AI152" s="260"/>
      <c r="AJ152" s="260"/>
      <c r="AK152" s="260"/>
      <c r="AL152" s="260"/>
      <c r="AM152" s="260"/>
      <c r="AN152" s="260"/>
      <c r="AO152" s="260"/>
      <c r="AP152" s="260"/>
    </row>
    <row r="153" spans="1:42" s="257" customFormat="1" ht="117" customHeight="1">
      <c r="A153" s="199"/>
      <c r="B153" s="199" t="s">
        <v>328</v>
      </c>
      <c r="C153" s="262" t="s">
        <v>557</v>
      </c>
      <c r="D153" s="199" t="s">
        <v>417</v>
      </c>
      <c r="E153" s="383">
        <v>7</v>
      </c>
      <c r="F153" s="396">
        <v>998739</v>
      </c>
      <c r="G153" s="379"/>
      <c r="H153" s="356">
        <v>0.18</v>
      </c>
      <c r="I153" s="362"/>
      <c r="J153" s="416"/>
      <c r="K153" s="417" t="str">
        <f t="shared" si="8"/>
        <v>Included</v>
      </c>
      <c r="L153" s="209">
        <f t="shared" si="7"/>
        <v>0.18</v>
      </c>
      <c r="N153" s="258"/>
      <c r="Q153" s="261"/>
      <c r="R153" s="261"/>
      <c r="T153" s="261"/>
      <c r="U153" s="261"/>
      <c r="W153" s="260"/>
      <c r="X153" s="260"/>
      <c r="Y153" s="260"/>
      <c r="Z153" s="260"/>
      <c r="AA153" s="260"/>
      <c r="AB153" s="260"/>
      <c r="AC153" s="260"/>
      <c r="AD153" s="260"/>
      <c r="AE153" s="260"/>
      <c r="AF153" s="260"/>
      <c r="AG153" s="260"/>
      <c r="AH153" s="260"/>
      <c r="AI153" s="260"/>
      <c r="AJ153" s="260"/>
      <c r="AK153" s="260"/>
      <c r="AL153" s="260"/>
      <c r="AM153" s="260"/>
      <c r="AN153" s="260"/>
      <c r="AO153" s="260"/>
      <c r="AP153" s="260"/>
    </row>
    <row r="154" spans="1:42" s="207" customFormat="1" ht="22.5" customHeight="1">
      <c r="A154" s="299"/>
      <c r="B154" s="359"/>
      <c r="C154" s="200" t="s">
        <v>309</v>
      </c>
      <c r="D154" s="384"/>
      <c r="E154" s="385"/>
      <c r="F154" s="398"/>
      <c r="G154" s="386"/>
      <c r="H154" s="300"/>
      <c r="I154" s="300"/>
      <c r="J154" s="423"/>
      <c r="K154" s="374">
        <f>SUM(K18:K153)</f>
        <v>0</v>
      </c>
      <c r="L154" s="206"/>
      <c r="M154" s="432">
        <f>K154*0.18-K155</f>
        <v>0</v>
      </c>
      <c r="W154" s="206"/>
      <c r="X154" s="206"/>
      <c r="Y154" s="206"/>
      <c r="Z154" s="206"/>
      <c r="AA154" s="206"/>
      <c r="AB154" s="206"/>
      <c r="AC154" s="206"/>
      <c r="AD154" s="206"/>
      <c r="AE154" s="206"/>
      <c r="AF154" s="206"/>
      <c r="AG154" s="206"/>
      <c r="AH154" s="206"/>
      <c r="AI154" s="206"/>
      <c r="AJ154" s="206"/>
      <c r="AK154" s="206"/>
      <c r="AL154" s="206"/>
      <c r="AM154" s="206"/>
      <c r="AN154" s="206"/>
      <c r="AO154" s="206"/>
      <c r="AP154" s="206"/>
    </row>
    <row r="155" spans="1:42" ht="21" hidden="1" customHeight="1">
      <c r="A155" s="301"/>
      <c r="B155" s="359"/>
      <c r="C155" s="200" t="s">
        <v>424</v>
      </c>
      <c r="D155" s="387"/>
      <c r="E155" s="387"/>
      <c r="F155" s="397"/>
      <c r="G155" s="302"/>
      <c r="H155" s="302"/>
      <c r="I155" s="302"/>
      <c r="J155" s="375"/>
      <c r="K155" s="375">
        <f>SUMPRODUCT(L18:L154,K18:K154)</f>
        <v>0</v>
      </c>
    </row>
    <row r="156" spans="1:42" ht="23.25" hidden="1" customHeight="1">
      <c r="A156" s="301">
        <f>A155+1</f>
        <v>1</v>
      </c>
      <c r="B156" s="301"/>
      <c r="C156" s="368" t="s">
        <v>271</v>
      </c>
      <c r="D156" s="371"/>
      <c r="E156" s="371"/>
      <c r="F156" s="399"/>
      <c r="G156" s="371"/>
      <c r="H156" s="305"/>
      <c r="I156" s="305"/>
      <c r="J156" s="424"/>
      <c r="K156" s="424"/>
    </row>
    <row r="157" spans="1:42" ht="21" hidden="1" customHeight="1">
      <c r="A157" s="301">
        <f>A156+1</f>
        <v>2</v>
      </c>
      <c r="B157" s="301"/>
      <c r="C157" s="368" t="s">
        <v>272</v>
      </c>
      <c r="D157" s="371"/>
      <c r="E157" s="371"/>
      <c r="F157" s="399"/>
      <c r="G157" s="371"/>
      <c r="H157" s="305"/>
      <c r="I157" s="305"/>
      <c r="J157" s="424"/>
      <c r="K157" s="424">
        <f>K154+K155</f>
        <v>0</v>
      </c>
    </row>
    <row r="158" spans="1:42" ht="27.95" customHeight="1">
      <c r="D158" s="388"/>
      <c r="E158" s="388"/>
      <c r="F158" s="399"/>
      <c r="G158" s="388"/>
    </row>
    <row r="159" spans="1:42" ht="27.95" customHeight="1">
      <c r="A159" s="306" t="s">
        <v>226</v>
      </c>
      <c r="B159" s="306"/>
      <c r="C159" s="369" t="str">
        <f>'Names of Bidder'!D27&amp;"-"&amp;'Names of Bidder'!E27&amp;"-"&amp;'Names of Bidder'!F27</f>
        <v>--2025</v>
      </c>
      <c r="D159" s="389"/>
      <c r="E159" s="390"/>
      <c r="F159" s="399"/>
      <c r="G159" s="390"/>
      <c r="H159" s="309"/>
      <c r="I159" s="309"/>
      <c r="N159" s="429">
        <f>K154*0.05-K155</f>
        <v>0</v>
      </c>
    </row>
    <row r="160" spans="1:42" ht="27.95" customHeight="1">
      <c r="A160" s="306" t="s">
        <v>227</v>
      </c>
      <c r="B160" s="306"/>
      <c r="C160" s="369">
        <f>'Names of Bidder'!D28</f>
        <v>0</v>
      </c>
      <c r="D160" s="255"/>
      <c r="E160" s="388"/>
      <c r="F160" s="399"/>
      <c r="G160" s="390"/>
      <c r="H160" s="309"/>
      <c r="I160" s="309" t="s">
        <v>228</v>
      </c>
      <c r="J160" s="411">
        <f>'Names of Bidder'!D24</f>
        <v>0</v>
      </c>
    </row>
    <row r="161" spans="1:11" ht="27.95" customHeight="1">
      <c r="A161" s="311"/>
      <c r="B161" s="311"/>
      <c r="C161" s="312"/>
      <c r="D161" s="391"/>
      <c r="E161" s="388"/>
      <c r="F161" s="399"/>
      <c r="G161" s="390"/>
      <c r="H161" s="309"/>
      <c r="I161" s="309" t="s">
        <v>229</v>
      </c>
      <c r="J161" s="411">
        <f>'Names of Bidder'!D25</f>
        <v>0</v>
      </c>
      <c r="K161" s="425"/>
    </row>
    <row r="162" spans="1:11" ht="27.95" customHeight="1">
      <c r="A162" s="306"/>
      <c r="B162" s="306"/>
      <c r="C162" s="369"/>
      <c r="D162" s="389"/>
      <c r="E162" s="390"/>
      <c r="F162" s="399"/>
      <c r="G162" s="390"/>
      <c r="H162" s="309"/>
      <c r="I162" s="309"/>
    </row>
    <row r="163" spans="1:11">
      <c r="D163" s="388"/>
      <c r="E163" s="388"/>
      <c r="F163" s="399"/>
      <c r="G163" s="388"/>
    </row>
    <row r="164" spans="1:11">
      <c r="D164" s="388"/>
      <c r="E164" s="388"/>
      <c r="F164" s="399"/>
      <c r="G164" s="388"/>
    </row>
    <row r="165" spans="1:11">
      <c r="D165" s="388"/>
      <c r="E165" s="388"/>
      <c r="F165" s="399"/>
      <c r="G165" s="388"/>
    </row>
    <row r="166" spans="1:11">
      <c r="D166" s="388"/>
      <c r="E166" s="388"/>
      <c r="F166" s="399"/>
      <c r="G166" s="388"/>
    </row>
    <row r="167" spans="1:11">
      <c r="D167" s="388"/>
      <c r="E167" s="388"/>
      <c r="F167" s="399"/>
      <c r="G167" s="388"/>
    </row>
    <row r="168" spans="1:11">
      <c r="D168" s="388"/>
      <c r="E168" s="388"/>
      <c r="F168" s="399"/>
      <c r="G168" s="388"/>
    </row>
    <row r="169" spans="1:11">
      <c r="D169" s="388"/>
      <c r="E169" s="388"/>
      <c r="F169" s="399"/>
      <c r="G169" s="388"/>
    </row>
    <row r="170" spans="1:11">
      <c r="D170" s="388"/>
      <c r="E170" s="388"/>
      <c r="F170" s="399"/>
      <c r="G170" s="388"/>
    </row>
    <row r="171" spans="1:11">
      <c r="D171" s="388"/>
      <c r="E171" s="388"/>
      <c r="F171" s="399"/>
      <c r="G171" s="388"/>
    </row>
    <row r="172" spans="1:11">
      <c r="D172" s="388"/>
      <c r="E172" s="388"/>
      <c r="F172" s="399"/>
      <c r="G172" s="388"/>
    </row>
    <row r="173" spans="1:11">
      <c r="D173" s="388"/>
      <c r="E173" s="388"/>
      <c r="F173" s="399"/>
      <c r="G173" s="388"/>
    </row>
    <row r="174" spans="1:11">
      <c r="D174" s="388"/>
      <c r="E174" s="388"/>
      <c r="F174" s="399"/>
      <c r="G174" s="388"/>
    </row>
    <row r="175" spans="1:11">
      <c r="D175" s="388"/>
      <c r="E175" s="388"/>
      <c r="F175" s="399"/>
      <c r="G175" s="388"/>
    </row>
    <row r="176" spans="1:11">
      <c r="D176" s="388"/>
      <c r="E176" s="388"/>
      <c r="F176" s="399"/>
      <c r="G176" s="388"/>
    </row>
    <row r="177" spans="4:7">
      <c r="D177" s="388"/>
      <c r="E177" s="388"/>
      <c r="F177" s="399"/>
      <c r="G177" s="388"/>
    </row>
    <row r="178" spans="4:7">
      <c r="D178" s="388"/>
      <c r="E178" s="388"/>
      <c r="F178" s="400"/>
      <c r="G178" s="388"/>
    </row>
    <row r="179" spans="4:7">
      <c r="D179" s="388"/>
      <c r="E179" s="388"/>
      <c r="F179" s="400"/>
      <c r="G179" s="388"/>
    </row>
    <row r="180" spans="4:7">
      <c r="D180" s="388"/>
      <c r="E180" s="388"/>
      <c r="F180" s="400"/>
      <c r="G180" s="388"/>
    </row>
    <row r="181" spans="4:7">
      <c r="D181" s="388"/>
      <c r="E181" s="388"/>
      <c r="F181" s="400"/>
      <c r="G181" s="388"/>
    </row>
    <row r="182" spans="4:7">
      <c r="D182" s="388"/>
      <c r="E182" s="388"/>
      <c r="F182" s="400"/>
      <c r="G182" s="388"/>
    </row>
    <row r="183" spans="4:7">
      <c r="D183" s="388"/>
      <c r="E183" s="388"/>
      <c r="F183" s="400"/>
      <c r="G183" s="388"/>
    </row>
    <row r="184" spans="4:7">
      <c r="D184" s="388"/>
      <c r="E184" s="388"/>
      <c r="F184" s="400"/>
      <c r="G184" s="388"/>
    </row>
    <row r="185" spans="4:7">
      <c r="D185" s="388"/>
      <c r="E185" s="388"/>
      <c r="F185" s="400"/>
      <c r="G185" s="388"/>
    </row>
    <row r="186" spans="4:7">
      <c r="D186" s="388"/>
      <c r="E186" s="388"/>
      <c r="F186" s="400"/>
      <c r="G186" s="388"/>
    </row>
    <row r="187" spans="4:7">
      <c r="D187" s="388"/>
      <c r="E187" s="388"/>
      <c r="F187" s="400"/>
      <c r="G187" s="388"/>
    </row>
    <row r="188" spans="4:7">
      <c r="D188" s="388"/>
      <c r="E188" s="388"/>
      <c r="F188" s="400"/>
      <c r="G188" s="388"/>
    </row>
    <row r="189" spans="4:7">
      <c r="D189" s="388"/>
      <c r="E189" s="388"/>
      <c r="F189" s="400"/>
      <c r="G189" s="388"/>
    </row>
    <row r="190" spans="4:7">
      <c r="D190" s="388"/>
      <c r="E190" s="388"/>
      <c r="F190" s="400"/>
      <c r="G190" s="388"/>
    </row>
    <row r="191" spans="4:7">
      <c r="D191" s="388"/>
      <c r="E191" s="388"/>
      <c r="F191" s="400"/>
      <c r="G191" s="388"/>
    </row>
    <row r="192" spans="4:7">
      <c r="D192" s="388"/>
      <c r="E192" s="388"/>
      <c r="F192" s="400"/>
      <c r="G192" s="388"/>
    </row>
    <row r="193" spans="1:46">
      <c r="D193" s="388"/>
      <c r="E193" s="388"/>
      <c r="F193" s="400"/>
      <c r="G193" s="388"/>
    </row>
    <row r="194" spans="1:46">
      <c r="D194" s="388"/>
      <c r="E194" s="388"/>
      <c r="F194" s="400"/>
      <c r="G194" s="388"/>
    </row>
    <row r="195" spans="1:46">
      <c r="D195" s="388"/>
      <c r="E195" s="388"/>
      <c r="F195" s="400"/>
      <c r="G195" s="388"/>
    </row>
    <row r="196" spans="1:46">
      <c r="D196" s="388"/>
      <c r="E196" s="388"/>
      <c r="F196" s="400"/>
      <c r="G196" s="388"/>
    </row>
    <row r="197" spans="1:46">
      <c r="D197" s="388"/>
      <c r="E197" s="388"/>
      <c r="F197" s="400"/>
      <c r="G197" s="388"/>
    </row>
    <row r="198" spans="1:46">
      <c r="D198" s="388"/>
      <c r="E198" s="388"/>
      <c r="F198" s="400"/>
      <c r="G198" s="388"/>
    </row>
    <row r="199" spans="1:46">
      <c r="D199" s="388"/>
      <c r="E199" s="388"/>
      <c r="F199" s="400"/>
      <c r="G199" s="388"/>
    </row>
    <row r="200" spans="1:46" s="206" customFormat="1">
      <c r="A200" s="313"/>
      <c r="B200" s="313"/>
      <c r="C200" s="313"/>
      <c r="D200" s="392"/>
      <c r="E200" s="392"/>
      <c r="F200" s="401"/>
      <c r="G200" s="392"/>
      <c r="H200" s="313"/>
      <c r="I200" s="313"/>
      <c r="J200" s="426"/>
      <c r="K200" s="426"/>
      <c r="M200" s="303"/>
      <c r="N200" s="303"/>
      <c r="O200" s="303"/>
      <c r="P200" s="303"/>
      <c r="Q200" s="303"/>
      <c r="R200" s="303"/>
      <c r="S200" s="207"/>
      <c r="T200" s="303"/>
      <c r="U200" s="303"/>
      <c r="V200" s="303"/>
      <c r="W200" s="304"/>
      <c r="X200" s="304"/>
      <c r="Y200" s="304"/>
      <c r="Z200" s="304"/>
      <c r="AA200" s="304"/>
      <c r="AB200" s="304"/>
      <c r="AC200" s="304"/>
      <c r="AD200" s="304"/>
      <c r="AE200" s="304"/>
      <c r="AF200" s="304"/>
      <c r="AG200" s="304"/>
      <c r="AH200" s="304"/>
      <c r="AI200" s="304"/>
      <c r="AJ200" s="304"/>
      <c r="AK200" s="304"/>
      <c r="AL200" s="304"/>
      <c r="AM200" s="304"/>
      <c r="AN200" s="304"/>
      <c r="AO200" s="304"/>
      <c r="AP200" s="304"/>
      <c r="AQ200" s="303"/>
      <c r="AR200" s="303"/>
      <c r="AS200" s="303"/>
      <c r="AT200" s="303"/>
    </row>
    <row r="201" spans="1:46" s="206" customFormat="1">
      <c r="A201" s="313"/>
      <c r="B201" s="313"/>
      <c r="C201" s="313"/>
      <c r="D201" s="392"/>
      <c r="E201" s="392"/>
      <c r="F201" s="401"/>
      <c r="G201" s="392"/>
      <c r="H201" s="313"/>
      <c r="I201" s="313"/>
      <c r="J201" s="426"/>
      <c r="K201" s="426"/>
      <c r="M201" s="303"/>
      <c r="N201" s="303"/>
      <c r="O201" s="303"/>
      <c r="P201" s="303"/>
      <c r="Q201" s="303"/>
      <c r="R201" s="303"/>
      <c r="S201" s="207"/>
      <c r="T201" s="303"/>
      <c r="U201" s="303"/>
      <c r="V201" s="303"/>
      <c r="W201" s="304"/>
      <c r="X201" s="304"/>
      <c r="Y201" s="304"/>
      <c r="Z201" s="304"/>
      <c r="AA201" s="304"/>
      <c r="AB201" s="304"/>
      <c r="AC201" s="304"/>
      <c r="AD201" s="304"/>
      <c r="AE201" s="304"/>
      <c r="AF201" s="304"/>
      <c r="AG201" s="304"/>
      <c r="AH201" s="304"/>
      <c r="AI201" s="304"/>
      <c r="AJ201" s="304"/>
      <c r="AK201" s="304"/>
      <c r="AL201" s="304"/>
      <c r="AM201" s="304"/>
      <c r="AN201" s="304"/>
      <c r="AO201" s="304"/>
      <c r="AP201" s="304"/>
      <c r="AQ201" s="303"/>
      <c r="AR201" s="303"/>
      <c r="AS201" s="303"/>
      <c r="AT201" s="303"/>
    </row>
    <row r="202" spans="1:46" s="206" customFormat="1">
      <c r="A202" s="313"/>
      <c r="B202" s="313"/>
      <c r="C202" s="313"/>
      <c r="D202" s="392"/>
      <c r="E202" s="392"/>
      <c r="F202" s="401"/>
      <c r="G202" s="392"/>
      <c r="H202" s="313"/>
      <c r="I202" s="313"/>
      <c r="J202" s="426"/>
      <c r="K202" s="426"/>
      <c r="M202" s="303"/>
      <c r="N202" s="303"/>
      <c r="O202" s="303"/>
      <c r="P202" s="303"/>
      <c r="Q202" s="303"/>
      <c r="R202" s="303"/>
      <c r="S202" s="207"/>
      <c r="T202" s="303"/>
      <c r="U202" s="303"/>
      <c r="V202" s="303"/>
      <c r="W202" s="304"/>
      <c r="X202" s="304"/>
      <c r="Y202" s="304"/>
      <c r="Z202" s="304"/>
      <c r="AA202" s="304"/>
      <c r="AB202" s="304"/>
      <c r="AC202" s="304"/>
      <c r="AD202" s="304"/>
      <c r="AE202" s="304"/>
      <c r="AF202" s="304"/>
      <c r="AG202" s="304"/>
      <c r="AH202" s="304"/>
      <c r="AI202" s="304"/>
      <c r="AJ202" s="304"/>
      <c r="AK202" s="304"/>
      <c r="AL202" s="304"/>
      <c r="AM202" s="304"/>
      <c r="AN202" s="304"/>
      <c r="AO202" s="304"/>
      <c r="AP202" s="304"/>
      <c r="AQ202" s="303"/>
      <c r="AR202" s="303"/>
      <c r="AS202" s="303"/>
      <c r="AT202" s="303"/>
    </row>
    <row r="203" spans="1:46" s="206" customFormat="1">
      <c r="A203" s="313"/>
      <c r="B203" s="313"/>
      <c r="C203" s="313"/>
      <c r="D203" s="392"/>
      <c r="E203" s="392"/>
      <c r="F203" s="401"/>
      <c r="G203" s="392"/>
      <c r="H203" s="313"/>
      <c r="I203" s="313"/>
      <c r="J203" s="426"/>
      <c r="K203" s="426"/>
      <c r="M203" s="303"/>
      <c r="N203" s="303"/>
      <c r="O203" s="303"/>
      <c r="P203" s="303"/>
      <c r="Q203" s="303"/>
      <c r="R203" s="303"/>
      <c r="S203" s="207"/>
      <c r="T203" s="303"/>
      <c r="U203" s="303"/>
      <c r="V203" s="303"/>
      <c r="W203" s="304"/>
      <c r="X203" s="304"/>
      <c r="Y203" s="304"/>
      <c r="Z203" s="304"/>
      <c r="AA203" s="304"/>
      <c r="AB203" s="304"/>
      <c r="AC203" s="304"/>
      <c r="AD203" s="304"/>
      <c r="AE203" s="304"/>
      <c r="AF203" s="304"/>
      <c r="AG203" s="304"/>
      <c r="AH203" s="304"/>
      <c r="AI203" s="304"/>
      <c r="AJ203" s="304"/>
      <c r="AK203" s="304"/>
      <c r="AL203" s="304"/>
      <c r="AM203" s="304"/>
      <c r="AN203" s="304"/>
      <c r="AO203" s="304"/>
      <c r="AP203" s="304"/>
      <c r="AQ203" s="303"/>
      <c r="AR203" s="303"/>
      <c r="AS203" s="303"/>
      <c r="AT203" s="303"/>
    </row>
    <row r="204" spans="1:46" s="206" customFormat="1">
      <c r="A204" s="313"/>
      <c r="B204" s="313"/>
      <c r="C204" s="313"/>
      <c r="D204" s="392"/>
      <c r="E204" s="392"/>
      <c r="F204" s="401"/>
      <c r="G204" s="392"/>
      <c r="H204" s="313"/>
      <c r="I204" s="313"/>
      <c r="J204" s="426"/>
      <c r="K204" s="426"/>
      <c r="M204" s="303"/>
      <c r="N204" s="303"/>
      <c r="O204" s="303"/>
      <c r="P204" s="303"/>
      <c r="Q204" s="303"/>
      <c r="R204" s="303"/>
      <c r="S204" s="207"/>
      <c r="T204" s="303"/>
      <c r="U204" s="303"/>
      <c r="V204" s="303"/>
      <c r="W204" s="304"/>
      <c r="X204" s="304"/>
      <c r="Y204" s="304"/>
      <c r="Z204" s="304"/>
      <c r="AA204" s="304"/>
      <c r="AB204" s="304"/>
      <c r="AC204" s="304"/>
      <c r="AD204" s="304"/>
      <c r="AE204" s="304"/>
      <c r="AF204" s="304"/>
      <c r="AG204" s="304"/>
      <c r="AH204" s="304"/>
      <c r="AI204" s="304"/>
      <c r="AJ204" s="304"/>
      <c r="AK204" s="304"/>
      <c r="AL204" s="304"/>
      <c r="AM204" s="304"/>
      <c r="AN204" s="304"/>
      <c r="AO204" s="304"/>
      <c r="AP204" s="304"/>
      <c r="AQ204" s="303"/>
      <c r="AR204" s="303"/>
      <c r="AS204" s="303"/>
      <c r="AT204" s="303"/>
    </row>
    <row r="205" spans="1:46" s="206" customFormat="1">
      <c r="A205" s="313"/>
      <c r="B205" s="313"/>
      <c r="C205" s="313"/>
      <c r="D205" s="392"/>
      <c r="E205" s="392"/>
      <c r="F205" s="401"/>
      <c r="G205" s="392"/>
      <c r="H205" s="313"/>
      <c r="I205" s="313"/>
      <c r="J205" s="426"/>
      <c r="K205" s="426"/>
      <c r="M205" s="303"/>
      <c r="N205" s="303"/>
      <c r="O205" s="303"/>
      <c r="P205" s="303"/>
      <c r="Q205" s="303"/>
      <c r="R205" s="303"/>
      <c r="S205" s="207"/>
      <c r="T205" s="303"/>
      <c r="U205" s="303"/>
      <c r="V205" s="303"/>
      <c r="W205" s="304"/>
      <c r="X205" s="304"/>
      <c r="Y205" s="304"/>
      <c r="Z205" s="304"/>
      <c r="AA205" s="304"/>
      <c r="AB205" s="304"/>
      <c r="AC205" s="304"/>
      <c r="AD205" s="304"/>
      <c r="AE205" s="304"/>
      <c r="AF205" s="304"/>
      <c r="AG205" s="304"/>
      <c r="AH205" s="304"/>
      <c r="AI205" s="304"/>
      <c r="AJ205" s="304"/>
      <c r="AK205" s="304"/>
      <c r="AL205" s="304"/>
      <c r="AM205" s="304"/>
      <c r="AN205" s="304"/>
      <c r="AO205" s="304"/>
      <c r="AP205" s="304"/>
      <c r="AQ205" s="303"/>
      <c r="AR205" s="303"/>
      <c r="AS205" s="303"/>
      <c r="AT205" s="303"/>
    </row>
    <row r="206" spans="1:46" s="206" customFormat="1">
      <c r="A206" s="313"/>
      <c r="B206" s="313"/>
      <c r="C206" s="313"/>
      <c r="D206" s="392"/>
      <c r="E206" s="392"/>
      <c r="F206" s="401"/>
      <c r="G206" s="392"/>
      <c r="H206" s="313"/>
      <c r="I206" s="313"/>
      <c r="J206" s="426"/>
      <c r="K206" s="426"/>
      <c r="M206" s="303"/>
      <c r="N206" s="303"/>
      <c r="O206" s="303"/>
      <c r="P206" s="303"/>
      <c r="Q206" s="303"/>
      <c r="R206" s="303"/>
      <c r="S206" s="207"/>
      <c r="T206" s="303"/>
      <c r="U206" s="303"/>
      <c r="V206" s="303"/>
      <c r="W206" s="304"/>
      <c r="X206" s="304"/>
      <c r="Y206" s="304"/>
      <c r="Z206" s="304"/>
      <c r="AA206" s="304"/>
      <c r="AB206" s="304"/>
      <c r="AC206" s="304"/>
      <c r="AD206" s="304"/>
      <c r="AE206" s="304"/>
      <c r="AF206" s="304"/>
      <c r="AG206" s="304"/>
      <c r="AH206" s="304"/>
      <c r="AI206" s="304"/>
      <c r="AJ206" s="304"/>
      <c r="AK206" s="304"/>
      <c r="AL206" s="304"/>
      <c r="AM206" s="304"/>
      <c r="AN206" s="304"/>
      <c r="AO206" s="304"/>
      <c r="AP206" s="304"/>
      <c r="AQ206" s="303"/>
      <c r="AR206" s="303"/>
      <c r="AS206" s="303"/>
      <c r="AT206" s="303"/>
    </row>
    <row r="207" spans="1:46" s="206" customFormat="1">
      <c r="A207" s="313"/>
      <c r="B207" s="313"/>
      <c r="C207" s="313"/>
      <c r="D207" s="392"/>
      <c r="E207" s="392"/>
      <c r="F207" s="401"/>
      <c r="G207" s="392"/>
      <c r="H207" s="313"/>
      <c r="I207" s="313"/>
      <c r="J207" s="426"/>
      <c r="K207" s="426"/>
      <c r="M207" s="303"/>
      <c r="N207" s="303"/>
      <c r="O207" s="303"/>
      <c r="P207" s="303"/>
      <c r="Q207" s="303"/>
      <c r="R207" s="303"/>
      <c r="S207" s="207"/>
      <c r="T207" s="303"/>
      <c r="U207" s="303"/>
      <c r="V207" s="303"/>
      <c r="W207" s="304"/>
      <c r="X207" s="304"/>
      <c r="Y207" s="304"/>
      <c r="Z207" s="304"/>
      <c r="AA207" s="304"/>
      <c r="AB207" s="304"/>
      <c r="AC207" s="304"/>
      <c r="AD207" s="304"/>
      <c r="AE207" s="304"/>
      <c r="AF207" s="304"/>
      <c r="AG207" s="304"/>
      <c r="AH207" s="304"/>
      <c r="AI207" s="304"/>
      <c r="AJ207" s="304"/>
      <c r="AK207" s="304"/>
      <c r="AL207" s="304"/>
      <c r="AM207" s="304"/>
      <c r="AN207" s="304"/>
      <c r="AO207" s="304"/>
      <c r="AP207" s="304"/>
      <c r="AQ207" s="303"/>
      <c r="AR207" s="303"/>
      <c r="AS207" s="303"/>
      <c r="AT207" s="303"/>
    </row>
    <row r="208" spans="1:46" s="206" customFormat="1">
      <c r="A208" s="313"/>
      <c r="B208" s="313"/>
      <c r="C208" s="313"/>
      <c r="D208" s="392"/>
      <c r="E208" s="392"/>
      <c r="F208" s="401"/>
      <c r="G208" s="392"/>
      <c r="H208" s="313"/>
      <c r="I208" s="313"/>
      <c r="J208" s="426"/>
      <c r="K208" s="426"/>
      <c r="M208" s="303"/>
      <c r="N208" s="303"/>
      <c r="O208" s="303"/>
      <c r="P208" s="303"/>
      <c r="Q208" s="303"/>
      <c r="R208" s="303"/>
      <c r="S208" s="207"/>
      <c r="T208" s="303"/>
      <c r="U208" s="303"/>
      <c r="V208" s="303"/>
      <c r="W208" s="304"/>
      <c r="X208" s="304"/>
      <c r="Y208" s="304"/>
      <c r="Z208" s="304"/>
      <c r="AA208" s="304"/>
      <c r="AB208" s="304"/>
      <c r="AC208" s="304"/>
      <c r="AD208" s="304"/>
      <c r="AE208" s="304"/>
      <c r="AF208" s="304"/>
      <c r="AG208" s="304"/>
      <c r="AH208" s="304"/>
      <c r="AI208" s="304"/>
      <c r="AJ208" s="304"/>
      <c r="AK208" s="304"/>
      <c r="AL208" s="304"/>
      <c r="AM208" s="304"/>
      <c r="AN208" s="304"/>
      <c r="AO208" s="304"/>
      <c r="AP208" s="304"/>
      <c r="AQ208" s="303"/>
      <c r="AR208" s="303"/>
      <c r="AS208" s="303"/>
      <c r="AT208" s="303"/>
    </row>
    <row r="209" spans="1:46" s="206" customFormat="1">
      <c r="A209" s="313"/>
      <c r="B209" s="313"/>
      <c r="C209" s="313"/>
      <c r="D209" s="392"/>
      <c r="E209" s="392"/>
      <c r="F209" s="401"/>
      <c r="G209" s="392"/>
      <c r="H209" s="313"/>
      <c r="I209" s="313"/>
      <c r="J209" s="426"/>
      <c r="K209" s="426"/>
      <c r="M209" s="303"/>
      <c r="N209" s="303"/>
      <c r="O209" s="303"/>
      <c r="P209" s="303"/>
      <c r="Q209" s="303"/>
      <c r="R209" s="303"/>
      <c r="S209" s="207"/>
      <c r="T209" s="303"/>
      <c r="U209" s="303"/>
      <c r="V209" s="303"/>
      <c r="W209" s="304"/>
      <c r="X209" s="304"/>
      <c r="Y209" s="304"/>
      <c r="Z209" s="304"/>
      <c r="AA209" s="304"/>
      <c r="AB209" s="304"/>
      <c r="AC209" s="304"/>
      <c r="AD209" s="304"/>
      <c r="AE209" s="304"/>
      <c r="AF209" s="304"/>
      <c r="AG209" s="304"/>
      <c r="AH209" s="304"/>
      <c r="AI209" s="304"/>
      <c r="AJ209" s="304"/>
      <c r="AK209" s="304"/>
      <c r="AL209" s="304"/>
      <c r="AM209" s="304"/>
      <c r="AN209" s="304"/>
      <c r="AO209" s="304"/>
      <c r="AP209" s="304"/>
      <c r="AQ209" s="303"/>
      <c r="AR209" s="303"/>
      <c r="AS209" s="303"/>
      <c r="AT209" s="303"/>
    </row>
    <row r="210" spans="1:46" s="206" customFormat="1">
      <c r="A210" s="313"/>
      <c r="B210" s="313"/>
      <c r="C210" s="313"/>
      <c r="D210" s="392"/>
      <c r="E210" s="392"/>
      <c r="F210" s="401"/>
      <c r="G210" s="392"/>
      <c r="H210" s="313"/>
      <c r="I210" s="313"/>
      <c r="J210" s="426"/>
      <c r="K210" s="426"/>
      <c r="M210" s="303"/>
      <c r="N210" s="303"/>
      <c r="O210" s="303"/>
      <c r="P210" s="303"/>
      <c r="Q210" s="303"/>
      <c r="R210" s="303"/>
      <c r="S210" s="207"/>
      <c r="T210" s="303"/>
      <c r="U210" s="303"/>
      <c r="V210" s="303"/>
      <c r="W210" s="304"/>
      <c r="X210" s="304"/>
      <c r="Y210" s="304"/>
      <c r="Z210" s="304"/>
      <c r="AA210" s="304"/>
      <c r="AB210" s="304"/>
      <c r="AC210" s="304"/>
      <c r="AD210" s="304"/>
      <c r="AE210" s="304"/>
      <c r="AF210" s="304"/>
      <c r="AG210" s="304"/>
      <c r="AH210" s="304"/>
      <c r="AI210" s="304"/>
      <c r="AJ210" s="304"/>
      <c r="AK210" s="304"/>
      <c r="AL210" s="304"/>
      <c r="AM210" s="304"/>
      <c r="AN210" s="304"/>
      <c r="AO210" s="304"/>
      <c r="AP210" s="304"/>
      <c r="AQ210" s="303"/>
      <c r="AR210" s="303"/>
      <c r="AS210" s="303"/>
      <c r="AT210" s="303"/>
    </row>
    <row r="211" spans="1:46" s="206" customFormat="1">
      <c r="A211" s="313"/>
      <c r="B211" s="313"/>
      <c r="C211" s="313"/>
      <c r="D211" s="392"/>
      <c r="E211" s="392"/>
      <c r="F211" s="401"/>
      <c r="G211" s="392"/>
      <c r="H211" s="313"/>
      <c r="I211" s="313"/>
      <c r="J211" s="426"/>
      <c r="K211" s="426"/>
      <c r="M211" s="303"/>
      <c r="N211" s="303"/>
      <c r="O211" s="303"/>
      <c r="P211" s="303"/>
      <c r="Q211" s="303"/>
      <c r="R211" s="303"/>
      <c r="S211" s="207"/>
      <c r="T211" s="303"/>
      <c r="U211" s="303"/>
      <c r="V211" s="303"/>
      <c r="W211" s="304"/>
      <c r="X211" s="304"/>
      <c r="Y211" s="304"/>
      <c r="Z211" s="304"/>
      <c r="AA211" s="304"/>
      <c r="AB211" s="304"/>
      <c r="AC211" s="304"/>
      <c r="AD211" s="304"/>
      <c r="AE211" s="304"/>
      <c r="AF211" s="304"/>
      <c r="AG211" s="304"/>
      <c r="AH211" s="304"/>
      <c r="AI211" s="304"/>
      <c r="AJ211" s="304"/>
      <c r="AK211" s="304"/>
      <c r="AL211" s="304"/>
      <c r="AM211" s="304"/>
      <c r="AN211" s="304"/>
      <c r="AO211" s="304"/>
      <c r="AP211" s="304"/>
      <c r="AQ211" s="303"/>
      <c r="AR211" s="303"/>
      <c r="AS211" s="303"/>
      <c r="AT211" s="303"/>
    </row>
    <row r="212" spans="1:46" s="206" customFormat="1">
      <c r="A212" s="313"/>
      <c r="B212" s="313"/>
      <c r="C212" s="313"/>
      <c r="D212" s="392"/>
      <c r="E212" s="392"/>
      <c r="F212" s="401"/>
      <c r="G212" s="392"/>
      <c r="H212" s="313"/>
      <c r="I212" s="313"/>
      <c r="J212" s="426"/>
      <c r="K212" s="426"/>
      <c r="M212" s="303"/>
      <c r="N212" s="303"/>
      <c r="O212" s="303"/>
      <c r="P212" s="303"/>
      <c r="Q212" s="303"/>
      <c r="R212" s="303"/>
      <c r="S212" s="207"/>
      <c r="T212" s="303"/>
      <c r="U212" s="303"/>
      <c r="V212" s="303"/>
      <c r="W212" s="304"/>
      <c r="X212" s="304"/>
      <c r="Y212" s="304"/>
      <c r="Z212" s="304"/>
      <c r="AA212" s="304"/>
      <c r="AB212" s="304"/>
      <c r="AC212" s="304"/>
      <c r="AD212" s="304"/>
      <c r="AE212" s="304"/>
      <c r="AF212" s="304"/>
      <c r="AG212" s="304"/>
      <c r="AH212" s="304"/>
      <c r="AI212" s="304"/>
      <c r="AJ212" s="304"/>
      <c r="AK212" s="304"/>
      <c r="AL212" s="304"/>
      <c r="AM212" s="304"/>
      <c r="AN212" s="304"/>
      <c r="AO212" s="304"/>
      <c r="AP212" s="304"/>
      <c r="AQ212" s="303"/>
      <c r="AR212" s="303"/>
      <c r="AS212" s="303"/>
      <c r="AT212" s="303"/>
    </row>
    <row r="213" spans="1:46" s="206" customFormat="1">
      <c r="A213" s="313"/>
      <c r="B213" s="313"/>
      <c r="C213" s="313"/>
      <c r="D213" s="392"/>
      <c r="E213" s="392"/>
      <c r="F213" s="401"/>
      <c r="G213" s="392"/>
      <c r="H213" s="313"/>
      <c r="I213" s="313"/>
      <c r="J213" s="426"/>
      <c r="K213" s="426"/>
      <c r="M213" s="303"/>
      <c r="N213" s="303"/>
      <c r="O213" s="303"/>
      <c r="P213" s="303"/>
      <c r="Q213" s="303"/>
      <c r="R213" s="303"/>
      <c r="S213" s="207"/>
      <c r="T213" s="303"/>
      <c r="U213" s="303"/>
      <c r="V213" s="303"/>
      <c r="W213" s="304"/>
      <c r="X213" s="304"/>
      <c r="Y213" s="304"/>
      <c r="Z213" s="304"/>
      <c r="AA213" s="304"/>
      <c r="AB213" s="304"/>
      <c r="AC213" s="304"/>
      <c r="AD213" s="304"/>
      <c r="AE213" s="304"/>
      <c r="AF213" s="304"/>
      <c r="AG213" s="304"/>
      <c r="AH213" s="304"/>
      <c r="AI213" s="304"/>
      <c r="AJ213" s="304"/>
      <c r="AK213" s="304"/>
      <c r="AL213" s="304"/>
      <c r="AM213" s="304"/>
      <c r="AN213" s="304"/>
      <c r="AO213" s="304"/>
      <c r="AP213" s="304"/>
      <c r="AQ213" s="303"/>
      <c r="AR213" s="303"/>
      <c r="AS213" s="303"/>
      <c r="AT213" s="303"/>
    </row>
    <row r="214" spans="1:46" s="206" customFormat="1">
      <c r="A214" s="313"/>
      <c r="B214" s="313"/>
      <c r="C214" s="313"/>
      <c r="D214" s="392"/>
      <c r="E214" s="392"/>
      <c r="F214" s="401"/>
      <c r="G214" s="392"/>
      <c r="H214" s="313"/>
      <c r="I214" s="313"/>
      <c r="J214" s="426"/>
      <c r="K214" s="426"/>
      <c r="M214" s="303"/>
      <c r="N214" s="303"/>
      <c r="O214" s="303"/>
      <c r="P214" s="303"/>
      <c r="Q214" s="303"/>
      <c r="R214" s="303"/>
      <c r="S214" s="207"/>
      <c r="T214" s="303"/>
      <c r="U214" s="303"/>
      <c r="V214" s="303"/>
      <c r="W214" s="304"/>
      <c r="X214" s="304"/>
      <c r="Y214" s="304"/>
      <c r="Z214" s="304"/>
      <c r="AA214" s="304"/>
      <c r="AB214" s="304"/>
      <c r="AC214" s="304"/>
      <c r="AD214" s="304"/>
      <c r="AE214" s="304"/>
      <c r="AF214" s="304"/>
      <c r="AG214" s="304"/>
      <c r="AH214" s="304"/>
      <c r="AI214" s="304"/>
      <c r="AJ214" s="304"/>
      <c r="AK214" s="304"/>
      <c r="AL214" s="304"/>
      <c r="AM214" s="304"/>
      <c r="AN214" s="304"/>
      <c r="AO214" s="304"/>
      <c r="AP214" s="304"/>
      <c r="AQ214" s="303"/>
      <c r="AR214" s="303"/>
      <c r="AS214" s="303"/>
      <c r="AT214" s="303"/>
    </row>
    <row r="215" spans="1:46" s="206" customFormat="1">
      <c r="A215" s="313"/>
      <c r="B215" s="313"/>
      <c r="C215" s="313"/>
      <c r="D215" s="392"/>
      <c r="E215" s="392"/>
      <c r="F215" s="401"/>
      <c r="G215" s="392"/>
      <c r="H215" s="313"/>
      <c r="I215" s="313"/>
      <c r="J215" s="426"/>
      <c r="K215" s="426"/>
      <c r="M215" s="303"/>
      <c r="N215" s="303"/>
      <c r="O215" s="303"/>
      <c r="P215" s="303"/>
      <c r="Q215" s="303"/>
      <c r="R215" s="303"/>
      <c r="S215" s="207"/>
      <c r="T215" s="303"/>
      <c r="U215" s="303"/>
      <c r="V215" s="303"/>
      <c r="W215" s="304"/>
      <c r="X215" s="304"/>
      <c r="Y215" s="304"/>
      <c r="Z215" s="304"/>
      <c r="AA215" s="304"/>
      <c r="AB215" s="304"/>
      <c r="AC215" s="304"/>
      <c r="AD215" s="304"/>
      <c r="AE215" s="304"/>
      <c r="AF215" s="304"/>
      <c r="AG215" s="304"/>
      <c r="AH215" s="304"/>
      <c r="AI215" s="304"/>
      <c r="AJ215" s="304"/>
      <c r="AK215" s="304"/>
      <c r="AL215" s="304"/>
      <c r="AM215" s="304"/>
      <c r="AN215" s="304"/>
      <c r="AO215" s="304"/>
      <c r="AP215" s="304"/>
      <c r="AQ215" s="303"/>
      <c r="AR215" s="303"/>
      <c r="AS215" s="303"/>
      <c r="AT215" s="303"/>
    </row>
    <row r="216" spans="1:46" s="206" customFormat="1">
      <c r="A216" s="313"/>
      <c r="B216" s="313"/>
      <c r="C216" s="313"/>
      <c r="D216" s="392"/>
      <c r="E216" s="392"/>
      <c r="F216" s="401"/>
      <c r="G216" s="392"/>
      <c r="H216" s="313"/>
      <c r="I216" s="313"/>
      <c r="J216" s="426"/>
      <c r="K216" s="426"/>
      <c r="M216" s="303"/>
      <c r="N216" s="303"/>
      <c r="O216" s="303"/>
      <c r="P216" s="303"/>
      <c r="Q216" s="303"/>
      <c r="R216" s="303"/>
      <c r="S216" s="207"/>
      <c r="T216" s="303"/>
      <c r="U216" s="303"/>
      <c r="V216" s="303"/>
      <c r="W216" s="304"/>
      <c r="X216" s="304"/>
      <c r="Y216" s="304"/>
      <c r="Z216" s="304"/>
      <c r="AA216" s="304"/>
      <c r="AB216" s="304"/>
      <c r="AC216" s="304"/>
      <c r="AD216" s="304"/>
      <c r="AE216" s="304"/>
      <c r="AF216" s="304"/>
      <c r="AG216" s="304"/>
      <c r="AH216" s="304"/>
      <c r="AI216" s="304"/>
      <c r="AJ216" s="304"/>
      <c r="AK216" s="304"/>
      <c r="AL216" s="304"/>
      <c r="AM216" s="304"/>
      <c r="AN216" s="304"/>
      <c r="AO216" s="304"/>
      <c r="AP216" s="304"/>
      <c r="AQ216" s="303"/>
      <c r="AR216" s="303"/>
      <c r="AS216" s="303"/>
      <c r="AT216" s="303"/>
    </row>
    <row r="217" spans="1:46" s="206" customFormat="1">
      <c r="A217" s="313"/>
      <c r="B217" s="313"/>
      <c r="C217" s="313"/>
      <c r="D217" s="392"/>
      <c r="E217" s="392"/>
      <c r="F217" s="401"/>
      <c r="G217" s="392"/>
      <c r="H217" s="313"/>
      <c r="I217" s="313"/>
      <c r="J217" s="426"/>
      <c r="K217" s="426"/>
      <c r="M217" s="303"/>
      <c r="N217" s="303"/>
      <c r="O217" s="303"/>
      <c r="P217" s="303"/>
      <c r="Q217" s="303"/>
      <c r="R217" s="303"/>
      <c r="S217" s="207"/>
      <c r="T217" s="303"/>
      <c r="U217" s="303"/>
      <c r="V217" s="303"/>
      <c r="W217" s="304"/>
      <c r="X217" s="304"/>
      <c r="Y217" s="304"/>
      <c r="Z217" s="304"/>
      <c r="AA217" s="304"/>
      <c r="AB217" s="304"/>
      <c r="AC217" s="304"/>
      <c r="AD217" s="304"/>
      <c r="AE217" s="304"/>
      <c r="AF217" s="304"/>
      <c r="AG217" s="304"/>
      <c r="AH217" s="304"/>
      <c r="AI217" s="304"/>
      <c r="AJ217" s="304"/>
      <c r="AK217" s="304"/>
      <c r="AL217" s="304"/>
      <c r="AM217" s="304"/>
      <c r="AN217" s="304"/>
      <c r="AO217" s="304"/>
      <c r="AP217" s="304"/>
      <c r="AQ217" s="303"/>
      <c r="AR217" s="303"/>
      <c r="AS217" s="303"/>
      <c r="AT217" s="303"/>
    </row>
    <row r="218" spans="1:46" s="206" customFormat="1">
      <c r="A218" s="313"/>
      <c r="B218" s="313"/>
      <c r="C218" s="313"/>
      <c r="D218" s="392"/>
      <c r="E218" s="392"/>
      <c r="F218" s="401"/>
      <c r="G218" s="392"/>
      <c r="H218" s="313"/>
      <c r="I218" s="313"/>
      <c r="J218" s="426"/>
      <c r="K218" s="426"/>
      <c r="M218" s="303"/>
      <c r="N218" s="303"/>
      <c r="O218" s="303"/>
      <c r="P218" s="303"/>
      <c r="Q218" s="303"/>
      <c r="R218" s="303"/>
      <c r="S218" s="207"/>
      <c r="T218" s="303"/>
      <c r="U218" s="303"/>
      <c r="V218" s="303"/>
      <c r="W218" s="304"/>
      <c r="X218" s="304"/>
      <c r="Y218" s="304"/>
      <c r="Z218" s="304"/>
      <c r="AA218" s="304"/>
      <c r="AB218" s="304"/>
      <c r="AC218" s="304"/>
      <c r="AD218" s="304"/>
      <c r="AE218" s="304"/>
      <c r="AF218" s="304"/>
      <c r="AG218" s="304"/>
      <c r="AH218" s="304"/>
      <c r="AI218" s="304"/>
      <c r="AJ218" s="304"/>
      <c r="AK218" s="304"/>
      <c r="AL218" s="304"/>
      <c r="AM218" s="304"/>
      <c r="AN218" s="304"/>
      <c r="AO218" s="304"/>
      <c r="AP218" s="304"/>
      <c r="AQ218" s="303"/>
      <c r="AR218" s="303"/>
      <c r="AS218" s="303"/>
      <c r="AT218" s="303"/>
    </row>
    <row r="219" spans="1:46" s="206" customFormat="1">
      <c r="A219" s="313"/>
      <c r="B219" s="313"/>
      <c r="C219" s="313"/>
      <c r="D219" s="392"/>
      <c r="E219" s="392"/>
      <c r="F219" s="401"/>
      <c r="G219" s="392"/>
      <c r="H219" s="313"/>
      <c r="I219" s="313"/>
      <c r="J219" s="426"/>
      <c r="K219" s="426"/>
      <c r="M219" s="303"/>
      <c r="N219" s="303"/>
      <c r="O219" s="303"/>
      <c r="P219" s="303"/>
      <c r="Q219" s="303"/>
      <c r="R219" s="303"/>
      <c r="S219" s="207"/>
      <c r="T219" s="303"/>
      <c r="U219" s="303"/>
      <c r="V219" s="303"/>
      <c r="W219" s="304"/>
      <c r="X219" s="304"/>
      <c r="Y219" s="304"/>
      <c r="Z219" s="304"/>
      <c r="AA219" s="304"/>
      <c r="AB219" s="304"/>
      <c r="AC219" s="304"/>
      <c r="AD219" s="304"/>
      <c r="AE219" s="304"/>
      <c r="AF219" s="304"/>
      <c r="AG219" s="304"/>
      <c r="AH219" s="304"/>
      <c r="AI219" s="304"/>
      <c r="AJ219" s="304"/>
      <c r="AK219" s="304"/>
      <c r="AL219" s="304"/>
      <c r="AM219" s="304"/>
      <c r="AN219" s="304"/>
      <c r="AO219" s="304"/>
      <c r="AP219" s="304"/>
      <c r="AQ219" s="303"/>
      <c r="AR219" s="303"/>
      <c r="AS219" s="303"/>
      <c r="AT219" s="303"/>
    </row>
    <row r="220" spans="1:46" s="206" customFormat="1">
      <c r="A220" s="313"/>
      <c r="B220" s="313"/>
      <c r="C220" s="313"/>
      <c r="D220" s="392"/>
      <c r="E220" s="392"/>
      <c r="F220" s="401"/>
      <c r="G220" s="392"/>
      <c r="H220" s="313"/>
      <c r="I220" s="313"/>
      <c r="J220" s="426"/>
      <c r="K220" s="426"/>
      <c r="M220" s="303"/>
      <c r="N220" s="303"/>
      <c r="O220" s="303"/>
      <c r="P220" s="303"/>
      <c r="Q220" s="303"/>
      <c r="R220" s="303"/>
      <c r="S220" s="207"/>
      <c r="T220" s="303"/>
      <c r="U220" s="303"/>
      <c r="V220" s="303"/>
      <c r="W220" s="304"/>
      <c r="X220" s="304"/>
      <c r="Y220" s="304"/>
      <c r="Z220" s="304"/>
      <c r="AA220" s="304"/>
      <c r="AB220" s="304"/>
      <c r="AC220" s="304"/>
      <c r="AD220" s="304"/>
      <c r="AE220" s="304"/>
      <c r="AF220" s="304"/>
      <c r="AG220" s="304"/>
      <c r="AH220" s="304"/>
      <c r="AI220" s="304"/>
      <c r="AJ220" s="304"/>
      <c r="AK220" s="304"/>
      <c r="AL220" s="304"/>
      <c r="AM220" s="304"/>
      <c r="AN220" s="304"/>
      <c r="AO220" s="304"/>
      <c r="AP220" s="304"/>
      <c r="AQ220" s="303"/>
      <c r="AR220" s="303"/>
      <c r="AS220" s="303"/>
      <c r="AT220" s="303"/>
    </row>
    <row r="221" spans="1:46" s="206" customFormat="1">
      <c r="A221" s="313"/>
      <c r="B221" s="313"/>
      <c r="C221" s="313"/>
      <c r="D221" s="392"/>
      <c r="E221" s="392"/>
      <c r="F221" s="401"/>
      <c r="G221" s="392"/>
      <c r="H221" s="313"/>
      <c r="I221" s="313"/>
      <c r="J221" s="426"/>
      <c r="K221" s="426"/>
      <c r="M221" s="303"/>
      <c r="N221" s="303"/>
      <c r="O221" s="303"/>
      <c r="P221" s="303"/>
      <c r="Q221" s="303"/>
      <c r="R221" s="303"/>
      <c r="S221" s="207"/>
      <c r="T221" s="303"/>
      <c r="U221" s="303"/>
      <c r="V221" s="303"/>
      <c r="W221" s="304"/>
      <c r="X221" s="304"/>
      <c r="Y221" s="304"/>
      <c r="Z221" s="304"/>
      <c r="AA221" s="304"/>
      <c r="AB221" s="304"/>
      <c r="AC221" s="304"/>
      <c r="AD221" s="304"/>
      <c r="AE221" s="304"/>
      <c r="AF221" s="304"/>
      <c r="AG221" s="304"/>
      <c r="AH221" s="304"/>
      <c r="AI221" s="304"/>
      <c r="AJ221" s="304"/>
      <c r="AK221" s="304"/>
      <c r="AL221" s="304"/>
      <c r="AM221" s="304"/>
      <c r="AN221" s="304"/>
      <c r="AO221" s="304"/>
      <c r="AP221" s="304"/>
      <c r="AQ221" s="303"/>
      <c r="AR221" s="303"/>
      <c r="AS221" s="303"/>
      <c r="AT221" s="303"/>
    </row>
    <row r="222" spans="1:46" s="206" customFormat="1">
      <c r="A222" s="313"/>
      <c r="B222" s="313"/>
      <c r="C222" s="313"/>
      <c r="D222" s="392"/>
      <c r="E222" s="392"/>
      <c r="F222" s="401"/>
      <c r="G222" s="392"/>
      <c r="H222" s="313"/>
      <c r="I222" s="313"/>
      <c r="J222" s="426"/>
      <c r="K222" s="426"/>
      <c r="M222" s="303"/>
      <c r="N222" s="303"/>
      <c r="O222" s="303"/>
      <c r="P222" s="303"/>
      <c r="Q222" s="303"/>
      <c r="R222" s="303"/>
      <c r="S222" s="207"/>
      <c r="T222" s="303"/>
      <c r="U222" s="303"/>
      <c r="V222" s="303"/>
      <c r="W222" s="304"/>
      <c r="X222" s="304"/>
      <c r="Y222" s="304"/>
      <c r="Z222" s="304"/>
      <c r="AA222" s="304"/>
      <c r="AB222" s="304"/>
      <c r="AC222" s="304"/>
      <c r="AD222" s="304"/>
      <c r="AE222" s="304"/>
      <c r="AF222" s="304"/>
      <c r="AG222" s="304"/>
      <c r="AH222" s="304"/>
      <c r="AI222" s="304"/>
      <c r="AJ222" s="304"/>
      <c r="AK222" s="304"/>
      <c r="AL222" s="304"/>
      <c r="AM222" s="304"/>
      <c r="AN222" s="304"/>
      <c r="AO222" s="304"/>
      <c r="AP222" s="304"/>
      <c r="AQ222" s="303"/>
      <c r="AR222" s="303"/>
      <c r="AS222" s="303"/>
      <c r="AT222" s="303"/>
    </row>
    <row r="223" spans="1:46" s="206" customFormat="1">
      <c r="A223" s="313"/>
      <c r="B223" s="313"/>
      <c r="C223" s="314"/>
      <c r="D223" s="392"/>
      <c r="E223" s="392"/>
      <c r="F223" s="401"/>
      <c r="G223" s="392"/>
      <c r="H223" s="315"/>
      <c r="I223" s="315"/>
      <c r="J223" s="427"/>
      <c r="K223" s="427"/>
      <c r="M223" s="303"/>
      <c r="N223" s="303"/>
      <c r="O223" s="303"/>
      <c r="P223" s="303"/>
      <c r="Q223" s="303"/>
      <c r="R223" s="303"/>
      <c r="S223" s="207"/>
      <c r="T223" s="303"/>
      <c r="U223" s="303"/>
      <c r="V223" s="303"/>
      <c r="W223" s="304"/>
      <c r="X223" s="304"/>
      <c r="Y223" s="304"/>
      <c r="Z223" s="304"/>
      <c r="AA223" s="304"/>
      <c r="AB223" s="304"/>
      <c r="AC223" s="304"/>
      <c r="AD223" s="304"/>
      <c r="AE223" s="304"/>
      <c r="AF223" s="304"/>
      <c r="AG223" s="304"/>
      <c r="AH223" s="304"/>
      <c r="AI223" s="304"/>
      <c r="AJ223" s="304"/>
      <c r="AK223" s="304"/>
      <c r="AL223" s="304"/>
      <c r="AM223" s="304"/>
      <c r="AN223" s="304"/>
      <c r="AO223" s="304"/>
      <c r="AP223" s="304"/>
      <c r="AQ223" s="303"/>
      <c r="AR223" s="303"/>
      <c r="AS223" s="303"/>
      <c r="AT223" s="303"/>
    </row>
    <row r="224" spans="1:46" s="206" customFormat="1">
      <c r="A224" s="313"/>
      <c r="B224" s="313"/>
      <c r="C224" s="314"/>
      <c r="D224" s="392"/>
      <c r="E224" s="392"/>
      <c r="F224" s="401"/>
      <c r="G224" s="392"/>
      <c r="H224" s="315"/>
      <c r="I224" s="315"/>
      <c r="J224" s="427"/>
      <c r="K224" s="427"/>
      <c r="M224" s="303"/>
      <c r="N224" s="303"/>
      <c r="O224" s="303"/>
      <c r="P224" s="303"/>
      <c r="Q224" s="303"/>
      <c r="R224" s="303"/>
      <c r="S224" s="207"/>
      <c r="T224" s="303"/>
      <c r="U224" s="303"/>
      <c r="V224" s="303"/>
      <c r="W224" s="304"/>
      <c r="X224" s="304"/>
      <c r="Y224" s="304"/>
      <c r="Z224" s="304"/>
      <c r="AA224" s="304"/>
      <c r="AB224" s="304"/>
      <c r="AC224" s="304"/>
      <c r="AD224" s="304"/>
      <c r="AE224" s="304"/>
      <c r="AF224" s="304"/>
      <c r="AG224" s="304"/>
      <c r="AH224" s="304"/>
      <c r="AI224" s="304"/>
      <c r="AJ224" s="304"/>
      <c r="AK224" s="304"/>
      <c r="AL224" s="304"/>
      <c r="AM224" s="304"/>
      <c r="AN224" s="304"/>
      <c r="AO224" s="304"/>
      <c r="AP224" s="304"/>
      <c r="AQ224" s="303"/>
      <c r="AR224" s="303"/>
      <c r="AS224" s="303"/>
      <c r="AT224" s="303"/>
    </row>
    <row r="225" spans="1:46" s="206" customFormat="1">
      <c r="A225" s="313"/>
      <c r="B225" s="313"/>
      <c r="C225" s="314"/>
      <c r="D225" s="392"/>
      <c r="E225" s="392"/>
      <c r="F225" s="401"/>
      <c r="G225" s="392"/>
      <c r="H225" s="315"/>
      <c r="I225" s="315"/>
      <c r="J225" s="427"/>
      <c r="K225" s="427"/>
      <c r="M225" s="303"/>
      <c r="N225" s="303"/>
      <c r="O225" s="303"/>
      <c r="P225" s="303"/>
      <c r="Q225" s="303"/>
      <c r="R225" s="303"/>
      <c r="S225" s="207"/>
      <c r="T225" s="303"/>
      <c r="U225" s="303"/>
      <c r="V225" s="303"/>
      <c r="W225" s="304"/>
      <c r="X225" s="304"/>
      <c r="Y225" s="304"/>
      <c r="Z225" s="304"/>
      <c r="AA225" s="304"/>
      <c r="AB225" s="304"/>
      <c r="AC225" s="304"/>
      <c r="AD225" s="304"/>
      <c r="AE225" s="304"/>
      <c r="AF225" s="304"/>
      <c r="AG225" s="304"/>
      <c r="AH225" s="304"/>
      <c r="AI225" s="304"/>
      <c r="AJ225" s="304"/>
      <c r="AK225" s="304"/>
      <c r="AL225" s="304"/>
      <c r="AM225" s="304"/>
      <c r="AN225" s="304"/>
      <c r="AO225" s="304"/>
      <c r="AP225" s="304"/>
      <c r="AQ225" s="303"/>
      <c r="AR225" s="303"/>
      <c r="AS225" s="303"/>
      <c r="AT225" s="303"/>
    </row>
    <row r="226" spans="1:46" s="206" customFormat="1">
      <c r="A226" s="313"/>
      <c r="B226" s="313"/>
      <c r="C226" s="314"/>
      <c r="D226" s="392"/>
      <c r="E226" s="392"/>
      <c r="F226" s="401"/>
      <c r="G226" s="392"/>
      <c r="H226" s="315"/>
      <c r="I226" s="315"/>
      <c r="J226" s="427"/>
      <c r="K226" s="427"/>
      <c r="M226" s="303"/>
      <c r="N226" s="303"/>
      <c r="O226" s="303"/>
      <c r="P226" s="303"/>
      <c r="Q226" s="303"/>
      <c r="R226" s="303"/>
      <c r="S226" s="207"/>
      <c r="T226" s="303"/>
      <c r="U226" s="303"/>
      <c r="V226" s="303"/>
      <c r="W226" s="304"/>
      <c r="X226" s="304"/>
      <c r="Y226" s="304"/>
      <c r="Z226" s="304"/>
      <c r="AA226" s="304"/>
      <c r="AB226" s="304"/>
      <c r="AC226" s="304"/>
      <c r="AD226" s="304"/>
      <c r="AE226" s="304"/>
      <c r="AF226" s="304"/>
      <c r="AG226" s="304"/>
      <c r="AH226" s="304"/>
      <c r="AI226" s="304"/>
      <c r="AJ226" s="304"/>
      <c r="AK226" s="304"/>
      <c r="AL226" s="304"/>
      <c r="AM226" s="304"/>
      <c r="AN226" s="304"/>
      <c r="AO226" s="304"/>
      <c r="AP226" s="304"/>
      <c r="AQ226" s="303"/>
      <c r="AR226" s="303"/>
      <c r="AS226" s="303"/>
      <c r="AT226" s="303"/>
    </row>
    <row r="227" spans="1:46" s="206" customFormat="1">
      <c r="A227" s="313"/>
      <c r="B227" s="313"/>
      <c r="C227" s="314"/>
      <c r="D227" s="392"/>
      <c r="E227" s="392"/>
      <c r="F227" s="401"/>
      <c r="G227" s="392"/>
      <c r="H227" s="315"/>
      <c r="I227" s="315"/>
      <c r="J227" s="427"/>
      <c r="K227" s="427"/>
      <c r="M227" s="303"/>
      <c r="N227" s="303"/>
      <c r="O227" s="303"/>
      <c r="P227" s="303"/>
      <c r="Q227" s="303"/>
      <c r="R227" s="303"/>
      <c r="S227" s="207"/>
      <c r="T227" s="303"/>
      <c r="U227" s="303"/>
      <c r="V227" s="303"/>
      <c r="W227" s="304"/>
      <c r="X227" s="304"/>
      <c r="Y227" s="304"/>
      <c r="Z227" s="304"/>
      <c r="AA227" s="304"/>
      <c r="AB227" s="304"/>
      <c r="AC227" s="304"/>
      <c r="AD227" s="304"/>
      <c r="AE227" s="304"/>
      <c r="AF227" s="304"/>
      <c r="AG227" s="304"/>
      <c r="AH227" s="304"/>
      <c r="AI227" s="304"/>
      <c r="AJ227" s="304"/>
      <c r="AK227" s="304"/>
      <c r="AL227" s="304"/>
      <c r="AM227" s="304"/>
      <c r="AN227" s="304"/>
      <c r="AO227" s="304"/>
      <c r="AP227" s="304"/>
      <c r="AQ227" s="303"/>
      <c r="AR227" s="303"/>
      <c r="AS227" s="303"/>
      <c r="AT227" s="303"/>
    </row>
    <row r="228" spans="1:46" s="206" customFormat="1">
      <c r="A228" s="313"/>
      <c r="B228" s="313"/>
      <c r="C228" s="314"/>
      <c r="D228" s="392"/>
      <c r="E228" s="392"/>
      <c r="F228" s="401"/>
      <c r="G228" s="392"/>
      <c r="H228" s="315"/>
      <c r="I228" s="315"/>
      <c r="J228" s="427"/>
      <c r="K228" s="427"/>
      <c r="M228" s="303"/>
      <c r="N228" s="303"/>
      <c r="O228" s="303"/>
      <c r="P228" s="303"/>
      <c r="Q228" s="303"/>
      <c r="R228" s="303"/>
      <c r="S228" s="207"/>
      <c r="T228" s="303"/>
      <c r="U228" s="303"/>
      <c r="V228" s="303"/>
      <c r="W228" s="304"/>
      <c r="X228" s="304"/>
      <c r="Y228" s="304"/>
      <c r="Z228" s="304"/>
      <c r="AA228" s="304"/>
      <c r="AB228" s="304"/>
      <c r="AC228" s="304"/>
      <c r="AD228" s="304"/>
      <c r="AE228" s="304"/>
      <c r="AF228" s="304"/>
      <c r="AG228" s="304"/>
      <c r="AH228" s="304"/>
      <c r="AI228" s="304"/>
      <c r="AJ228" s="304"/>
      <c r="AK228" s="304"/>
      <c r="AL228" s="304"/>
      <c r="AM228" s="304"/>
      <c r="AN228" s="304"/>
      <c r="AO228" s="304"/>
      <c r="AP228" s="304"/>
      <c r="AQ228" s="303"/>
      <c r="AR228" s="303"/>
      <c r="AS228" s="303"/>
      <c r="AT228" s="303"/>
    </row>
    <row r="229" spans="1:46" s="206" customFormat="1">
      <c r="A229" s="313"/>
      <c r="B229" s="313"/>
      <c r="C229" s="314"/>
      <c r="D229" s="392"/>
      <c r="E229" s="392"/>
      <c r="F229" s="401"/>
      <c r="G229" s="392"/>
      <c r="H229" s="315"/>
      <c r="I229" s="315"/>
      <c r="J229" s="427"/>
      <c r="K229" s="427"/>
      <c r="M229" s="303"/>
      <c r="N229" s="303"/>
      <c r="O229" s="303"/>
      <c r="P229" s="303"/>
      <c r="Q229" s="303"/>
      <c r="R229" s="303"/>
      <c r="S229" s="207"/>
      <c r="T229" s="303"/>
      <c r="U229" s="303"/>
      <c r="V229" s="303"/>
      <c r="W229" s="304"/>
      <c r="X229" s="304"/>
      <c r="Y229" s="304"/>
      <c r="Z229" s="304"/>
      <c r="AA229" s="304"/>
      <c r="AB229" s="304"/>
      <c r="AC229" s="304"/>
      <c r="AD229" s="304"/>
      <c r="AE229" s="304"/>
      <c r="AF229" s="304"/>
      <c r="AG229" s="304"/>
      <c r="AH229" s="304"/>
      <c r="AI229" s="304"/>
      <c r="AJ229" s="304"/>
      <c r="AK229" s="304"/>
      <c r="AL229" s="304"/>
      <c r="AM229" s="304"/>
      <c r="AN229" s="304"/>
      <c r="AO229" s="304"/>
      <c r="AP229" s="304"/>
      <c r="AQ229" s="303"/>
      <c r="AR229" s="303"/>
      <c r="AS229" s="303"/>
      <c r="AT229" s="303"/>
    </row>
    <row r="230" spans="1:46" s="206" customFormat="1">
      <c r="A230" s="313"/>
      <c r="B230" s="313"/>
      <c r="C230" s="314"/>
      <c r="D230" s="392"/>
      <c r="E230" s="392"/>
      <c r="F230" s="401"/>
      <c r="G230" s="392"/>
      <c r="H230" s="315"/>
      <c r="I230" s="315"/>
      <c r="J230" s="427"/>
      <c r="K230" s="427"/>
      <c r="M230" s="303"/>
      <c r="N230" s="303"/>
      <c r="O230" s="303"/>
      <c r="P230" s="303"/>
      <c r="Q230" s="303"/>
      <c r="R230" s="303"/>
      <c r="S230" s="207"/>
      <c r="T230" s="303"/>
      <c r="U230" s="303"/>
      <c r="V230" s="303"/>
      <c r="W230" s="304"/>
      <c r="X230" s="304"/>
      <c r="Y230" s="304"/>
      <c r="Z230" s="304"/>
      <c r="AA230" s="304"/>
      <c r="AB230" s="304"/>
      <c r="AC230" s="304"/>
      <c r="AD230" s="304"/>
      <c r="AE230" s="304"/>
      <c r="AF230" s="304"/>
      <c r="AG230" s="304"/>
      <c r="AH230" s="304"/>
      <c r="AI230" s="304"/>
      <c r="AJ230" s="304"/>
      <c r="AK230" s="304"/>
      <c r="AL230" s="304"/>
      <c r="AM230" s="304"/>
      <c r="AN230" s="304"/>
      <c r="AO230" s="304"/>
      <c r="AP230" s="304"/>
      <c r="AQ230" s="303"/>
      <c r="AR230" s="303"/>
      <c r="AS230" s="303"/>
      <c r="AT230" s="303"/>
    </row>
    <row r="231" spans="1:46" s="206" customFormat="1">
      <c r="A231" s="313"/>
      <c r="B231" s="313"/>
      <c r="C231" s="314"/>
      <c r="D231" s="392"/>
      <c r="E231" s="392"/>
      <c r="F231" s="401"/>
      <c r="G231" s="392"/>
      <c r="H231" s="315"/>
      <c r="I231" s="315"/>
      <c r="J231" s="427"/>
      <c r="K231" s="427"/>
      <c r="M231" s="303"/>
      <c r="N231" s="303"/>
      <c r="O231" s="303"/>
      <c r="P231" s="303"/>
      <c r="Q231" s="303"/>
      <c r="R231" s="303"/>
      <c r="S231" s="207"/>
      <c r="T231" s="303"/>
      <c r="U231" s="303"/>
      <c r="V231" s="303"/>
      <c r="W231" s="304"/>
      <c r="X231" s="304"/>
      <c r="Y231" s="304"/>
      <c r="Z231" s="304"/>
      <c r="AA231" s="304"/>
      <c r="AB231" s="304"/>
      <c r="AC231" s="304"/>
      <c r="AD231" s="304"/>
      <c r="AE231" s="304"/>
      <c r="AF231" s="304"/>
      <c r="AG231" s="304"/>
      <c r="AH231" s="304"/>
      <c r="AI231" s="304"/>
      <c r="AJ231" s="304"/>
      <c r="AK231" s="304"/>
      <c r="AL231" s="304"/>
      <c r="AM231" s="304"/>
      <c r="AN231" s="304"/>
      <c r="AO231" s="304"/>
      <c r="AP231" s="304"/>
      <c r="AQ231" s="303"/>
      <c r="AR231" s="303"/>
      <c r="AS231" s="303"/>
      <c r="AT231" s="303"/>
    </row>
    <row r="232" spans="1:46" s="206" customFormat="1">
      <c r="A232" s="313"/>
      <c r="B232" s="313"/>
      <c r="C232" s="314"/>
      <c r="D232" s="392"/>
      <c r="E232" s="392"/>
      <c r="F232" s="401"/>
      <c r="G232" s="392"/>
      <c r="H232" s="315"/>
      <c r="I232" s="315"/>
      <c r="J232" s="427"/>
      <c r="K232" s="427"/>
      <c r="M232" s="303"/>
      <c r="N232" s="303"/>
      <c r="O232" s="303"/>
      <c r="P232" s="303"/>
      <c r="Q232" s="303"/>
      <c r="R232" s="303"/>
      <c r="S232" s="207"/>
      <c r="T232" s="303"/>
      <c r="U232" s="303"/>
      <c r="V232" s="303"/>
      <c r="W232" s="304"/>
      <c r="X232" s="304"/>
      <c r="Y232" s="304"/>
      <c r="Z232" s="304"/>
      <c r="AA232" s="304"/>
      <c r="AB232" s="304"/>
      <c r="AC232" s="304"/>
      <c r="AD232" s="304"/>
      <c r="AE232" s="304"/>
      <c r="AF232" s="304"/>
      <c r="AG232" s="304"/>
      <c r="AH232" s="304"/>
      <c r="AI232" s="304"/>
      <c r="AJ232" s="304"/>
      <c r="AK232" s="304"/>
      <c r="AL232" s="304"/>
      <c r="AM232" s="304"/>
      <c r="AN232" s="304"/>
      <c r="AO232" s="304"/>
      <c r="AP232" s="304"/>
      <c r="AQ232" s="303"/>
      <c r="AR232" s="303"/>
      <c r="AS232" s="303"/>
      <c r="AT232" s="303"/>
    </row>
    <row r="233" spans="1:46" s="206" customFormat="1">
      <c r="A233" s="313"/>
      <c r="B233" s="313"/>
      <c r="C233" s="314"/>
      <c r="D233" s="392"/>
      <c r="E233" s="392"/>
      <c r="F233" s="401"/>
      <c r="G233" s="392"/>
      <c r="H233" s="315"/>
      <c r="I233" s="315"/>
      <c r="J233" s="427"/>
      <c r="K233" s="427"/>
      <c r="M233" s="303"/>
      <c r="N233" s="303"/>
      <c r="O233" s="303"/>
      <c r="P233" s="303"/>
      <c r="Q233" s="303"/>
      <c r="R233" s="303"/>
      <c r="S233" s="207"/>
      <c r="T233" s="303"/>
      <c r="U233" s="303"/>
      <c r="V233" s="303"/>
      <c r="W233" s="304"/>
      <c r="X233" s="304"/>
      <c r="Y233" s="304"/>
      <c r="Z233" s="304"/>
      <c r="AA233" s="304"/>
      <c r="AB233" s="304"/>
      <c r="AC233" s="304"/>
      <c r="AD233" s="304"/>
      <c r="AE233" s="304"/>
      <c r="AF233" s="304"/>
      <c r="AG233" s="304"/>
      <c r="AH233" s="304"/>
      <c r="AI233" s="304"/>
      <c r="AJ233" s="304"/>
      <c r="AK233" s="304"/>
      <c r="AL233" s="304"/>
      <c r="AM233" s="304"/>
      <c r="AN233" s="304"/>
      <c r="AO233" s="304"/>
      <c r="AP233" s="304"/>
      <c r="AQ233" s="303"/>
      <c r="AR233" s="303"/>
      <c r="AS233" s="303"/>
      <c r="AT233" s="303"/>
    </row>
    <row r="234" spans="1:46" s="206" customFormat="1">
      <c r="A234" s="313"/>
      <c r="B234" s="313"/>
      <c r="C234" s="314"/>
      <c r="D234" s="315"/>
      <c r="E234" s="315"/>
      <c r="F234" s="241"/>
      <c r="G234" s="315"/>
      <c r="H234" s="315"/>
      <c r="I234" s="315"/>
      <c r="J234" s="427"/>
      <c r="K234" s="427"/>
      <c r="M234" s="303"/>
      <c r="N234" s="303"/>
      <c r="O234" s="303"/>
      <c r="P234" s="303"/>
      <c r="Q234" s="303"/>
      <c r="R234" s="303"/>
      <c r="S234" s="207"/>
      <c r="T234" s="303"/>
      <c r="U234" s="303"/>
      <c r="V234" s="303"/>
      <c r="W234" s="304"/>
      <c r="X234" s="304"/>
      <c r="Y234" s="304"/>
      <c r="Z234" s="304"/>
      <c r="AA234" s="304"/>
      <c r="AB234" s="304"/>
      <c r="AC234" s="304"/>
      <c r="AD234" s="304"/>
      <c r="AE234" s="304"/>
      <c r="AF234" s="304"/>
      <c r="AG234" s="304"/>
      <c r="AH234" s="304"/>
      <c r="AI234" s="304"/>
      <c r="AJ234" s="304"/>
      <c r="AK234" s="304"/>
      <c r="AL234" s="304"/>
      <c r="AM234" s="304"/>
      <c r="AN234" s="304"/>
      <c r="AO234" s="304"/>
      <c r="AP234" s="304"/>
      <c r="AQ234" s="303"/>
      <c r="AR234" s="303"/>
      <c r="AS234" s="303"/>
      <c r="AT234" s="303"/>
    </row>
    <row r="235" spans="1:46" s="206" customFormat="1">
      <c r="A235" s="313"/>
      <c r="B235" s="313"/>
      <c r="C235" s="314"/>
      <c r="D235" s="315"/>
      <c r="E235" s="315"/>
      <c r="F235" s="241"/>
      <c r="G235" s="315"/>
      <c r="H235" s="315"/>
      <c r="I235" s="315"/>
      <c r="J235" s="427"/>
      <c r="K235" s="427"/>
      <c r="M235" s="303"/>
      <c r="N235" s="303"/>
      <c r="O235" s="303"/>
      <c r="P235" s="303"/>
      <c r="Q235" s="303"/>
      <c r="R235" s="303"/>
      <c r="S235" s="207"/>
      <c r="T235" s="303"/>
      <c r="U235" s="303"/>
      <c r="V235" s="303"/>
      <c r="W235" s="304"/>
      <c r="X235" s="304"/>
      <c r="Y235" s="304"/>
      <c r="Z235" s="304"/>
      <c r="AA235" s="304"/>
      <c r="AB235" s="304"/>
      <c r="AC235" s="304"/>
      <c r="AD235" s="304"/>
      <c r="AE235" s="304"/>
      <c r="AF235" s="304"/>
      <c r="AG235" s="304"/>
      <c r="AH235" s="304"/>
      <c r="AI235" s="304"/>
      <c r="AJ235" s="304"/>
      <c r="AK235" s="304"/>
      <c r="AL235" s="304"/>
      <c r="AM235" s="304"/>
      <c r="AN235" s="304"/>
      <c r="AO235" s="304"/>
      <c r="AP235" s="304"/>
      <c r="AQ235" s="303"/>
      <c r="AR235" s="303"/>
      <c r="AS235" s="303"/>
      <c r="AT235" s="303"/>
    </row>
    <row r="236" spans="1:46" s="206" customFormat="1">
      <c r="A236" s="313"/>
      <c r="B236" s="313"/>
      <c r="C236" s="314"/>
      <c r="D236" s="315"/>
      <c r="E236" s="315"/>
      <c r="F236" s="241"/>
      <c r="G236" s="315"/>
      <c r="H236" s="315"/>
      <c r="I236" s="315"/>
      <c r="J236" s="427"/>
      <c r="K236" s="427"/>
      <c r="M236" s="303"/>
      <c r="N236" s="303"/>
      <c r="O236" s="303"/>
      <c r="P236" s="303"/>
      <c r="Q236" s="303"/>
      <c r="R236" s="303"/>
      <c r="S236" s="207"/>
      <c r="T236" s="303"/>
      <c r="U236" s="303"/>
      <c r="V236" s="303"/>
      <c r="W236" s="304"/>
      <c r="X236" s="304"/>
      <c r="Y236" s="304"/>
      <c r="Z236" s="304"/>
      <c r="AA236" s="304"/>
      <c r="AB236" s="304"/>
      <c r="AC236" s="304"/>
      <c r="AD236" s="304"/>
      <c r="AE236" s="304"/>
      <c r="AF236" s="304"/>
      <c r="AG236" s="304"/>
      <c r="AH236" s="304"/>
      <c r="AI236" s="304"/>
      <c r="AJ236" s="304"/>
      <c r="AK236" s="304"/>
      <c r="AL236" s="304"/>
      <c r="AM236" s="304"/>
      <c r="AN236" s="304"/>
      <c r="AO236" s="304"/>
      <c r="AP236" s="304"/>
      <c r="AQ236" s="303"/>
      <c r="AR236" s="303"/>
      <c r="AS236" s="303"/>
      <c r="AT236" s="303"/>
    </row>
    <row r="237" spans="1:46" s="206" customFormat="1">
      <c r="A237" s="313"/>
      <c r="B237" s="313"/>
      <c r="C237" s="314"/>
      <c r="D237" s="315"/>
      <c r="E237" s="315"/>
      <c r="F237" s="241"/>
      <c r="G237" s="315"/>
      <c r="H237" s="315"/>
      <c r="I237" s="315"/>
      <c r="J237" s="427"/>
      <c r="K237" s="427"/>
      <c r="M237" s="303"/>
      <c r="N237" s="303"/>
      <c r="O237" s="303"/>
      <c r="P237" s="303"/>
      <c r="Q237" s="303"/>
      <c r="R237" s="303"/>
      <c r="S237" s="207"/>
      <c r="T237" s="303"/>
      <c r="U237" s="303"/>
      <c r="V237" s="303"/>
      <c r="W237" s="304"/>
      <c r="X237" s="304"/>
      <c r="Y237" s="304"/>
      <c r="Z237" s="304"/>
      <c r="AA237" s="304"/>
      <c r="AB237" s="304"/>
      <c r="AC237" s="304"/>
      <c r="AD237" s="304"/>
      <c r="AE237" s="304"/>
      <c r="AF237" s="304"/>
      <c r="AG237" s="304"/>
      <c r="AH237" s="304"/>
      <c r="AI237" s="304"/>
      <c r="AJ237" s="304"/>
      <c r="AK237" s="304"/>
      <c r="AL237" s="304"/>
      <c r="AM237" s="304"/>
      <c r="AN237" s="304"/>
      <c r="AO237" s="304"/>
      <c r="AP237" s="304"/>
      <c r="AQ237" s="303"/>
      <c r="AR237" s="303"/>
      <c r="AS237" s="303"/>
      <c r="AT237" s="303"/>
    </row>
    <row r="238" spans="1:46" s="206" customFormat="1">
      <c r="A238" s="313"/>
      <c r="B238" s="313"/>
      <c r="C238" s="314"/>
      <c r="D238" s="315"/>
      <c r="E238" s="315"/>
      <c r="F238" s="241"/>
      <c r="G238" s="315"/>
      <c r="H238" s="315"/>
      <c r="I238" s="315"/>
      <c r="J238" s="427"/>
      <c r="K238" s="427"/>
      <c r="M238" s="303"/>
      <c r="N238" s="303"/>
      <c r="O238" s="303"/>
      <c r="P238" s="303"/>
      <c r="Q238" s="303"/>
      <c r="R238" s="303"/>
      <c r="S238" s="207"/>
      <c r="T238" s="303"/>
      <c r="U238" s="303"/>
      <c r="V238" s="303"/>
      <c r="W238" s="304"/>
      <c r="X238" s="304"/>
      <c r="Y238" s="304"/>
      <c r="Z238" s="304"/>
      <c r="AA238" s="304"/>
      <c r="AB238" s="304"/>
      <c r="AC238" s="304"/>
      <c r="AD238" s="304"/>
      <c r="AE238" s="304"/>
      <c r="AF238" s="304"/>
      <c r="AG238" s="304"/>
      <c r="AH238" s="304"/>
      <c r="AI238" s="304"/>
      <c r="AJ238" s="304"/>
      <c r="AK238" s="304"/>
      <c r="AL238" s="304"/>
      <c r="AM238" s="304"/>
      <c r="AN238" s="304"/>
      <c r="AO238" s="304"/>
      <c r="AP238" s="304"/>
      <c r="AQ238" s="303"/>
      <c r="AR238" s="303"/>
      <c r="AS238" s="303"/>
      <c r="AT238" s="303"/>
    </row>
    <row r="239" spans="1:46" s="206" customFormat="1">
      <c r="A239" s="313"/>
      <c r="B239" s="313"/>
      <c r="C239" s="314"/>
      <c r="D239" s="315"/>
      <c r="E239" s="315"/>
      <c r="F239" s="241"/>
      <c r="G239" s="315"/>
      <c r="H239" s="315"/>
      <c r="I239" s="315"/>
      <c r="J239" s="427"/>
      <c r="K239" s="427"/>
      <c r="M239" s="303"/>
      <c r="N239" s="303"/>
      <c r="O239" s="303"/>
      <c r="P239" s="303"/>
      <c r="Q239" s="303"/>
      <c r="R239" s="303"/>
      <c r="S239" s="207"/>
      <c r="T239" s="303"/>
      <c r="U239" s="303"/>
      <c r="V239" s="303"/>
      <c r="W239" s="304"/>
      <c r="X239" s="304"/>
      <c r="Y239" s="304"/>
      <c r="Z239" s="304"/>
      <c r="AA239" s="304"/>
      <c r="AB239" s="304"/>
      <c r="AC239" s="304"/>
      <c r="AD239" s="304"/>
      <c r="AE239" s="304"/>
      <c r="AF239" s="304"/>
      <c r="AG239" s="304"/>
      <c r="AH239" s="304"/>
      <c r="AI239" s="304"/>
      <c r="AJ239" s="304"/>
      <c r="AK239" s="304"/>
      <c r="AL239" s="304"/>
      <c r="AM239" s="304"/>
      <c r="AN239" s="304"/>
      <c r="AO239" s="304"/>
      <c r="AP239" s="304"/>
      <c r="AQ239" s="303"/>
      <c r="AR239" s="303"/>
      <c r="AS239" s="303"/>
      <c r="AT239" s="303"/>
    </row>
    <row r="240" spans="1:46" s="206" customFormat="1">
      <c r="A240" s="313"/>
      <c r="B240" s="313"/>
      <c r="C240" s="314"/>
      <c r="D240" s="315"/>
      <c r="E240" s="315"/>
      <c r="F240" s="241"/>
      <c r="G240" s="315"/>
      <c r="H240" s="315"/>
      <c r="I240" s="315"/>
      <c r="J240" s="427"/>
      <c r="K240" s="427"/>
      <c r="M240" s="303"/>
      <c r="N240" s="303"/>
      <c r="O240" s="303"/>
      <c r="P240" s="303"/>
      <c r="Q240" s="303"/>
      <c r="R240" s="303"/>
      <c r="S240" s="207"/>
      <c r="T240" s="303"/>
      <c r="U240" s="303"/>
      <c r="V240" s="303"/>
      <c r="W240" s="304"/>
      <c r="X240" s="304"/>
      <c r="Y240" s="304"/>
      <c r="Z240" s="304"/>
      <c r="AA240" s="304"/>
      <c r="AB240" s="304"/>
      <c r="AC240" s="304"/>
      <c r="AD240" s="304"/>
      <c r="AE240" s="304"/>
      <c r="AF240" s="304"/>
      <c r="AG240" s="304"/>
      <c r="AH240" s="304"/>
      <c r="AI240" s="304"/>
      <c r="AJ240" s="304"/>
      <c r="AK240" s="304"/>
      <c r="AL240" s="304"/>
      <c r="AM240" s="304"/>
      <c r="AN240" s="304"/>
      <c r="AO240" s="304"/>
      <c r="AP240" s="304"/>
      <c r="AQ240" s="303"/>
      <c r="AR240" s="303"/>
      <c r="AS240" s="303"/>
      <c r="AT240" s="303"/>
    </row>
  </sheetData>
  <sheetProtection selectLockedCells="1"/>
  <customSheetViews>
    <customSheetView guid="{E5B10C1E-C091-4DA3-80AA-4DA7F5269B03}" scale="75" showGridLines="0" hiddenRows="1" hiddenColumns="1" state="hidden">
      <selection activeCell="C19" sqref="C19"/>
      <pageMargins left="0.25" right="0.25" top="0.75" bottom="0.75" header="0.3" footer="0.3"/>
      <printOptions horizontalCentered="1"/>
      <pageSetup paperSize="9" scale="53" fitToHeight="2" orientation="portrait" horizontalDpi="4294967295" verticalDpi="4294967295" r:id="rId1"/>
      <headerFooter alignWithMargins="0">
        <oddFooter>&amp;R&amp;"Book Antiqua,Bold"&amp;10Schedule-1/ Page &amp;P of &amp;N</oddFooter>
      </headerFooter>
    </customSheetView>
    <customSheetView guid="{90C54587-629C-4404-A1A0-30EDF0AF3C61}" scale="70" showPageBreaks="1" showGridLines="0" printArea="1" hiddenRows="1" hiddenColumns="1" view="pageBreakPreview" topLeftCell="A55">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2"/>
      <headerFooter alignWithMargins="0">
        <oddFooter>&amp;R&amp;"Book Antiqua,Bold"&amp;10Schedule-1/ Page &amp;P of &amp;N</oddFooter>
      </headerFooter>
    </customSheetView>
    <customSheetView guid="{EE7031B4-7731-4AC9-8E26-723541638DB9}" scale="70" showPageBreaks="1" showGridLines="0" printArea="1" hiddenRows="1" hiddenColumns="1" view="pageBreakPreview" topLeftCell="A88">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3"/>
      <headerFooter alignWithMargins="0">
        <oddFooter>&amp;R&amp;"Book Antiqua,Bold"&amp;10Schedule-1/ Page &amp;P of &amp;N</oddFooter>
      </headerFooter>
    </customSheetView>
    <customSheetView guid="{BEB8DEA2-B246-4C83-A353-004ADAF8549F}" scale="70" showPageBreaks="1" showGridLines="0" printArea="1" hiddenRows="1" hiddenColumns="1" view="pageBreakPreview" topLeftCell="A70">
      <selection activeCell="G70" sqref="G70"/>
      <rowBreaks count="1" manualBreakCount="1">
        <brk id="72" max="10" man="1"/>
      </rowBreaks>
      <pageMargins left="0.25" right="0.25" top="0.75" bottom="0.75" header="0.3" footer="0.3"/>
      <printOptions horizontalCentered="1"/>
      <pageSetup paperSize="9" scale="54" fitToHeight="2" orientation="portrait" horizontalDpi="4294967295" verticalDpi="4294967295" r:id="rId4"/>
      <headerFooter alignWithMargins="0">
        <oddFooter>&amp;R&amp;"Book Antiqua,Bold"&amp;10Schedule-1/ Page &amp;P of &amp;N</oddFooter>
      </headerFooter>
    </customSheetView>
    <customSheetView guid="{76EF76C6-407E-4B5E-855E-3AC1614CD1AB}" scale="85" showPageBreaks="1" showGridLines="0" printArea="1" hiddenRows="1" hiddenColumns="1" view="pageBreakPreview" topLeftCell="A140">
      <selection activeCell="I135" sqref="I135:I147"/>
      <rowBreaks count="5" manualBreakCount="5">
        <brk id="47" max="10" man="1"/>
        <brk id="78" max="10" man="1"/>
        <brk id="98" max="10" man="1"/>
        <brk id="124" max="10" man="1"/>
        <brk id="136" max="10" man="1"/>
      </rowBreaks>
      <pageMargins left="0.25" right="0.25" top="0.75" bottom="0.75" header="0.3" footer="0.3"/>
      <printOptions horizontalCentered="1"/>
      <pageSetup paperSize="9" scale="54" fitToHeight="2" orientation="portrait" horizontalDpi="4294967295" verticalDpi="4294967295" r:id="rId5"/>
      <headerFooter alignWithMargins="0">
        <oddFooter>&amp;R&amp;"Book Antiqua,Bold"&amp;10Schedule-1/ Page &amp;P of &amp;N</oddFooter>
      </headerFooter>
    </customSheetView>
    <customSheetView guid="{C933274C-A7B7-4AED-95BA-97A5593E65A9}" scale="70" showPageBreaks="1" showGridLines="0" printArea="1" hiddenRows="1" hiddenColumns="1" view="pageBreakPreview" topLeftCell="A87">
      <selection activeCell="L90" sqref="L1:AB1048576"/>
      <rowBreaks count="1" manualBreakCount="1">
        <brk id="72" max="10" man="1"/>
      </rowBreaks>
      <pageMargins left="0.25" right="0.25" top="0.75" bottom="0.75" header="0.3" footer="0.3"/>
      <printOptions horizontalCentered="1"/>
      <pageSetup paperSize="9" scale="54" fitToHeight="2" orientation="portrait" horizontalDpi="4294967295" verticalDpi="4294967295" r:id="rId6"/>
      <headerFooter alignWithMargins="0">
        <oddFooter>&amp;R&amp;"Book Antiqua,Bold"&amp;10Schedule-1/ Page &amp;P of &amp;N</oddFooter>
      </headerFooter>
    </customSheetView>
    <customSheetView guid="{FABAE787-F37D-42D1-9450-0C61A36C2F64}" scale="70" showPageBreaks="1" showGridLines="0" printArea="1" hiddenRows="1" hiddenColumns="1" view="pageBreakPreview" topLeftCell="A55">
      <selection activeCell="J90" sqref="J90"/>
      <rowBreaks count="1" manualBreakCount="1">
        <brk id="72" max="10" man="1"/>
      </rowBreaks>
      <pageMargins left="0.25" right="0.25" top="0.75" bottom="0.75" header="0.3" footer="0.3"/>
      <printOptions horizontalCentered="1"/>
      <pageSetup paperSize="9" scale="53" fitToHeight="2" orientation="portrait" horizontalDpi="4294967295" verticalDpi="4294967295" r:id="rId7"/>
      <headerFooter alignWithMargins="0">
        <oddFooter>&amp;R&amp;"Book Antiqua,Bold"&amp;10Schedule-1/ Page &amp;P of &amp;N</oddFooter>
      </headerFooter>
    </customSheetView>
  </customSheetViews>
  <mergeCells count="13">
    <mergeCell ref="Q15:R15"/>
    <mergeCell ref="T15:U15"/>
    <mergeCell ref="A3:K3"/>
    <mergeCell ref="AB3:AC3"/>
    <mergeCell ref="A5:K5"/>
    <mergeCell ref="A8:E8"/>
    <mergeCell ref="C9:E9"/>
    <mergeCell ref="C10:E10"/>
    <mergeCell ref="F94:I108"/>
    <mergeCell ref="F112:I116"/>
    <mergeCell ref="E120:I123"/>
    <mergeCell ref="C11:E11"/>
    <mergeCell ref="C12:E12"/>
  </mergeCells>
  <conditionalFormatting sqref="G19:G20 G23:G27 G30:G35 G37 G39 G41 G44 G47 G49 G51 G54 G56 G58 G61 G64 G75 G77 G79">
    <cfRule type="expression" dxfId="18" priority="32" stopIfTrue="1">
      <formula>A19&gt;0</formula>
    </cfRule>
  </conditionalFormatting>
  <conditionalFormatting sqref="G67 G69 G71 G73">
    <cfRule type="expression" dxfId="17" priority="30" stopIfTrue="1">
      <formula>A67&gt;0</formula>
    </cfRule>
  </conditionalFormatting>
  <conditionalFormatting sqref="G81 G83:G91 G93 G141 G143 G145 G147 G149 G151 G153">
    <cfRule type="expression" dxfId="16" priority="47" stopIfTrue="1">
      <formula>A81&gt;0</formula>
    </cfRule>
  </conditionalFormatting>
  <conditionalFormatting sqref="G111">
    <cfRule type="expression" dxfId="15" priority="10" stopIfTrue="1">
      <formula>A111&gt;0</formula>
    </cfRule>
  </conditionalFormatting>
  <conditionalFormatting sqref="G118:G119">
    <cfRule type="expression" dxfId="14" priority="7" stopIfTrue="1">
      <formula>A118&gt;0</formula>
    </cfRule>
  </conditionalFormatting>
  <conditionalFormatting sqref="G126">
    <cfRule type="expression" dxfId="13" priority="17" stopIfTrue="1">
      <formula>A126&gt;0</formula>
    </cfRule>
  </conditionalFormatting>
  <conditionalFormatting sqref="G128 G131:G137">
    <cfRule type="expression" dxfId="12" priority="19" stopIfTrue="1">
      <formula>A128&gt;0</formula>
    </cfRule>
  </conditionalFormatting>
  <conditionalFormatting sqref="G139">
    <cfRule type="expression" dxfId="11" priority="15" stopIfTrue="1">
      <formula>A139&gt;0</formula>
    </cfRule>
  </conditionalFormatting>
  <conditionalFormatting sqref="I118:I119">
    <cfRule type="expression" dxfId="10" priority="1" stopIfTrue="1">
      <formula>D118&gt;0</formula>
    </cfRule>
  </conditionalFormatting>
  <conditionalFormatting sqref="I19:J20 I23:J27 I30:J35 I37:J37 I38:I93 J39 J41 J44 J47 J49 J51 J54 J56 J58 J61 J64 J67 J69 J71 J73 J75 J77 J79 J81 J83:J91 J93 J121:J123 J131:J137 J139 J141 J143 J145 J147 J149 J151 J153">
    <cfRule type="expression" dxfId="9" priority="33" stopIfTrue="1">
      <formula>D19&gt;0</formula>
    </cfRule>
  </conditionalFormatting>
  <conditionalFormatting sqref="I111:J111">
    <cfRule type="expression" dxfId="8" priority="9" stopIfTrue="1">
      <formula>D111&gt;0</formula>
    </cfRule>
  </conditionalFormatting>
  <conditionalFormatting sqref="I126:J126">
    <cfRule type="expression" dxfId="7" priority="18" stopIfTrue="1">
      <formula>D126&gt;0</formula>
    </cfRule>
  </conditionalFormatting>
  <conditionalFormatting sqref="I128:J128 I131:I153">
    <cfRule type="expression" dxfId="6" priority="20" stopIfTrue="1">
      <formula>D128&gt;0</formula>
    </cfRule>
  </conditionalFormatting>
  <conditionalFormatting sqref="J118">
    <cfRule type="expression" dxfId="5" priority="8" stopIfTrue="1">
      <formula>E118&gt;0</formula>
    </cfRule>
  </conditionalFormatting>
  <dataValidations count="1">
    <dataValidation type="list" operator="greaterThan" allowBlank="1" showInputMessage="1" showErrorMessage="1" error="Enter only Numeric value greater than zero or leave the cell blank !" sqref="I109:I111 J62:J63 I93 I55:J55 I74:J74 I57:J57 I82:J82 J59:J60 I76:J76 I117:I119 J65:J66 I78:J78 I68:J68 I92:J92 I70:J70 I80:J80 I72:J72 I19:I54 I56 I58:I67 I69 I71 I73 I75 I77 I79 I81 I83:I91 I124:I153" xr:uid="{00000000-0002-0000-0500-000000000000}">
      <formula1>"0%,5%,12%,18%,28%"</formula1>
    </dataValidation>
  </dataValidations>
  <printOptions horizontalCentered="1"/>
  <pageMargins left="0.25" right="0.25" top="0.75" bottom="0.75" header="0.3" footer="0.3"/>
  <pageSetup paperSize="9" scale="53" fitToHeight="2" orientation="portrait" horizontalDpi="4294967295" verticalDpi="4294967295" r:id="rId8"/>
  <headerFooter alignWithMargins="0">
    <oddFooter>&amp;R&amp;"Book Antiqua,Bold"&amp;10Schedule-1/ Page &amp;P of &amp;N</oddFooter>
  </headerFooter>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53"/>
  </sheetPr>
  <dimension ref="A1:AT163"/>
  <sheetViews>
    <sheetView showGridLines="0" topLeftCell="B56" zoomScale="90" zoomScaleNormal="90" zoomScaleSheetLayoutView="70" workbookViewId="0">
      <selection activeCell="I61" sqref="I61"/>
    </sheetView>
  </sheetViews>
  <sheetFormatPr defaultColWidth="9" defaultRowHeight="15"/>
  <cols>
    <col min="1" max="1" width="8.5" style="279" customWidth="1"/>
    <col min="2" max="2" width="8.5" style="217" customWidth="1"/>
    <col min="3" max="3" width="51.125" style="280" customWidth="1"/>
    <col min="4" max="4" width="7.625" style="281" customWidth="1"/>
    <col min="5" max="5" width="13.375" style="281" customWidth="1"/>
    <col min="6" max="6" width="16.75" style="281" customWidth="1"/>
    <col min="7" max="7" width="16.25" style="281" customWidth="1"/>
    <col min="8" max="8" width="12" style="281" customWidth="1"/>
    <col min="9" max="9" width="20.875" style="281" customWidth="1"/>
    <col min="10" max="10" width="18.125" style="281" customWidth="1"/>
    <col min="11" max="11" width="15.875" style="281" customWidth="1"/>
    <col min="12" max="12" width="9" style="206" hidden="1" customWidth="1"/>
    <col min="13" max="13" width="9" style="303" hidden="1" customWidth="1"/>
    <col min="14" max="14" width="11.875" style="303" hidden="1" customWidth="1"/>
    <col min="15" max="16" width="9" style="303" hidden="1" customWidth="1"/>
    <col min="17" max="18" width="17.625" style="303" hidden="1" customWidth="1"/>
    <col min="19" max="19" width="9" style="207" hidden="1" customWidth="1"/>
    <col min="20" max="20" width="15.625" style="303" hidden="1" customWidth="1"/>
    <col min="21" max="21" width="17.125" style="303" hidden="1" customWidth="1"/>
    <col min="22" max="22" width="1.625" style="303" hidden="1" customWidth="1"/>
    <col min="23" max="31" width="9" style="304" hidden="1" customWidth="1"/>
    <col min="32" max="40" width="0" style="304" hidden="1" customWidth="1"/>
    <col min="41" max="42" width="9" style="304"/>
    <col min="43" max="16384" width="9" style="303"/>
  </cols>
  <sheetData>
    <row r="1" spans="1:46" s="207" customFormat="1" ht="15.75">
      <c r="A1" s="201" t="str">
        <f>Cover!B3</f>
        <v>NR1/T/W-CIVIL/DOM/I00/25/07512 – RFx Number 5002004524</v>
      </c>
      <c r="B1" s="210"/>
      <c r="C1" s="202"/>
      <c r="D1" s="203"/>
      <c r="E1" s="203"/>
      <c r="F1" s="203"/>
      <c r="G1" s="203"/>
      <c r="H1" s="203"/>
      <c r="I1" s="203"/>
      <c r="J1" s="204"/>
      <c r="K1" s="205" t="s">
        <v>286</v>
      </c>
      <c r="L1" s="206"/>
      <c r="W1" s="206"/>
      <c r="X1" s="206"/>
      <c r="Y1" s="206"/>
      <c r="Z1" s="206"/>
      <c r="AA1" s="206"/>
      <c r="AB1" s="206"/>
      <c r="AC1" s="206"/>
      <c r="AD1" s="206"/>
      <c r="AE1" s="206"/>
      <c r="AF1" s="206"/>
      <c r="AG1" s="206"/>
      <c r="AH1" s="206"/>
      <c r="AI1" s="206"/>
      <c r="AJ1" s="206"/>
      <c r="AK1" s="206"/>
      <c r="AL1" s="206"/>
      <c r="AM1" s="206"/>
      <c r="AN1" s="206"/>
      <c r="AO1" s="206"/>
      <c r="AP1" s="206"/>
    </row>
    <row r="2" spans="1:46" s="207" customFormat="1">
      <c r="A2" s="269"/>
      <c r="B2" s="214"/>
      <c r="C2" s="270"/>
      <c r="D2" s="271"/>
      <c r="E2" s="271"/>
      <c r="F2" s="271"/>
      <c r="G2" s="271"/>
      <c r="H2" s="271"/>
      <c r="I2" s="271"/>
      <c r="L2" s="206"/>
      <c r="W2" s="206"/>
      <c r="X2" s="206"/>
      <c r="Y2" s="206"/>
      <c r="Z2" s="206"/>
      <c r="AA2" s="206"/>
      <c r="AB2" s="206"/>
      <c r="AC2" s="206"/>
      <c r="AD2" s="206"/>
      <c r="AE2" s="206"/>
      <c r="AF2" s="206"/>
      <c r="AG2" s="206"/>
      <c r="AH2" s="206"/>
      <c r="AI2" s="206"/>
      <c r="AJ2" s="206"/>
      <c r="AK2" s="206"/>
      <c r="AL2" s="206"/>
      <c r="AM2" s="206"/>
      <c r="AN2" s="206"/>
      <c r="AO2" s="206"/>
      <c r="AP2" s="206"/>
    </row>
    <row r="3" spans="1:46" s="207" customFormat="1" ht="15.75">
      <c r="A3" s="700" t="str">
        <f>Cover!$B$2</f>
        <v>Construction of Indoor &amp; Outdoor stores, Watchtowers, Spare Equipment Foundations etc. at 765/400 kV Sikar II New Substation.</v>
      </c>
      <c r="B3" s="700"/>
      <c r="C3" s="700"/>
      <c r="D3" s="700"/>
      <c r="E3" s="700"/>
      <c r="F3" s="700"/>
      <c r="G3" s="700"/>
      <c r="H3" s="700"/>
      <c r="I3" s="700"/>
      <c r="J3" s="700"/>
      <c r="K3" s="700"/>
      <c r="L3" s="272"/>
      <c r="M3" s="273"/>
      <c r="N3" s="274"/>
      <c r="O3" s="206"/>
      <c r="P3" s="206" t="s">
        <v>196</v>
      </c>
      <c r="Q3" s="206"/>
      <c r="R3" s="206">
        <f>IF(ISERROR(#REF!/('SCHEDULE-4'!D14+'SCHEDULE-4'!D16+'SCHEDULE-4'!D18)),0,#REF!/( 'SCHEDULE-4'!D14+'SCHEDULE-4'!D16+'SCHEDULE-4'!D18))</f>
        <v>0</v>
      </c>
      <c r="S3" s="206"/>
      <c r="T3" s="275"/>
      <c r="U3" s="276"/>
      <c r="V3" s="276"/>
      <c r="W3" s="276"/>
      <c r="X3" s="206"/>
      <c r="Y3" s="275"/>
      <c r="Z3" s="206"/>
      <c r="AA3" s="206"/>
      <c r="AB3" s="701"/>
      <c r="AC3" s="701"/>
      <c r="AD3" s="206"/>
      <c r="AE3" s="206"/>
      <c r="AF3" s="206"/>
      <c r="AG3" s="206"/>
      <c r="AH3" s="206"/>
      <c r="AI3" s="206"/>
      <c r="AJ3" s="206"/>
      <c r="AK3" s="206"/>
      <c r="AL3" s="206"/>
      <c r="AM3" s="206"/>
      <c r="AN3" s="206"/>
      <c r="AO3" s="206"/>
      <c r="AP3" s="206"/>
      <c r="AQ3" s="206"/>
      <c r="AR3" s="206"/>
      <c r="AS3" s="206"/>
      <c r="AT3" s="206"/>
    </row>
    <row r="4" spans="1:46" s="207" customFormat="1" ht="15.75">
      <c r="A4" s="263"/>
      <c r="B4" s="216"/>
      <c r="C4" s="263"/>
      <c r="D4" s="263"/>
      <c r="E4" s="263"/>
      <c r="F4" s="263"/>
      <c r="G4" s="263"/>
      <c r="H4" s="263"/>
      <c r="I4" s="263"/>
      <c r="J4" s="263"/>
      <c r="K4" s="263"/>
      <c r="L4" s="272"/>
      <c r="M4" s="273"/>
      <c r="N4" s="274"/>
      <c r="O4" s="206"/>
      <c r="P4" s="206"/>
      <c r="Q4" s="206"/>
      <c r="R4" s="206"/>
      <c r="S4" s="206"/>
      <c r="T4" s="275"/>
      <c r="U4" s="276"/>
      <c r="V4" s="276"/>
      <c r="W4" s="276"/>
      <c r="X4" s="206"/>
      <c r="Y4" s="275"/>
      <c r="Z4" s="206"/>
      <c r="AA4" s="206"/>
      <c r="AB4" s="274"/>
      <c r="AC4" s="274"/>
      <c r="AD4" s="206"/>
      <c r="AE4" s="206"/>
      <c r="AF4" s="206"/>
      <c r="AG4" s="206"/>
      <c r="AH4" s="206"/>
      <c r="AI4" s="206"/>
      <c r="AJ4" s="206"/>
      <c r="AK4" s="206"/>
      <c r="AL4" s="206"/>
      <c r="AM4" s="206"/>
      <c r="AN4" s="206"/>
      <c r="AO4" s="206"/>
      <c r="AP4" s="206"/>
      <c r="AQ4" s="206"/>
      <c r="AR4" s="206"/>
      <c r="AS4" s="206"/>
      <c r="AT4" s="206"/>
    </row>
    <row r="5" spans="1:46" s="207" customFormat="1" ht="15.75">
      <c r="A5" s="702" t="s">
        <v>251</v>
      </c>
      <c r="B5" s="702"/>
      <c r="C5" s="702"/>
      <c r="D5" s="702"/>
      <c r="E5" s="702"/>
      <c r="F5" s="702"/>
      <c r="G5" s="702"/>
      <c r="H5" s="702"/>
      <c r="I5" s="702"/>
      <c r="J5" s="702"/>
      <c r="K5" s="702"/>
      <c r="L5" s="277"/>
      <c r="P5" s="269" t="s">
        <v>197</v>
      </c>
      <c r="R5" s="278" t="e">
        <f>#REF!</f>
        <v>#REF!</v>
      </c>
      <c r="W5" s="206"/>
      <c r="X5" s="206"/>
      <c r="Y5" s="206"/>
      <c r="Z5" s="206"/>
      <c r="AA5" s="206"/>
      <c r="AB5" s="206"/>
      <c r="AC5" s="206"/>
      <c r="AD5" s="206"/>
      <c r="AE5" s="206"/>
      <c r="AF5" s="206"/>
      <c r="AG5" s="206"/>
      <c r="AH5" s="206"/>
      <c r="AI5" s="206"/>
      <c r="AJ5" s="206"/>
      <c r="AK5" s="206"/>
      <c r="AL5" s="206"/>
      <c r="AM5" s="206"/>
      <c r="AN5" s="206"/>
      <c r="AO5" s="206"/>
      <c r="AP5" s="206"/>
    </row>
    <row r="6" spans="1:46" s="207" customFormat="1">
      <c r="A6" s="279"/>
      <c r="B6" s="217"/>
      <c r="C6" s="280"/>
      <c r="D6" s="281"/>
      <c r="E6" s="281"/>
      <c r="F6" s="281"/>
      <c r="G6" s="281"/>
      <c r="H6" s="281"/>
      <c r="I6" s="281"/>
      <c r="J6" s="281"/>
      <c r="L6" s="206"/>
      <c r="P6" s="269" t="s">
        <v>198</v>
      </c>
      <c r="R6" s="278">
        <f>IF(ISERROR(#REF!/#REF!),0,#REF! /#REF!)</f>
        <v>0</v>
      </c>
      <c r="W6" s="206"/>
      <c r="X6" s="206"/>
      <c r="Y6" s="206"/>
      <c r="Z6" s="206"/>
      <c r="AA6" s="206"/>
      <c r="AB6" s="206"/>
      <c r="AC6" s="206"/>
      <c r="AD6" s="206"/>
      <c r="AE6" s="206"/>
      <c r="AF6" s="206"/>
      <c r="AG6" s="206"/>
      <c r="AH6" s="206"/>
      <c r="AI6" s="206"/>
      <c r="AJ6" s="206"/>
      <c r="AK6" s="206"/>
      <c r="AL6" s="206"/>
      <c r="AM6" s="206"/>
      <c r="AN6" s="206"/>
      <c r="AO6" s="206"/>
      <c r="AP6" s="206"/>
    </row>
    <row r="7" spans="1:46" s="207" customFormat="1" ht="15.75">
      <c r="A7" s="282" t="s">
        <v>277</v>
      </c>
      <c r="B7" s="219"/>
      <c r="C7" s="283"/>
      <c r="D7" s="283"/>
      <c r="E7" s="283"/>
      <c r="F7" s="283"/>
      <c r="G7" s="283"/>
      <c r="H7" s="283"/>
      <c r="I7" s="283"/>
      <c r="J7" s="284" t="s">
        <v>220</v>
      </c>
      <c r="L7" s="285"/>
      <c r="P7" s="269" t="s">
        <v>200</v>
      </c>
      <c r="R7" s="278" t="e">
        <f>#REF!</f>
        <v>#REF!</v>
      </c>
      <c r="W7" s="206"/>
      <c r="X7" s="206"/>
      <c r="Y7" s="206"/>
      <c r="Z7" s="206"/>
      <c r="AA7" s="206"/>
      <c r="AB7" s="206"/>
      <c r="AC7" s="206"/>
      <c r="AD7" s="206"/>
      <c r="AE7" s="206"/>
      <c r="AF7" s="206"/>
      <c r="AG7" s="206"/>
      <c r="AH7" s="206"/>
      <c r="AI7" s="206"/>
      <c r="AJ7" s="206"/>
      <c r="AK7" s="206"/>
      <c r="AL7" s="206"/>
      <c r="AM7" s="206"/>
      <c r="AN7" s="206"/>
      <c r="AO7" s="206"/>
      <c r="AP7" s="206"/>
    </row>
    <row r="8" spans="1:46" s="207" customFormat="1" ht="15.75">
      <c r="A8" s="703"/>
      <c r="B8" s="703"/>
      <c r="C8" s="703"/>
      <c r="D8" s="703"/>
      <c r="E8" s="703"/>
      <c r="F8" s="286"/>
      <c r="G8" s="286"/>
      <c r="H8" s="286"/>
      <c r="I8" s="286"/>
      <c r="J8" s="287"/>
      <c r="L8" s="285"/>
      <c r="P8" s="269" t="s">
        <v>199</v>
      </c>
      <c r="R8" s="278" t="e">
        <f>SUM(R3:R7)</f>
        <v>#REF!</v>
      </c>
      <c r="W8" s="206"/>
      <c r="X8" s="206"/>
      <c r="Y8" s="206"/>
      <c r="Z8" s="206"/>
      <c r="AA8" s="206"/>
      <c r="AB8" s="206"/>
      <c r="AC8" s="206"/>
      <c r="AD8" s="206"/>
      <c r="AE8" s="206"/>
      <c r="AF8" s="206"/>
      <c r="AG8" s="206"/>
      <c r="AH8" s="206"/>
      <c r="AI8" s="206"/>
      <c r="AJ8" s="206"/>
      <c r="AK8" s="206"/>
      <c r="AL8" s="206"/>
      <c r="AM8" s="206"/>
      <c r="AN8" s="206"/>
      <c r="AO8" s="206"/>
      <c r="AP8" s="206"/>
    </row>
    <row r="9" spans="1:46" s="207" customFormat="1" ht="15.75">
      <c r="A9" s="282" t="s">
        <v>221</v>
      </c>
      <c r="B9" s="219"/>
      <c r="C9" s="698" t="str">
        <f xml:space="preserve"> IF('Names of Bidder'!D9=0, "",'Names of Bidder'!D9)</f>
        <v/>
      </c>
      <c r="D9" s="698"/>
      <c r="E9" s="698"/>
      <c r="F9" s="288"/>
      <c r="G9" s="288"/>
      <c r="H9" s="288"/>
      <c r="I9" s="288"/>
      <c r="J9" s="289" t="s">
        <v>254</v>
      </c>
      <c r="L9" s="285"/>
      <c r="W9" s="206"/>
      <c r="X9" s="206"/>
      <c r="Y9" s="206"/>
      <c r="Z9" s="206"/>
      <c r="AA9" s="206"/>
      <c r="AB9" s="206"/>
      <c r="AC9" s="206"/>
      <c r="AD9" s="206"/>
      <c r="AE9" s="206"/>
      <c r="AF9" s="206"/>
      <c r="AG9" s="206"/>
      <c r="AH9" s="206"/>
      <c r="AI9" s="206"/>
      <c r="AJ9" s="206"/>
      <c r="AK9" s="206"/>
      <c r="AL9" s="206"/>
      <c r="AM9" s="206"/>
      <c r="AN9" s="206"/>
      <c r="AO9" s="206"/>
      <c r="AP9" s="206"/>
    </row>
    <row r="10" spans="1:46" s="207" customFormat="1" ht="15.75">
      <c r="A10" s="282" t="s">
        <v>222</v>
      </c>
      <c r="B10" s="219"/>
      <c r="C10" s="698" t="str">
        <f xml:space="preserve"> IF('Names of Bidder'!D10=0, "",'Names of Bidder'!D10)</f>
        <v/>
      </c>
      <c r="D10" s="698"/>
      <c r="E10" s="698"/>
      <c r="F10" s="288"/>
      <c r="G10" s="288"/>
      <c r="H10" s="288"/>
      <c r="I10" s="288"/>
      <c r="J10" s="289" t="s">
        <v>223</v>
      </c>
      <c r="L10" s="285"/>
      <c r="W10" s="206"/>
      <c r="X10" s="206"/>
      <c r="Y10" s="206"/>
      <c r="Z10" s="206"/>
      <c r="AA10" s="206"/>
      <c r="AB10" s="206"/>
      <c r="AC10" s="206"/>
      <c r="AD10" s="206"/>
      <c r="AE10" s="206"/>
      <c r="AF10" s="206"/>
      <c r="AG10" s="206"/>
      <c r="AH10" s="206"/>
      <c r="AI10" s="206"/>
      <c r="AJ10" s="206"/>
      <c r="AK10" s="206"/>
      <c r="AL10" s="206"/>
      <c r="AM10" s="206"/>
      <c r="AN10" s="206"/>
      <c r="AO10" s="206"/>
      <c r="AP10" s="206"/>
    </row>
    <row r="11" spans="1:46" s="207" customFormat="1">
      <c r="A11" s="283"/>
      <c r="B11" s="220"/>
      <c r="C11" s="698" t="str">
        <f xml:space="preserve"> IF('Names of Bidder'!D11=0, "",'Names of Bidder'!D11)</f>
        <v/>
      </c>
      <c r="D11" s="698"/>
      <c r="E11" s="698"/>
      <c r="F11" s="288"/>
      <c r="G11" s="288"/>
      <c r="H11" s="288"/>
      <c r="I11" s="288"/>
      <c r="J11" s="289" t="str">
        <f>'CIVIL_ELECTRICAL-Sch-2'!J11</f>
        <v xml:space="preserve">Rajasthan Projects Office, </v>
      </c>
      <c r="L11" s="285"/>
      <c r="P11" s="269" t="s">
        <v>170</v>
      </c>
      <c r="R11" s="278" t="e">
        <f>#REF!</f>
        <v>#REF!</v>
      </c>
      <c r="W11" s="206"/>
      <c r="X11" s="206"/>
      <c r="Y11" s="206"/>
      <c r="Z11" s="206"/>
      <c r="AA11" s="206"/>
      <c r="AB11" s="206"/>
      <c r="AC11" s="206"/>
      <c r="AD11" s="206"/>
      <c r="AE11" s="206"/>
      <c r="AF11" s="206"/>
      <c r="AG11" s="206"/>
      <c r="AH11" s="206"/>
      <c r="AI11" s="206"/>
      <c r="AJ11" s="206"/>
      <c r="AK11" s="206"/>
      <c r="AL11" s="206"/>
      <c r="AM11" s="206"/>
      <c r="AN11" s="206"/>
      <c r="AO11" s="206"/>
      <c r="AP11" s="206"/>
    </row>
    <row r="12" spans="1:46" s="207" customFormat="1">
      <c r="A12" s="283"/>
      <c r="B12" s="220"/>
      <c r="C12" s="698" t="str">
        <f xml:space="preserve"> IF('Names of Bidder'!D12=0, "",'Names of Bidder'!D12)</f>
        <v/>
      </c>
      <c r="D12" s="698"/>
      <c r="E12" s="698"/>
      <c r="F12" s="288"/>
      <c r="G12" s="288"/>
      <c r="H12" s="288"/>
      <c r="I12" s="288"/>
      <c r="J12" s="289" t="str">
        <f>'CIVIL_ELECTRICAL-Sch-2'!J12</f>
        <v xml:space="preserve">4th Floor, REIL House, Shipra Path, </v>
      </c>
      <c r="L12" s="285"/>
      <c r="P12" s="269"/>
      <c r="R12" s="278"/>
      <c r="W12" s="206"/>
      <c r="X12" s="206"/>
      <c r="Y12" s="206"/>
      <c r="Z12" s="206"/>
      <c r="AA12" s="206"/>
      <c r="AB12" s="206"/>
      <c r="AC12" s="206"/>
      <c r="AD12" s="206"/>
      <c r="AE12" s="206"/>
      <c r="AF12" s="206"/>
      <c r="AG12" s="206"/>
      <c r="AH12" s="206"/>
      <c r="AI12" s="206"/>
      <c r="AJ12" s="206"/>
      <c r="AK12" s="206"/>
      <c r="AL12" s="206"/>
      <c r="AM12" s="206"/>
      <c r="AN12" s="206"/>
      <c r="AO12" s="206"/>
      <c r="AP12" s="206"/>
    </row>
    <row r="13" spans="1:46" s="207" customFormat="1">
      <c r="A13" s="283"/>
      <c r="B13" s="220"/>
      <c r="C13" s="288"/>
      <c r="D13" s="288"/>
      <c r="E13" s="288"/>
      <c r="F13" s="288"/>
      <c r="G13" s="288"/>
      <c r="H13" s="288"/>
      <c r="I13" s="288"/>
      <c r="J13" s="289" t="str">
        <f>'CIVIL_ELECTRICAL-Sch-2'!J13</f>
        <v xml:space="preserve">Mansarovar, Jaipur-302020 Rajasthan </v>
      </c>
      <c r="L13" s="285"/>
      <c r="P13" s="269"/>
      <c r="R13" s="278"/>
      <c r="W13" s="206"/>
      <c r="X13" s="206"/>
      <c r="Y13" s="206"/>
      <c r="Z13" s="206"/>
      <c r="AA13" s="206"/>
      <c r="AB13" s="206"/>
      <c r="AC13" s="206"/>
      <c r="AD13" s="206"/>
      <c r="AE13" s="206"/>
      <c r="AF13" s="206"/>
      <c r="AG13" s="206"/>
      <c r="AH13" s="206"/>
      <c r="AI13" s="206"/>
      <c r="AJ13" s="206"/>
      <c r="AK13" s="206"/>
      <c r="AL13" s="206"/>
      <c r="AM13" s="206"/>
      <c r="AN13" s="206"/>
      <c r="AO13" s="206"/>
      <c r="AP13" s="206"/>
    </row>
    <row r="14" spans="1:46" s="207" customFormat="1">
      <c r="A14" s="283"/>
      <c r="B14" s="220"/>
      <c r="C14" s="288"/>
      <c r="D14" s="288"/>
      <c r="E14" s="288"/>
      <c r="F14" s="288"/>
      <c r="G14" s="288"/>
      <c r="H14" s="288"/>
      <c r="I14" s="288"/>
      <c r="J14" s="289"/>
      <c r="L14" s="285"/>
      <c r="P14" s="269"/>
      <c r="R14" s="278"/>
      <c r="W14" s="206"/>
      <c r="X14" s="206"/>
      <c r="Y14" s="206"/>
      <c r="Z14" s="206"/>
      <c r="AA14" s="206"/>
      <c r="AB14" s="206"/>
      <c r="AC14" s="206"/>
      <c r="AD14" s="206"/>
      <c r="AE14" s="206"/>
      <c r="AF14" s="206"/>
      <c r="AG14" s="206"/>
      <c r="AH14" s="206"/>
      <c r="AI14" s="206"/>
      <c r="AJ14" s="206"/>
      <c r="AK14" s="206"/>
      <c r="AL14" s="206"/>
      <c r="AM14" s="206"/>
      <c r="AN14" s="206"/>
      <c r="AO14" s="206"/>
      <c r="AP14" s="206"/>
    </row>
    <row r="15" spans="1:46" s="207" customFormat="1" ht="15.75">
      <c r="A15" s="220"/>
      <c r="B15" s="220"/>
      <c r="C15" s="219"/>
      <c r="D15" s="219"/>
      <c r="E15" s="219"/>
      <c r="F15" s="219"/>
      <c r="G15" s="219"/>
      <c r="H15" s="219"/>
      <c r="I15" s="219"/>
      <c r="J15" s="219"/>
      <c r="K15" s="212" t="s">
        <v>169</v>
      </c>
      <c r="L15" s="221"/>
      <c r="Q15" s="699" t="s">
        <v>171</v>
      </c>
      <c r="R15" s="699"/>
      <c r="S15" s="271" t="s">
        <v>173</v>
      </c>
      <c r="T15" s="699" t="s">
        <v>172</v>
      </c>
      <c r="U15" s="699"/>
      <c r="W15" s="206"/>
      <c r="X15" s="206"/>
      <c r="Y15" s="206"/>
      <c r="Z15" s="206"/>
      <c r="AA15" s="206"/>
      <c r="AB15" s="206"/>
      <c r="AC15" s="206"/>
      <c r="AD15" s="206"/>
      <c r="AE15" s="206"/>
      <c r="AF15" s="206"/>
      <c r="AG15" s="206"/>
      <c r="AH15" s="206"/>
      <c r="AI15" s="206"/>
      <c r="AJ15" s="206"/>
      <c r="AK15" s="206"/>
      <c r="AL15" s="206"/>
      <c r="AM15" s="206"/>
      <c r="AN15" s="206"/>
      <c r="AO15" s="206"/>
      <c r="AP15" s="206"/>
    </row>
    <row r="16" spans="1:46" s="207" customFormat="1" ht="94.5" customHeight="1">
      <c r="A16" s="222" t="s">
        <v>203</v>
      </c>
      <c r="B16" s="226" t="s">
        <v>321</v>
      </c>
      <c r="C16" s="226" t="s">
        <v>206</v>
      </c>
      <c r="D16" s="223" t="s">
        <v>201</v>
      </c>
      <c r="E16" s="223" t="s">
        <v>202</v>
      </c>
      <c r="F16" s="224" t="s">
        <v>300</v>
      </c>
      <c r="G16" s="332" t="s">
        <v>274</v>
      </c>
      <c r="H16" s="224" t="s">
        <v>273</v>
      </c>
      <c r="I16" s="224" t="s">
        <v>290</v>
      </c>
      <c r="J16" s="225" t="s">
        <v>301</v>
      </c>
      <c r="K16" s="226" t="s">
        <v>302</v>
      </c>
      <c r="L16" s="213"/>
      <c r="Q16" s="295" t="s">
        <v>207</v>
      </c>
      <c r="R16" s="295" t="s">
        <v>224</v>
      </c>
      <c r="S16" s="271"/>
      <c r="T16" s="295" t="s">
        <v>207</v>
      </c>
      <c r="U16" s="295" t="s">
        <v>224</v>
      </c>
      <c r="W16" s="206"/>
      <c r="X16" s="206"/>
      <c r="Y16" s="206"/>
      <c r="Z16" s="206"/>
      <c r="AA16" s="206"/>
      <c r="AB16" s="206"/>
      <c r="AC16" s="206"/>
      <c r="AD16" s="206"/>
      <c r="AE16" s="206"/>
      <c r="AF16" s="206"/>
      <c r="AG16" s="206"/>
      <c r="AH16" s="206"/>
      <c r="AI16" s="206"/>
      <c r="AJ16" s="206"/>
      <c r="AK16" s="206"/>
      <c r="AL16" s="206"/>
      <c r="AM16" s="206"/>
      <c r="AN16" s="206"/>
      <c r="AO16" s="206"/>
      <c r="AP16" s="206"/>
    </row>
    <row r="17" spans="1:42" s="207" customFormat="1" ht="15.75">
      <c r="A17" s="227">
        <v>1</v>
      </c>
      <c r="B17" s="227">
        <v>2</v>
      </c>
      <c r="C17" s="227">
        <v>3</v>
      </c>
      <c r="D17" s="227">
        <v>4</v>
      </c>
      <c r="E17" s="224">
        <v>5</v>
      </c>
      <c r="F17" s="224">
        <v>6</v>
      </c>
      <c r="G17" s="224">
        <v>7</v>
      </c>
      <c r="H17" s="227">
        <v>8</v>
      </c>
      <c r="I17" s="228">
        <v>9</v>
      </c>
      <c r="J17" s="227">
        <v>10</v>
      </c>
      <c r="K17" s="227" t="s">
        <v>343</v>
      </c>
      <c r="L17" s="229"/>
      <c r="N17" s="297">
        <f>'Sched-6 Discount'!G15</f>
        <v>0</v>
      </c>
      <c r="Q17" s="298">
        <v>5</v>
      </c>
      <c r="R17" s="298" t="s">
        <v>225</v>
      </c>
      <c r="S17" s="271"/>
      <c r="T17" s="298">
        <v>5</v>
      </c>
      <c r="U17" s="298" t="s">
        <v>225</v>
      </c>
      <c r="W17" s="206"/>
      <c r="X17" s="206"/>
      <c r="Y17" s="206"/>
      <c r="Z17" s="206"/>
      <c r="AA17" s="206"/>
      <c r="AB17" s="206"/>
      <c r="AC17" s="206"/>
      <c r="AD17" s="206"/>
      <c r="AE17" s="206"/>
      <c r="AF17" s="206"/>
      <c r="AG17" s="206"/>
      <c r="AH17" s="206"/>
      <c r="AI17" s="206"/>
      <c r="AJ17" s="206"/>
      <c r="AK17" s="206"/>
      <c r="AL17" s="206"/>
      <c r="AM17" s="206"/>
      <c r="AN17" s="206"/>
      <c r="AO17" s="206"/>
      <c r="AP17" s="206"/>
    </row>
    <row r="18" spans="1:42" s="207" customFormat="1" ht="15.75">
      <c r="A18" s="227"/>
      <c r="B18" s="227"/>
      <c r="C18" s="227"/>
      <c r="D18" s="227"/>
      <c r="E18" s="227"/>
      <c r="F18" s="325"/>
      <c r="G18" s="224"/>
      <c r="H18" s="224"/>
      <c r="I18" s="227"/>
      <c r="J18" s="228"/>
      <c r="K18" s="227"/>
      <c r="L18" s="229"/>
      <c r="N18" s="297"/>
      <c r="Q18" s="298"/>
      <c r="R18" s="298"/>
      <c r="S18" s="271"/>
      <c r="T18" s="298"/>
      <c r="U18" s="298"/>
      <c r="W18" s="206"/>
      <c r="X18" s="206"/>
      <c r="Y18" s="206"/>
      <c r="Z18" s="206"/>
      <c r="AA18" s="206"/>
      <c r="AB18" s="206"/>
      <c r="AC18" s="206"/>
      <c r="AD18" s="206"/>
      <c r="AE18" s="206"/>
      <c r="AF18" s="206"/>
      <c r="AG18" s="206"/>
      <c r="AH18" s="206"/>
      <c r="AI18" s="206"/>
      <c r="AJ18" s="206"/>
      <c r="AK18" s="206"/>
      <c r="AL18" s="206"/>
      <c r="AM18" s="206"/>
      <c r="AN18" s="206"/>
      <c r="AO18" s="206"/>
      <c r="AP18" s="206"/>
    </row>
    <row r="19" spans="1:42" s="207" customFormat="1" ht="115.5" customHeight="1">
      <c r="A19" s="333">
        <v>1</v>
      </c>
      <c r="B19" s="334" t="s">
        <v>425</v>
      </c>
      <c r="C19" s="335" t="s">
        <v>426</v>
      </c>
      <c r="D19" s="333" t="s">
        <v>348</v>
      </c>
      <c r="E19" s="336">
        <v>313</v>
      </c>
      <c r="F19" s="373">
        <v>995461</v>
      </c>
      <c r="G19" s="230"/>
      <c r="H19" s="356">
        <v>0.18</v>
      </c>
      <c r="I19" s="357"/>
      <c r="J19" s="337"/>
      <c r="K19" s="231" t="str">
        <f t="shared" ref="K19:K62" si="0">IF(J19=0, "Included", IF(ISERROR(E19*J19), J19, E19*J19))</f>
        <v>Included</v>
      </c>
      <c r="L19" s="232">
        <f t="shared" ref="L19:L76" si="1">IF(I19="",H19,I19)</f>
        <v>0.18</v>
      </c>
      <c r="N19" s="297"/>
      <c r="Q19" s="298"/>
      <c r="R19" s="298"/>
      <c r="S19" s="271"/>
      <c r="T19" s="298"/>
      <c r="U19" s="298"/>
      <c r="W19" s="206"/>
      <c r="X19" s="206"/>
      <c r="Y19" s="206"/>
      <c r="Z19" s="206"/>
      <c r="AA19" s="206"/>
      <c r="AB19" s="206"/>
      <c r="AC19" s="206"/>
      <c r="AD19" s="206"/>
      <c r="AE19" s="206"/>
      <c r="AF19" s="206"/>
      <c r="AG19" s="206"/>
      <c r="AH19" s="206"/>
      <c r="AI19" s="206"/>
      <c r="AJ19" s="206"/>
      <c r="AK19" s="206"/>
      <c r="AL19" s="206"/>
      <c r="AM19" s="206"/>
      <c r="AN19" s="206"/>
      <c r="AO19" s="206"/>
      <c r="AP19" s="206"/>
    </row>
    <row r="20" spans="1:42" s="207" customFormat="1" ht="85.5">
      <c r="A20" s="333">
        <v>2</v>
      </c>
      <c r="B20" s="338" t="s">
        <v>332</v>
      </c>
      <c r="C20" s="339" t="s">
        <v>427</v>
      </c>
      <c r="D20" s="333" t="s">
        <v>348</v>
      </c>
      <c r="E20" s="336">
        <v>188</v>
      </c>
      <c r="F20" s="336">
        <v>995461</v>
      </c>
      <c r="G20" s="230"/>
      <c r="H20" s="356">
        <v>0.18</v>
      </c>
      <c r="I20" s="357"/>
      <c r="J20" s="337"/>
      <c r="K20" s="231" t="str">
        <f t="shared" si="0"/>
        <v>Included</v>
      </c>
      <c r="L20" s="232">
        <f t="shared" si="1"/>
        <v>0.18</v>
      </c>
      <c r="N20" s="297"/>
      <c r="Q20" s="298"/>
      <c r="R20" s="298"/>
      <c r="S20" s="271"/>
      <c r="T20" s="298"/>
      <c r="U20" s="298"/>
      <c r="W20" s="206"/>
      <c r="X20" s="206"/>
      <c r="Y20" s="206"/>
      <c r="Z20" s="206"/>
      <c r="AA20" s="206"/>
      <c r="AB20" s="206"/>
      <c r="AC20" s="206"/>
      <c r="AD20" s="206"/>
      <c r="AE20" s="206"/>
      <c r="AF20" s="206"/>
      <c r="AG20" s="206"/>
      <c r="AH20" s="206"/>
      <c r="AI20" s="206"/>
      <c r="AJ20" s="206"/>
      <c r="AK20" s="206"/>
      <c r="AL20" s="206"/>
      <c r="AM20" s="206"/>
      <c r="AN20" s="206"/>
      <c r="AO20" s="206"/>
      <c r="AP20" s="206"/>
    </row>
    <row r="21" spans="1:42" s="207" customFormat="1" ht="71.25">
      <c r="A21" s="333">
        <v>3</v>
      </c>
      <c r="B21" s="338">
        <v>1.1200000000000001</v>
      </c>
      <c r="C21" s="339" t="s">
        <v>349</v>
      </c>
      <c r="D21" s="333" t="s">
        <v>298</v>
      </c>
      <c r="E21" s="336">
        <v>1136</v>
      </c>
      <c r="F21" s="336">
        <v>995461</v>
      </c>
      <c r="G21" s="230"/>
      <c r="H21" s="356">
        <v>0.18</v>
      </c>
      <c r="I21" s="357"/>
      <c r="J21" s="337"/>
      <c r="K21" s="231" t="str">
        <f t="shared" si="0"/>
        <v>Included</v>
      </c>
      <c r="L21" s="232">
        <f t="shared" si="1"/>
        <v>0.18</v>
      </c>
      <c r="N21" s="297"/>
      <c r="Q21" s="298"/>
      <c r="R21" s="298"/>
      <c r="S21" s="271"/>
      <c r="T21" s="298"/>
      <c r="U21" s="298"/>
      <c r="W21" s="206"/>
      <c r="X21" s="206"/>
      <c r="Y21" s="206"/>
      <c r="Z21" s="206"/>
      <c r="AA21" s="206"/>
      <c r="AB21" s="206"/>
      <c r="AC21" s="206"/>
      <c r="AD21" s="206"/>
      <c r="AE21" s="206"/>
      <c r="AF21" s="206"/>
      <c r="AG21" s="206"/>
      <c r="AH21" s="206"/>
      <c r="AI21" s="206"/>
      <c r="AJ21" s="206"/>
      <c r="AK21" s="206"/>
      <c r="AL21" s="206"/>
      <c r="AM21" s="206"/>
      <c r="AN21" s="206"/>
      <c r="AO21" s="206"/>
      <c r="AP21" s="206"/>
    </row>
    <row r="22" spans="1:42" s="207" customFormat="1" ht="71.25">
      <c r="A22" s="333">
        <v>4</v>
      </c>
      <c r="B22" s="338">
        <v>1.1299999999999999</v>
      </c>
      <c r="C22" s="339" t="s">
        <v>428</v>
      </c>
      <c r="D22" s="333" t="s">
        <v>298</v>
      </c>
      <c r="E22" s="336">
        <v>1302</v>
      </c>
      <c r="F22" s="336">
        <v>995461</v>
      </c>
      <c r="G22" s="230"/>
      <c r="H22" s="356">
        <v>0.18</v>
      </c>
      <c r="I22" s="357"/>
      <c r="J22" s="337"/>
      <c r="K22" s="231" t="str">
        <f t="shared" si="0"/>
        <v>Included</v>
      </c>
      <c r="L22" s="232">
        <f t="shared" si="1"/>
        <v>0.18</v>
      </c>
      <c r="N22" s="297"/>
      <c r="Q22" s="298"/>
      <c r="R22" s="298"/>
      <c r="S22" s="271"/>
      <c r="T22" s="298"/>
      <c r="U22" s="298"/>
      <c r="W22" s="206"/>
      <c r="X22" s="206"/>
      <c r="Y22" s="206"/>
      <c r="Z22" s="206"/>
      <c r="AA22" s="206"/>
      <c r="AB22" s="206"/>
      <c r="AC22" s="206"/>
      <c r="AD22" s="206"/>
      <c r="AE22" s="206"/>
      <c r="AF22" s="206"/>
      <c r="AG22" s="206"/>
      <c r="AH22" s="206"/>
      <c r="AI22" s="206"/>
      <c r="AJ22" s="206"/>
      <c r="AK22" s="206"/>
      <c r="AL22" s="206"/>
      <c r="AM22" s="206"/>
      <c r="AN22" s="206"/>
      <c r="AO22" s="206"/>
      <c r="AP22" s="206"/>
    </row>
    <row r="23" spans="1:42" s="207" customFormat="1" ht="82.5" customHeight="1">
      <c r="A23" s="333">
        <v>5</v>
      </c>
      <c r="B23" s="338" t="s">
        <v>336</v>
      </c>
      <c r="C23" s="339" t="s">
        <v>429</v>
      </c>
      <c r="D23" s="333" t="s">
        <v>298</v>
      </c>
      <c r="E23" s="336">
        <v>1592</v>
      </c>
      <c r="F23" s="336">
        <v>995461</v>
      </c>
      <c r="G23" s="230"/>
      <c r="H23" s="356">
        <v>0.18</v>
      </c>
      <c r="I23" s="357"/>
      <c r="J23" s="337"/>
      <c r="K23" s="231" t="str">
        <f t="shared" si="0"/>
        <v>Included</v>
      </c>
      <c r="L23" s="232">
        <f t="shared" si="1"/>
        <v>0.18</v>
      </c>
      <c r="N23" s="297"/>
      <c r="Q23" s="298"/>
      <c r="R23" s="298"/>
      <c r="S23" s="271"/>
      <c r="T23" s="298"/>
      <c r="U23" s="298"/>
      <c r="W23" s="206"/>
      <c r="X23" s="206"/>
      <c r="Y23" s="206"/>
      <c r="Z23" s="206"/>
      <c r="AA23" s="206"/>
      <c r="AB23" s="206"/>
      <c r="AC23" s="206"/>
      <c r="AD23" s="206"/>
      <c r="AE23" s="206"/>
      <c r="AF23" s="206"/>
      <c r="AG23" s="206"/>
      <c r="AH23" s="206"/>
      <c r="AI23" s="206"/>
      <c r="AJ23" s="206"/>
      <c r="AK23" s="206"/>
      <c r="AL23" s="206"/>
      <c r="AM23" s="206"/>
      <c r="AN23" s="206"/>
      <c r="AO23" s="206"/>
      <c r="AP23" s="206"/>
    </row>
    <row r="24" spans="1:42" s="207" customFormat="1" ht="84.95" customHeight="1">
      <c r="A24" s="333">
        <v>6</v>
      </c>
      <c r="B24" s="338" t="s">
        <v>337</v>
      </c>
      <c r="C24" s="339" t="s">
        <v>430</v>
      </c>
      <c r="D24" s="333" t="s">
        <v>298</v>
      </c>
      <c r="E24" s="336">
        <v>1148</v>
      </c>
      <c r="F24" s="336">
        <v>995461</v>
      </c>
      <c r="G24" s="230"/>
      <c r="H24" s="356">
        <v>0.18</v>
      </c>
      <c r="I24" s="357"/>
      <c r="J24" s="337"/>
      <c r="K24" s="231" t="str">
        <f t="shared" si="0"/>
        <v>Included</v>
      </c>
      <c r="L24" s="232">
        <f t="shared" si="1"/>
        <v>0.18</v>
      </c>
      <c r="N24" s="297"/>
      <c r="Q24" s="298"/>
      <c r="R24" s="298"/>
      <c r="S24" s="271"/>
      <c r="T24" s="298"/>
      <c r="U24" s="298"/>
      <c r="W24" s="206"/>
      <c r="X24" s="206"/>
      <c r="Y24" s="206"/>
      <c r="Z24" s="206"/>
      <c r="AA24" s="206"/>
      <c r="AB24" s="206"/>
      <c r="AC24" s="206"/>
      <c r="AD24" s="206"/>
      <c r="AE24" s="206"/>
      <c r="AF24" s="206"/>
      <c r="AG24" s="206"/>
      <c r="AH24" s="206"/>
      <c r="AI24" s="206"/>
      <c r="AJ24" s="206"/>
      <c r="AK24" s="206"/>
      <c r="AL24" s="206"/>
      <c r="AM24" s="206"/>
      <c r="AN24" s="206"/>
      <c r="AO24" s="206"/>
      <c r="AP24" s="206"/>
    </row>
    <row r="25" spans="1:42" s="207" customFormat="1" ht="79.5" customHeight="1">
      <c r="A25" s="333">
        <v>7</v>
      </c>
      <c r="B25" s="338" t="s">
        <v>350</v>
      </c>
      <c r="C25" s="339" t="s">
        <v>431</v>
      </c>
      <c r="D25" s="333" t="s">
        <v>298</v>
      </c>
      <c r="E25" s="336">
        <v>632</v>
      </c>
      <c r="F25" s="336">
        <v>995461</v>
      </c>
      <c r="G25" s="230"/>
      <c r="H25" s="356">
        <v>0.18</v>
      </c>
      <c r="I25" s="357"/>
      <c r="J25" s="337"/>
      <c r="K25" s="231" t="str">
        <f t="shared" si="0"/>
        <v>Included</v>
      </c>
      <c r="L25" s="232">
        <f t="shared" si="1"/>
        <v>0.18</v>
      </c>
      <c r="N25" s="297"/>
      <c r="Q25" s="298"/>
      <c r="R25" s="298"/>
      <c r="S25" s="271"/>
      <c r="T25" s="298"/>
      <c r="U25" s="298"/>
      <c r="W25" s="206"/>
      <c r="X25" s="206"/>
      <c r="Y25" s="206"/>
      <c r="Z25" s="206"/>
      <c r="AA25" s="206"/>
      <c r="AB25" s="206"/>
      <c r="AC25" s="206"/>
      <c r="AD25" s="206"/>
      <c r="AE25" s="206"/>
      <c r="AF25" s="206"/>
      <c r="AG25" s="206"/>
      <c r="AH25" s="206"/>
      <c r="AI25" s="206"/>
      <c r="AJ25" s="206"/>
      <c r="AK25" s="206"/>
      <c r="AL25" s="206"/>
      <c r="AM25" s="206"/>
      <c r="AN25" s="206"/>
      <c r="AO25" s="206"/>
      <c r="AP25" s="206"/>
    </row>
    <row r="26" spans="1:42" s="207" customFormat="1" ht="77.45" customHeight="1">
      <c r="A26" s="333">
        <v>8</v>
      </c>
      <c r="B26" s="338" t="s">
        <v>338</v>
      </c>
      <c r="C26" s="339" t="s">
        <v>432</v>
      </c>
      <c r="D26" s="333" t="s">
        <v>298</v>
      </c>
      <c r="E26" s="336">
        <v>50</v>
      </c>
      <c r="F26" s="336">
        <v>995461</v>
      </c>
      <c r="G26" s="230"/>
      <c r="H26" s="356">
        <v>0.18</v>
      </c>
      <c r="I26" s="357"/>
      <c r="J26" s="337"/>
      <c r="K26" s="231" t="str">
        <f t="shared" si="0"/>
        <v>Included</v>
      </c>
      <c r="L26" s="232">
        <f t="shared" si="1"/>
        <v>0.18</v>
      </c>
      <c r="N26" s="297"/>
      <c r="Q26" s="298"/>
      <c r="R26" s="298"/>
      <c r="S26" s="271"/>
      <c r="T26" s="298"/>
      <c r="U26" s="298"/>
      <c r="W26" s="206"/>
      <c r="X26" s="206"/>
      <c r="Y26" s="206"/>
      <c r="Z26" s="206"/>
      <c r="AA26" s="206"/>
      <c r="AB26" s="206"/>
      <c r="AC26" s="206"/>
      <c r="AD26" s="206"/>
      <c r="AE26" s="206"/>
      <c r="AF26" s="206"/>
      <c r="AG26" s="206"/>
      <c r="AH26" s="206"/>
      <c r="AI26" s="206"/>
      <c r="AJ26" s="206"/>
      <c r="AK26" s="206"/>
      <c r="AL26" s="206"/>
      <c r="AM26" s="206"/>
      <c r="AN26" s="206"/>
      <c r="AO26" s="206"/>
      <c r="AP26" s="206"/>
    </row>
    <row r="27" spans="1:42" s="207" customFormat="1" ht="86.1" customHeight="1">
      <c r="A27" s="333">
        <v>9</v>
      </c>
      <c r="B27" s="338" t="s">
        <v>339</v>
      </c>
      <c r="C27" s="339" t="s">
        <v>433</v>
      </c>
      <c r="D27" s="333" t="s">
        <v>298</v>
      </c>
      <c r="E27" s="336">
        <v>125</v>
      </c>
      <c r="F27" s="336">
        <v>995461</v>
      </c>
      <c r="G27" s="230"/>
      <c r="H27" s="356">
        <v>0.18</v>
      </c>
      <c r="I27" s="357"/>
      <c r="J27" s="337"/>
      <c r="K27" s="231" t="str">
        <f t="shared" si="0"/>
        <v>Included</v>
      </c>
      <c r="L27" s="232">
        <f t="shared" si="1"/>
        <v>0.18</v>
      </c>
      <c r="N27" s="297"/>
      <c r="Q27" s="298"/>
      <c r="R27" s="298"/>
      <c r="S27" s="271"/>
      <c r="T27" s="298"/>
      <c r="U27" s="298"/>
      <c r="W27" s="206"/>
      <c r="X27" s="206"/>
      <c r="Y27" s="206"/>
      <c r="Z27" s="206"/>
      <c r="AA27" s="206"/>
      <c r="AB27" s="206"/>
      <c r="AC27" s="206"/>
      <c r="AD27" s="206"/>
      <c r="AE27" s="206"/>
      <c r="AF27" s="206"/>
      <c r="AG27" s="206"/>
      <c r="AH27" s="206"/>
      <c r="AI27" s="206"/>
      <c r="AJ27" s="206"/>
      <c r="AK27" s="206"/>
      <c r="AL27" s="206"/>
      <c r="AM27" s="206"/>
      <c r="AN27" s="206"/>
      <c r="AO27" s="206"/>
      <c r="AP27" s="206"/>
    </row>
    <row r="28" spans="1:42" s="207" customFormat="1" ht="74.099999999999994" customHeight="1">
      <c r="A28" s="333">
        <v>10</v>
      </c>
      <c r="B28" s="338" t="s">
        <v>340</v>
      </c>
      <c r="C28" s="339" t="s">
        <v>434</v>
      </c>
      <c r="D28" s="333" t="s">
        <v>298</v>
      </c>
      <c r="E28" s="336">
        <v>918</v>
      </c>
      <c r="F28" s="336">
        <v>995461</v>
      </c>
      <c r="G28" s="230"/>
      <c r="H28" s="356">
        <v>0.18</v>
      </c>
      <c r="I28" s="357"/>
      <c r="J28" s="337"/>
      <c r="K28" s="231" t="str">
        <f t="shared" si="0"/>
        <v>Included</v>
      </c>
      <c r="L28" s="232">
        <f t="shared" si="1"/>
        <v>0.18</v>
      </c>
      <c r="N28" s="297"/>
      <c r="Q28" s="298"/>
      <c r="R28" s="298"/>
      <c r="S28" s="271"/>
      <c r="T28" s="298"/>
      <c r="U28" s="298"/>
      <c r="W28" s="206"/>
      <c r="X28" s="206"/>
      <c r="Y28" s="206"/>
      <c r="Z28" s="206"/>
      <c r="AA28" s="206"/>
      <c r="AB28" s="206"/>
      <c r="AC28" s="206"/>
      <c r="AD28" s="206"/>
      <c r="AE28" s="206"/>
      <c r="AF28" s="206"/>
      <c r="AG28" s="206"/>
      <c r="AH28" s="206"/>
      <c r="AI28" s="206"/>
      <c r="AJ28" s="206"/>
      <c r="AK28" s="206"/>
      <c r="AL28" s="206"/>
      <c r="AM28" s="206"/>
      <c r="AN28" s="206"/>
      <c r="AO28" s="206"/>
      <c r="AP28" s="206"/>
    </row>
    <row r="29" spans="1:42" s="207" customFormat="1" ht="80.45" customHeight="1">
      <c r="A29" s="333">
        <v>11</v>
      </c>
      <c r="B29" s="338">
        <v>1.19</v>
      </c>
      <c r="C29" s="339" t="s">
        <v>351</v>
      </c>
      <c r="D29" s="333" t="s">
        <v>298</v>
      </c>
      <c r="E29" s="336">
        <v>830</v>
      </c>
      <c r="F29" s="336">
        <v>995461</v>
      </c>
      <c r="G29" s="230"/>
      <c r="H29" s="356">
        <v>0.18</v>
      </c>
      <c r="I29" s="357"/>
      <c r="J29" s="337"/>
      <c r="K29" s="231" t="str">
        <f t="shared" si="0"/>
        <v>Included</v>
      </c>
      <c r="L29" s="232">
        <f t="shared" si="1"/>
        <v>0.18</v>
      </c>
      <c r="N29" s="297"/>
      <c r="Q29" s="298"/>
      <c r="R29" s="298"/>
      <c r="S29" s="271"/>
      <c r="T29" s="298"/>
      <c r="U29" s="298"/>
      <c r="W29" s="206"/>
      <c r="X29" s="206"/>
      <c r="Y29" s="206"/>
      <c r="Z29" s="206"/>
      <c r="AA29" s="206"/>
      <c r="AB29" s="206"/>
      <c r="AC29" s="206"/>
      <c r="AD29" s="206"/>
      <c r="AE29" s="206"/>
      <c r="AF29" s="206"/>
      <c r="AG29" s="206"/>
      <c r="AH29" s="206"/>
      <c r="AI29" s="206"/>
      <c r="AJ29" s="206"/>
      <c r="AK29" s="206"/>
      <c r="AL29" s="206"/>
      <c r="AM29" s="206"/>
      <c r="AN29" s="206"/>
      <c r="AO29" s="206"/>
      <c r="AP29" s="206"/>
    </row>
    <row r="30" spans="1:42" s="207" customFormat="1" ht="81.599999999999994" customHeight="1">
      <c r="A30" s="333">
        <v>12</v>
      </c>
      <c r="B30" s="338" t="s">
        <v>435</v>
      </c>
      <c r="C30" s="339" t="s">
        <v>436</v>
      </c>
      <c r="D30" s="333" t="s">
        <v>298</v>
      </c>
      <c r="E30" s="336">
        <v>1748</v>
      </c>
      <c r="F30" s="336">
        <v>995461</v>
      </c>
      <c r="G30" s="230"/>
      <c r="H30" s="356">
        <v>0.18</v>
      </c>
      <c r="I30" s="357"/>
      <c r="J30" s="337"/>
      <c r="K30" s="231" t="str">
        <f t="shared" si="0"/>
        <v>Included</v>
      </c>
      <c r="L30" s="232">
        <f t="shared" si="1"/>
        <v>0.18</v>
      </c>
      <c r="N30" s="297"/>
      <c r="Q30" s="298"/>
      <c r="R30" s="298"/>
      <c r="S30" s="271"/>
      <c r="T30" s="298"/>
      <c r="U30" s="298"/>
      <c r="W30" s="206"/>
      <c r="X30" s="206"/>
      <c r="Y30" s="206"/>
      <c r="Z30" s="206"/>
      <c r="AA30" s="206"/>
      <c r="AB30" s="206"/>
      <c r="AC30" s="206"/>
      <c r="AD30" s="206"/>
      <c r="AE30" s="206"/>
      <c r="AF30" s="206"/>
      <c r="AG30" s="206"/>
      <c r="AH30" s="206"/>
      <c r="AI30" s="206"/>
      <c r="AJ30" s="206"/>
      <c r="AK30" s="206"/>
      <c r="AL30" s="206"/>
      <c r="AM30" s="206"/>
      <c r="AN30" s="206"/>
      <c r="AO30" s="206"/>
      <c r="AP30" s="206"/>
    </row>
    <row r="31" spans="1:42" s="207" customFormat="1" ht="81.95" customHeight="1">
      <c r="A31" s="333">
        <v>13</v>
      </c>
      <c r="B31" s="338" t="s">
        <v>352</v>
      </c>
      <c r="C31" s="339" t="s">
        <v>437</v>
      </c>
      <c r="D31" s="333" t="s">
        <v>299</v>
      </c>
      <c r="E31" s="336">
        <v>19</v>
      </c>
      <c r="F31" s="340">
        <v>995461</v>
      </c>
      <c r="G31" s="230"/>
      <c r="H31" s="356">
        <v>0.18</v>
      </c>
      <c r="I31" s="357"/>
      <c r="J31" s="337"/>
      <c r="K31" s="231" t="str">
        <f t="shared" si="0"/>
        <v>Included</v>
      </c>
      <c r="L31" s="232">
        <f t="shared" si="1"/>
        <v>0.18</v>
      </c>
      <c r="N31" s="297"/>
      <c r="Q31" s="298"/>
      <c r="R31" s="298"/>
      <c r="S31" s="271"/>
      <c r="T31" s="298"/>
      <c r="U31" s="298"/>
      <c r="W31" s="206"/>
      <c r="X31" s="206"/>
      <c r="Y31" s="206"/>
      <c r="Z31" s="206"/>
      <c r="AA31" s="206"/>
      <c r="AB31" s="206"/>
      <c r="AC31" s="206"/>
      <c r="AD31" s="206"/>
      <c r="AE31" s="206"/>
      <c r="AF31" s="206"/>
      <c r="AG31" s="206"/>
      <c r="AH31" s="206"/>
      <c r="AI31" s="206"/>
      <c r="AJ31" s="206"/>
      <c r="AK31" s="206"/>
      <c r="AL31" s="206"/>
      <c r="AM31" s="206"/>
      <c r="AN31" s="206"/>
      <c r="AO31" s="206"/>
      <c r="AP31" s="206"/>
    </row>
    <row r="32" spans="1:42" s="207" customFormat="1" ht="68.099999999999994" customHeight="1">
      <c r="A32" s="333">
        <v>14</v>
      </c>
      <c r="B32" s="341" t="s">
        <v>353</v>
      </c>
      <c r="C32" s="339" t="s">
        <v>438</v>
      </c>
      <c r="D32" s="334" t="s">
        <v>299</v>
      </c>
      <c r="E32" s="336">
        <v>140</v>
      </c>
      <c r="F32" s="336">
        <v>995461</v>
      </c>
      <c r="G32" s="230"/>
      <c r="H32" s="356">
        <v>0.18</v>
      </c>
      <c r="I32" s="357"/>
      <c r="J32" s="337"/>
      <c r="K32" s="231" t="str">
        <f t="shared" si="0"/>
        <v>Included</v>
      </c>
      <c r="L32" s="232">
        <f t="shared" si="1"/>
        <v>0.18</v>
      </c>
      <c r="N32" s="297"/>
      <c r="Q32" s="298"/>
      <c r="R32" s="298"/>
      <c r="S32" s="271"/>
      <c r="T32" s="298"/>
      <c r="U32" s="298"/>
      <c r="W32" s="206"/>
      <c r="X32" s="206"/>
      <c r="Y32" s="206"/>
      <c r="Z32" s="206"/>
      <c r="AA32" s="206"/>
      <c r="AB32" s="206"/>
      <c r="AC32" s="206"/>
      <c r="AD32" s="206"/>
      <c r="AE32" s="206"/>
      <c r="AF32" s="206"/>
      <c r="AG32" s="206"/>
      <c r="AH32" s="206"/>
      <c r="AI32" s="206"/>
      <c r="AJ32" s="206"/>
      <c r="AK32" s="206"/>
      <c r="AL32" s="206"/>
      <c r="AM32" s="206"/>
      <c r="AN32" s="206"/>
      <c r="AO32" s="206"/>
      <c r="AP32" s="206"/>
    </row>
    <row r="33" spans="1:42" s="207" customFormat="1" ht="68.45" customHeight="1">
      <c r="A33" s="333">
        <v>15</v>
      </c>
      <c r="B33" s="341" t="s">
        <v>333</v>
      </c>
      <c r="C33" s="339" t="s">
        <v>439</v>
      </c>
      <c r="D33" s="334" t="s">
        <v>299</v>
      </c>
      <c r="E33" s="336">
        <v>97</v>
      </c>
      <c r="F33" s="336">
        <v>995461</v>
      </c>
      <c r="G33" s="230"/>
      <c r="H33" s="356">
        <v>0.18</v>
      </c>
      <c r="I33" s="357"/>
      <c r="J33" s="337"/>
      <c r="K33" s="231" t="str">
        <f t="shared" si="0"/>
        <v>Included</v>
      </c>
      <c r="L33" s="232">
        <f t="shared" si="1"/>
        <v>0.18</v>
      </c>
      <c r="N33" s="297"/>
      <c r="Q33" s="298"/>
      <c r="R33" s="298"/>
      <c r="S33" s="271"/>
      <c r="T33" s="298"/>
      <c r="U33" s="298"/>
      <c r="W33" s="206"/>
      <c r="X33" s="206"/>
      <c r="Y33" s="206"/>
      <c r="Z33" s="206"/>
      <c r="AA33" s="206"/>
      <c r="AB33" s="206"/>
      <c r="AC33" s="206"/>
      <c r="AD33" s="206"/>
      <c r="AE33" s="206"/>
      <c r="AF33" s="206"/>
      <c r="AG33" s="206"/>
      <c r="AH33" s="206"/>
      <c r="AI33" s="206"/>
      <c r="AJ33" s="206"/>
      <c r="AK33" s="206"/>
      <c r="AL33" s="206"/>
      <c r="AM33" s="206"/>
      <c r="AN33" s="206"/>
      <c r="AO33" s="206"/>
      <c r="AP33" s="206"/>
    </row>
    <row r="34" spans="1:42" s="207" customFormat="1" ht="66" customHeight="1">
      <c r="A34" s="333">
        <v>16</v>
      </c>
      <c r="B34" s="338" t="s">
        <v>334</v>
      </c>
      <c r="C34" s="339" t="s">
        <v>440</v>
      </c>
      <c r="D34" s="333" t="s">
        <v>299</v>
      </c>
      <c r="E34" s="336">
        <v>63</v>
      </c>
      <c r="F34" s="336">
        <v>995461</v>
      </c>
      <c r="G34" s="230"/>
      <c r="H34" s="356">
        <v>0.18</v>
      </c>
      <c r="I34" s="357"/>
      <c r="J34" s="337"/>
      <c r="K34" s="231" t="str">
        <f t="shared" si="0"/>
        <v>Included</v>
      </c>
      <c r="L34" s="232">
        <f t="shared" si="1"/>
        <v>0.18</v>
      </c>
      <c r="N34" s="297"/>
      <c r="Q34" s="298"/>
      <c r="R34" s="298"/>
      <c r="S34" s="271"/>
      <c r="T34" s="298"/>
      <c r="U34" s="298"/>
      <c r="W34" s="206"/>
      <c r="X34" s="206"/>
      <c r="Y34" s="206"/>
      <c r="Z34" s="206"/>
      <c r="AA34" s="206"/>
      <c r="AB34" s="206"/>
      <c r="AC34" s="206"/>
      <c r="AD34" s="206"/>
      <c r="AE34" s="206"/>
      <c r="AF34" s="206"/>
      <c r="AG34" s="206"/>
      <c r="AH34" s="206"/>
      <c r="AI34" s="206"/>
      <c r="AJ34" s="206"/>
      <c r="AK34" s="206"/>
      <c r="AL34" s="206"/>
      <c r="AM34" s="206"/>
      <c r="AN34" s="206"/>
      <c r="AO34" s="206"/>
      <c r="AP34" s="206"/>
    </row>
    <row r="35" spans="1:42" s="207" customFormat="1" ht="60.6" customHeight="1">
      <c r="A35" s="333">
        <v>17</v>
      </c>
      <c r="B35" s="338" t="s">
        <v>335</v>
      </c>
      <c r="C35" s="339" t="s">
        <v>441</v>
      </c>
      <c r="D35" s="333" t="s">
        <v>299</v>
      </c>
      <c r="E35" s="336">
        <v>63</v>
      </c>
      <c r="F35" s="336">
        <v>995461</v>
      </c>
      <c r="G35" s="230"/>
      <c r="H35" s="356">
        <v>0.18</v>
      </c>
      <c r="I35" s="357"/>
      <c r="J35" s="337"/>
      <c r="K35" s="231" t="str">
        <f t="shared" si="0"/>
        <v>Included</v>
      </c>
      <c r="L35" s="232">
        <f t="shared" si="1"/>
        <v>0.18</v>
      </c>
      <c r="N35" s="297"/>
      <c r="Q35" s="298"/>
      <c r="R35" s="298"/>
      <c r="S35" s="271"/>
      <c r="T35" s="298"/>
      <c r="U35" s="298"/>
      <c r="W35" s="206"/>
      <c r="X35" s="206"/>
      <c r="Y35" s="206"/>
      <c r="Z35" s="206"/>
      <c r="AA35" s="206"/>
      <c r="AB35" s="206"/>
      <c r="AC35" s="206"/>
      <c r="AD35" s="206"/>
      <c r="AE35" s="206"/>
      <c r="AF35" s="206"/>
      <c r="AG35" s="206"/>
      <c r="AH35" s="206"/>
      <c r="AI35" s="206"/>
      <c r="AJ35" s="206"/>
      <c r="AK35" s="206"/>
      <c r="AL35" s="206"/>
      <c r="AM35" s="206"/>
      <c r="AN35" s="206"/>
      <c r="AO35" s="206"/>
      <c r="AP35" s="206"/>
    </row>
    <row r="36" spans="1:42" s="207" customFormat="1" ht="42.75">
      <c r="A36" s="333">
        <v>18</v>
      </c>
      <c r="B36" s="338" t="s">
        <v>354</v>
      </c>
      <c r="C36" s="339" t="s">
        <v>442</v>
      </c>
      <c r="D36" s="333" t="s">
        <v>299</v>
      </c>
      <c r="E36" s="336">
        <v>20</v>
      </c>
      <c r="F36" s="336">
        <v>995461</v>
      </c>
      <c r="G36" s="230"/>
      <c r="H36" s="356">
        <v>0.18</v>
      </c>
      <c r="I36" s="357"/>
      <c r="J36" s="337"/>
      <c r="K36" s="231" t="str">
        <f t="shared" si="0"/>
        <v>Included</v>
      </c>
      <c r="L36" s="232">
        <f t="shared" si="1"/>
        <v>0.18</v>
      </c>
      <c r="N36" s="297"/>
      <c r="Q36" s="298"/>
      <c r="R36" s="298"/>
      <c r="S36" s="271"/>
      <c r="T36" s="298"/>
      <c r="U36" s="298"/>
      <c r="W36" s="206"/>
      <c r="X36" s="206"/>
      <c r="Y36" s="206"/>
      <c r="Z36" s="206"/>
      <c r="AA36" s="206"/>
      <c r="AB36" s="206"/>
      <c r="AC36" s="206"/>
      <c r="AD36" s="206"/>
      <c r="AE36" s="206"/>
      <c r="AF36" s="206"/>
      <c r="AG36" s="206"/>
      <c r="AH36" s="206"/>
      <c r="AI36" s="206"/>
      <c r="AJ36" s="206"/>
      <c r="AK36" s="206"/>
      <c r="AL36" s="206"/>
      <c r="AM36" s="206"/>
      <c r="AN36" s="206"/>
      <c r="AO36" s="206"/>
      <c r="AP36" s="206"/>
    </row>
    <row r="37" spans="1:42" s="207" customFormat="1" ht="67.5" customHeight="1">
      <c r="A37" s="333">
        <v>19</v>
      </c>
      <c r="B37" s="338">
        <v>1.25</v>
      </c>
      <c r="C37" s="339" t="s">
        <v>307</v>
      </c>
      <c r="D37" s="333" t="s">
        <v>299</v>
      </c>
      <c r="E37" s="336">
        <v>92</v>
      </c>
      <c r="F37" s="340">
        <v>995461</v>
      </c>
      <c r="G37" s="230"/>
      <c r="H37" s="356">
        <v>0.18</v>
      </c>
      <c r="I37" s="357"/>
      <c r="J37" s="337"/>
      <c r="K37" s="231" t="str">
        <f t="shared" si="0"/>
        <v>Included</v>
      </c>
      <c r="L37" s="232">
        <f t="shared" si="1"/>
        <v>0.18</v>
      </c>
      <c r="N37" s="297"/>
      <c r="Q37" s="298"/>
      <c r="R37" s="298"/>
      <c r="S37" s="271"/>
      <c r="T37" s="298"/>
      <c r="U37" s="298"/>
      <c r="W37" s="206"/>
      <c r="X37" s="206"/>
      <c r="Y37" s="206"/>
      <c r="Z37" s="206"/>
      <c r="AA37" s="206"/>
      <c r="AB37" s="206"/>
      <c r="AC37" s="206"/>
      <c r="AD37" s="206"/>
      <c r="AE37" s="206"/>
      <c r="AF37" s="206"/>
      <c r="AG37" s="206"/>
      <c r="AH37" s="206"/>
      <c r="AI37" s="206"/>
      <c r="AJ37" s="206"/>
      <c r="AK37" s="206"/>
      <c r="AL37" s="206"/>
      <c r="AM37" s="206"/>
      <c r="AN37" s="206"/>
      <c r="AO37" s="206"/>
      <c r="AP37" s="206"/>
    </row>
    <row r="38" spans="1:42" s="207" customFormat="1" ht="69" customHeight="1">
      <c r="A38" s="333">
        <v>20</v>
      </c>
      <c r="B38" s="338" t="s">
        <v>443</v>
      </c>
      <c r="C38" s="339" t="s">
        <v>444</v>
      </c>
      <c r="D38" s="333" t="s">
        <v>299</v>
      </c>
      <c r="E38" s="336">
        <v>63</v>
      </c>
      <c r="F38" s="336">
        <v>995461</v>
      </c>
      <c r="G38" s="230"/>
      <c r="H38" s="356">
        <v>0.18</v>
      </c>
      <c r="I38" s="357"/>
      <c r="J38" s="337"/>
      <c r="K38" s="231" t="str">
        <f t="shared" si="0"/>
        <v>Included</v>
      </c>
      <c r="L38" s="232">
        <f t="shared" si="1"/>
        <v>0.18</v>
      </c>
      <c r="N38" s="297"/>
      <c r="Q38" s="298"/>
      <c r="R38" s="298"/>
      <c r="S38" s="271"/>
      <c r="T38" s="298"/>
      <c r="U38" s="298"/>
      <c r="W38" s="206"/>
      <c r="X38" s="206"/>
      <c r="Y38" s="206"/>
      <c r="Z38" s="206"/>
      <c r="AA38" s="206"/>
      <c r="AB38" s="206"/>
      <c r="AC38" s="206"/>
      <c r="AD38" s="206"/>
      <c r="AE38" s="206"/>
      <c r="AF38" s="206"/>
      <c r="AG38" s="206"/>
      <c r="AH38" s="206"/>
      <c r="AI38" s="206"/>
      <c r="AJ38" s="206"/>
      <c r="AK38" s="206"/>
      <c r="AL38" s="206"/>
      <c r="AM38" s="206"/>
      <c r="AN38" s="206"/>
      <c r="AO38" s="206"/>
      <c r="AP38" s="206"/>
    </row>
    <row r="39" spans="1:42" s="207" customFormat="1" ht="75.95" customHeight="1">
      <c r="A39" s="333">
        <v>21</v>
      </c>
      <c r="B39" s="333" t="s">
        <v>355</v>
      </c>
      <c r="C39" s="335" t="s">
        <v>445</v>
      </c>
      <c r="D39" s="333" t="s">
        <v>299</v>
      </c>
      <c r="E39" s="336">
        <v>63</v>
      </c>
      <c r="F39" s="336">
        <v>995461</v>
      </c>
      <c r="G39" s="230"/>
      <c r="H39" s="356">
        <v>0.18</v>
      </c>
      <c r="I39" s="357"/>
      <c r="J39" s="337"/>
      <c r="K39" s="231" t="str">
        <f t="shared" si="0"/>
        <v>Included</v>
      </c>
      <c r="L39" s="232">
        <f t="shared" si="1"/>
        <v>0.18</v>
      </c>
      <c r="N39" s="297"/>
      <c r="Q39" s="298"/>
      <c r="R39" s="298"/>
      <c r="S39" s="271"/>
      <c r="T39" s="298"/>
      <c r="U39" s="298"/>
      <c r="W39" s="206"/>
      <c r="X39" s="206"/>
      <c r="Y39" s="206"/>
      <c r="Z39" s="206"/>
      <c r="AA39" s="206"/>
      <c r="AB39" s="206"/>
      <c r="AC39" s="206"/>
      <c r="AD39" s="206"/>
      <c r="AE39" s="206"/>
      <c r="AF39" s="206"/>
      <c r="AG39" s="206"/>
      <c r="AH39" s="206"/>
      <c r="AI39" s="206"/>
      <c r="AJ39" s="206"/>
      <c r="AK39" s="206"/>
      <c r="AL39" s="206"/>
      <c r="AM39" s="206"/>
      <c r="AN39" s="206"/>
      <c r="AO39" s="206"/>
      <c r="AP39" s="206"/>
    </row>
    <row r="40" spans="1:42" s="207" customFormat="1" ht="83.1" customHeight="1">
      <c r="A40" s="333">
        <v>22</v>
      </c>
      <c r="B40" s="338">
        <v>1.31</v>
      </c>
      <c r="C40" s="339" t="s">
        <v>356</v>
      </c>
      <c r="D40" s="333" t="s">
        <v>299</v>
      </c>
      <c r="E40" s="336">
        <v>237</v>
      </c>
      <c r="F40" s="336">
        <v>995461</v>
      </c>
      <c r="G40" s="230"/>
      <c r="H40" s="356">
        <v>0.18</v>
      </c>
      <c r="I40" s="357"/>
      <c r="J40" s="337"/>
      <c r="K40" s="231" t="str">
        <f t="shared" si="0"/>
        <v>Included</v>
      </c>
      <c r="L40" s="232">
        <f t="shared" si="1"/>
        <v>0.18</v>
      </c>
      <c r="N40" s="297"/>
      <c r="Q40" s="298"/>
      <c r="R40" s="298"/>
      <c r="S40" s="271"/>
      <c r="T40" s="298"/>
      <c r="U40" s="298"/>
      <c r="W40" s="206"/>
      <c r="X40" s="206"/>
      <c r="Y40" s="206"/>
      <c r="Z40" s="206"/>
      <c r="AA40" s="206"/>
      <c r="AB40" s="206"/>
      <c r="AC40" s="206"/>
      <c r="AD40" s="206"/>
      <c r="AE40" s="206"/>
      <c r="AF40" s="206"/>
      <c r="AG40" s="206"/>
      <c r="AH40" s="206"/>
      <c r="AI40" s="206"/>
      <c r="AJ40" s="206"/>
      <c r="AK40" s="206"/>
      <c r="AL40" s="206"/>
      <c r="AM40" s="206"/>
      <c r="AN40" s="206"/>
      <c r="AO40" s="206"/>
      <c r="AP40" s="206"/>
    </row>
    <row r="41" spans="1:42" s="207" customFormat="1" ht="86.45" customHeight="1">
      <c r="A41" s="333">
        <v>23</v>
      </c>
      <c r="B41" s="338">
        <v>1.32</v>
      </c>
      <c r="C41" s="339" t="s">
        <v>357</v>
      </c>
      <c r="D41" s="333" t="s">
        <v>299</v>
      </c>
      <c r="E41" s="336">
        <v>109</v>
      </c>
      <c r="F41" s="336">
        <v>995461</v>
      </c>
      <c r="G41" s="230"/>
      <c r="H41" s="356">
        <v>0.18</v>
      </c>
      <c r="I41" s="357"/>
      <c r="J41" s="337"/>
      <c r="K41" s="231" t="str">
        <f t="shared" si="0"/>
        <v>Included</v>
      </c>
      <c r="L41" s="232">
        <f t="shared" si="1"/>
        <v>0.18</v>
      </c>
      <c r="N41" s="297"/>
      <c r="Q41" s="298"/>
      <c r="R41" s="298"/>
      <c r="S41" s="271"/>
      <c r="T41" s="298"/>
      <c r="U41" s="298"/>
      <c r="W41" s="206"/>
      <c r="X41" s="206"/>
      <c r="Y41" s="206"/>
      <c r="Z41" s="206"/>
      <c r="AA41" s="206"/>
      <c r="AB41" s="206"/>
      <c r="AC41" s="206"/>
      <c r="AD41" s="206"/>
      <c r="AE41" s="206"/>
      <c r="AF41" s="206"/>
      <c r="AG41" s="206"/>
      <c r="AH41" s="206"/>
      <c r="AI41" s="206"/>
      <c r="AJ41" s="206"/>
      <c r="AK41" s="206"/>
      <c r="AL41" s="206"/>
      <c r="AM41" s="206"/>
      <c r="AN41" s="206"/>
      <c r="AO41" s="206"/>
      <c r="AP41" s="206"/>
    </row>
    <row r="42" spans="1:42" s="207" customFormat="1" ht="57.6" customHeight="1">
      <c r="A42" s="333">
        <v>24</v>
      </c>
      <c r="B42" s="338">
        <v>1.38</v>
      </c>
      <c r="C42" s="339" t="s">
        <v>306</v>
      </c>
      <c r="D42" s="333" t="s">
        <v>299</v>
      </c>
      <c r="E42" s="322">
        <v>20</v>
      </c>
      <c r="F42" s="340">
        <v>995461</v>
      </c>
      <c r="G42" s="230"/>
      <c r="H42" s="356">
        <v>0.18</v>
      </c>
      <c r="I42" s="357"/>
      <c r="J42" s="337"/>
      <c r="K42" s="231" t="str">
        <f t="shared" si="0"/>
        <v>Included</v>
      </c>
      <c r="L42" s="232">
        <f t="shared" si="1"/>
        <v>0.18</v>
      </c>
      <c r="N42" s="297"/>
      <c r="Q42" s="298"/>
      <c r="R42" s="298"/>
      <c r="S42" s="271"/>
      <c r="T42" s="298"/>
      <c r="U42" s="298"/>
      <c r="W42" s="206"/>
      <c r="X42" s="206"/>
      <c r="Y42" s="206"/>
      <c r="Z42" s="206"/>
      <c r="AA42" s="206"/>
      <c r="AB42" s="206"/>
      <c r="AC42" s="206"/>
      <c r="AD42" s="206"/>
      <c r="AE42" s="206"/>
      <c r="AF42" s="206"/>
      <c r="AG42" s="206"/>
      <c r="AH42" s="206"/>
      <c r="AI42" s="206"/>
      <c r="AJ42" s="206"/>
      <c r="AK42" s="206"/>
      <c r="AL42" s="206"/>
      <c r="AM42" s="206"/>
      <c r="AN42" s="206"/>
      <c r="AO42" s="206"/>
      <c r="AP42" s="206"/>
    </row>
    <row r="43" spans="1:42" s="207" customFormat="1" ht="103.5" customHeight="1">
      <c r="A43" s="333">
        <v>25</v>
      </c>
      <c r="B43" s="338">
        <v>1.41</v>
      </c>
      <c r="C43" s="339" t="s">
        <v>446</v>
      </c>
      <c r="D43" s="333" t="s">
        <v>299</v>
      </c>
      <c r="E43" s="336">
        <v>85</v>
      </c>
      <c r="F43" s="336">
        <v>995461</v>
      </c>
      <c r="G43" s="230"/>
      <c r="H43" s="356">
        <v>0.18</v>
      </c>
      <c r="I43" s="357"/>
      <c r="J43" s="337"/>
      <c r="K43" s="231" t="str">
        <f t="shared" si="0"/>
        <v>Included</v>
      </c>
      <c r="L43" s="232">
        <f t="shared" si="1"/>
        <v>0.18</v>
      </c>
      <c r="N43" s="297"/>
      <c r="Q43" s="298"/>
      <c r="R43" s="298"/>
      <c r="S43" s="271"/>
      <c r="T43" s="298"/>
      <c r="U43" s="298"/>
      <c r="W43" s="206"/>
      <c r="X43" s="206"/>
      <c r="Y43" s="206"/>
      <c r="Z43" s="206"/>
      <c r="AA43" s="206"/>
      <c r="AB43" s="206"/>
      <c r="AC43" s="206"/>
      <c r="AD43" s="206"/>
      <c r="AE43" s="206"/>
      <c r="AF43" s="206"/>
      <c r="AG43" s="206"/>
      <c r="AH43" s="206"/>
      <c r="AI43" s="206"/>
      <c r="AJ43" s="206"/>
      <c r="AK43" s="206"/>
      <c r="AL43" s="206"/>
      <c r="AM43" s="206"/>
      <c r="AN43" s="206"/>
      <c r="AO43" s="206"/>
      <c r="AP43" s="206"/>
    </row>
    <row r="44" spans="1:42" s="207" customFormat="1" ht="56.45" customHeight="1">
      <c r="A44" s="333">
        <v>26</v>
      </c>
      <c r="B44" s="338">
        <v>1.35</v>
      </c>
      <c r="C44" s="339" t="s">
        <v>447</v>
      </c>
      <c r="D44" s="333" t="s">
        <v>299</v>
      </c>
      <c r="E44" s="336">
        <v>325</v>
      </c>
      <c r="F44" s="336">
        <v>995461</v>
      </c>
      <c r="G44" s="230"/>
      <c r="H44" s="356">
        <v>0.18</v>
      </c>
      <c r="I44" s="357"/>
      <c r="J44" s="337"/>
      <c r="K44" s="231" t="str">
        <f t="shared" si="0"/>
        <v>Included</v>
      </c>
      <c r="L44" s="232">
        <f t="shared" si="1"/>
        <v>0.18</v>
      </c>
      <c r="N44" s="297"/>
      <c r="Q44" s="298"/>
      <c r="R44" s="298"/>
      <c r="S44" s="271"/>
      <c r="T44" s="298"/>
      <c r="U44" s="298"/>
      <c r="W44" s="206"/>
      <c r="X44" s="206"/>
      <c r="Y44" s="206"/>
      <c r="Z44" s="206"/>
      <c r="AA44" s="206"/>
      <c r="AB44" s="206"/>
      <c r="AC44" s="206"/>
      <c r="AD44" s="206"/>
      <c r="AE44" s="206"/>
      <c r="AF44" s="206"/>
      <c r="AG44" s="206"/>
      <c r="AH44" s="206"/>
      <c r="AI44" s="206"/>
      <c r="AJ44" s="206"/>
      <c r="AK44" s="206"/>
      <c r="AL44" s="206"/>
      <c r="AM44" s="206"/>
      <c r="AN44" s="206"/>
      <c r="AO44" s="206"/>
      <c r="AP44" s="206"/>
    </row>
    <row r="45" spans="1:42" s="207" customFormat="1" ht="90.6" customHeight="1">
      <c r="A45" s="333">
        <v>27</v>
      </c>
      <c r="B45" s="338">
        <v>1.45</v>
      </c>
      <c r="C45" s="339" t="s">
        <v>448</v>
      </c>
      <c r="D45" s="333" t="s">
        <v>299</v>
      </c>
      <c r="E45" s="336">
        <v>92</v>
      </c>
      <c r="F45" s="336">
        <v>995461</v>
      </c>
      <c r="G45" s="230"/>
      <c r="H45" s="356">
        <v>0.18</v>
      </c>
      <c r="I45" s="357"/>
      <c r="J45" s="337"/>
      <c r="K45" s="231" t="str">
        <f t="shared" si="0"/>
        <v>Included</v>
      </c>
      <c r="L45" s="232">
        <f t="shared" si="1"/>
        <v>0.18</v>
      </c>
      <c r="N45" s="297"/>
      <c r="Q45" s="298"/>
      <c r="R45" s="298"/>
      <c r="S45" s="271"/>
      <c r="T45" s="298"/>
      <c r="U45" s="298"/>
      <c r="W45" s="206"/>
      <c r="X45" s="206"/>
      <c r="Y45" s="206"/>
      <c r="Z45" s="206"/>
      <c r="AA45" s="206"/>
      <c r="AB45" s="206"/>
      <c r="AC45" s="206"/>
      <c r="AD45" s="206"/>
      <c r="AE45" s="206"/>
      <c r="AF45" s="206"/>
      <c r="AG45" s="206"/>
      <c r="AH45" s="206"/>
      <c r="AI45" s="206"/>
      <c r="AJ45" s="206"/>
      <c r="AK45" s="206"/>
      <c r="AL45" s="206"/>
      <c r="AM45" s="206"/>
      <c r="AN45" s="206"/>
      <c r="AO45" s="206"/>
      <c r="AP45" s="206"/>
    </row>
    <row r="46" spans="1:42" s="207" customFormat="1" ht="62.1" customHeight="1">
      <c r="A46" s="333">
        <v>28</v>
      </c>
      <c r="B46" s="341" t="s">
        <v>449</v>
      </c>
      <c r="C46" s="339" t="s">
        <v>450</v>
      </c>
      <c r="D46" s="333" t="s">
        <v>299</v>
      </c>
      <c r="E46" s="336">
        <v>54</v>
      </c>
      <c r="F46" s="336">
        <v>995461</v>
      </c>
      <c r="G46" s="230"/>
      <c r="H46" s="356">
        <v>0.18</v>
      </c>
      <c r="I46" s="357"/>
      <c r="J46" s="337"/>
      <c r="K46" s="231" t="str">
        <f t="shared" si="0"/>
        <v>Included</v>
      </c>
      <c r="L46" s="232">
        <f t="shared" si="1"/>
        <v>0.18</v>
      </c>
      <c r="N46" s="297"/>
      <c r="Q46" s="298"/>
      <c r="R46" s="298"/>
      <c r="S46" s="271"/>
      <c r="T46" s="298"/>
      <c r="U46" s="298"/>
      <c r="W46" s="206"/>
      <c r="X46" s="206"/>
      <c r="Y46" s="206"/>
      <c r="Z46" s="206"/>
      <c r="AA46" s="206"/>
      <c r="AB46" s="206"/>
      <c r="AC46" s="206"/>
      <c r="AD46" s="206"/>
      <c r="AE46" s="206"/>
      <c r="AF46" s="206"/>
      <c r="AG46" s="206"/>
      <c r="AH46" s="206"/>
      <c r="AI46" s="206"/>
      <c r="AJ46" s="206"/>
      <c r="AK46" s="206"/>
      <c r="AL46" s="206"/>
      <c r="AM46" s="206"/>
      <c r="AN46" s="206"/>
      <c r="AO46" s="206"/>
      <c r="AP46" s="206"/>
    </row>
    <row r="47" spans="1:42" s="207" customFormat="1" ht="42.95" customHeight="1">
      <c r="A47" s="333">
        <v>29</v>
      </c>
      <c r="B47" s="338">
        <v>1.51</v>
      </c>
      <c r="C47" s="339" t="s">
        <v>358</v>
      </c>
      <c r="D47" s="333" t="s">
        <v>299</v>
      </c>
      <c r="E47" s="336">
        <v>54</v>
      </c>
      <c r="F47" s="340">
        <v>995461</v>
      </c>
      <c r="G47" s="230"/>
      <c r="H47" s="356">
        <v>0.18</v>
      </c>
      <c r="I47" s="357"/>
      <c r="J47" s="337"/>
      <c r="K47" s="231" t="str">
        <f t="shared" si="0"/>
        <v>Included</v>
      </c>
      <c r="L47" s="232">
        <f t="shared" si="1"/>
        <v>0.18</v>
      </c>
      <c r="N47" s="297"/>
      <c r="Q47" s="298"/>
      <c r="R47" s="298"/>
      <c r="S47" s="271"/>
      <c r="T47" s="298"/>
      <c r="U47" s="298"/>
      <c r="W47" s="206"/>
      <c r="X47" s="206"/>
      <c r="Y47" s="206"/>
      <c r="Z47" s="206"/>
      <c r="AA47" s="206"/>
      <c r="AB47" s="206"/>
      <c r="AC47" s="206"/>
      <c r="AD47" s="206"/>
      <c r="AE47" s="206"/>
      <c r="AF47" s="206"/>
      <c r="AG47" s="206"/>
      <c r="AH47" s="206"/>
      <c r="AI47" s="206"/>
      <c r="AJ47" s="206"/>
      <c r="AK47" s="206"/>
      <c r="AL47" s="206"/>
      <c r="AM47" s="206"/>
      <c r="AN47" s="206"/>
      <c r="AO47" s="206"/>
      <c r="AP47" s="206"/>
    </row>
    <row r="48" spans="1:42" s="207" customFormat="1" ht="87.95" customHeight="1">
      <c r="A48" s="333">
        <v>30</v>
      </c>
      <c r="B48" s="338">
        <v>1.57</v>
      </c>
      <c r="C48" s="339" t="s">
        <v>451</v>
      </c>
      <c r="D48" s="333" t="s">
        <v>299</v>
      </c>
      <c r="E48" s="336">
        <v>71</v>
      </c>
      <c r="F48" s="336">
        <v>995461</v>
      </c>
      <c r="G48" s="230"/>
      <c r="H48" s="356">
        <v>0.18</v>
      </c>
      <c r="I48" s="357"/>
      <c r="J48" s="337"/>
      <c r="K48" s="231" t="str">
        <f t="shared" si="0"/>
        <v>Included</v>
      </c>
      <c r="L48" s="232">
        <f t="shared" si="1"/>
        <v>0.18</v>
      </c>
      <c r="N48" s="297"/>
      <c r="Q48" s="298"/>
      <c r="R48" s="298"/>
      <c r="S48" s="271"/>
      <c r="T48" s="298"/>
      <c r="U48" s="298"/>
      <c r="W48" s="206"/>
      <c r="X48" s="206"/>
      <c r="Y48" s="206"/>
      <c r="Z48" s="206"/>
      <c r="AA48" s="206"/>
      <c r="AB48" s="206"/>
      <c r="AC48" s="206"/>
      <c r="AD48" s="206"/>
      <c r="AE48" s="206"/>
      <c r="AF48" s="206"/>
      <c r="AG48" s="206"/>
      <c r="AH48" s="206"/>
      <c r="AI48" s="206"/>
      <c r="AJ48" s="206"/>
      <c r="AK48" s="206"/>
      <c r="AL48" s="206"/>
      <c r="AM48" s="206"/>
      <c r="AN48" s="206"/>
      <c r="AO48" s="206"/>
      <c r="AP48" s="206"/>
    </row>
    <row r="49" spans="1:42" s="207" customFormat="1" ht="99.6" customHeight="1">
      <c r="A49" s="333">
        <v>31</v>
      </c>
      <c r="B49" s="338" t="s">
        <v>359</v>
      </c>
      <c r="C49" s="339" t="s">
        <v>452</v>
      </c>
      <c r="D49" s="333" t="s">
        <v>299</v>
      </c>
      <c r="E49" s="336">
        <v>6</v>
      </c>
      <c r="F49" s="336">
        <v>998736</v>
      </c>
      <c r="G49" s="230"/>
      <c r="H49" s="356">
        <v>0.18</v>
      </c>
      <c r="I49" s="357"/>
      <c r="J49" s="337"/>
      <c r="K49" s="231" t="str">
        <f t="shared" si="0"/>
        <v>Included</v>
      </c>
      <c r="L49" s="232">
        <f t="shared" si="1"/>
        <v>0.18</v>
      </c>
      <c r="N49" s="297"/>
      <c r="Q49" s="298"/>
      <c r="R49" s="298"/>
      <c r="S49" s="271"/>
      <c r="T49" s="298"/>
      <c r="U49" s="298"/>
      <c r="W49" s="206"/>
      <c r="X49" s="206"/>
      <c r="Y49" s="206"/>
      <c r="Z49" s="206"/>
      <c r="AA49" s="206"/>
      <c r="AB49" s="206"/>
      <c r="AC49" s="206"/>
      <c r="AD49" s="206"/>
      <c r="AE49" s="206"/>
      <c r="AF49" s="206"/>
      <c r="AG49" s="206"/>
      <c r="AH49" s="206"/>
      <c r="AI49" s="206"/>
      <c r="AJ49" s="206"/>
      <c r="AK49" s="206"/>
      <c r="AL49" s="206"/>
      <c r="AM49" s="206"/>
      <c r="AN49" s="206"/>
      <c r="AO49" s="206"/>
      <c r="AP49" s="206"/>
    </row>
    <row r="50" spans="1:42" s="207" customFormat="1" ht="96.95" customHeight="1">
      <c r="A50" s="333">
        <v>32</v>
      </c>
      <c r="B50" s="338" t="s">
        <v>360</v>
      </c>
      <c r="C50" s="339" t="s">
        <v>453</v>
      </c>
      <c r="D50" s="333" t="s">
        <v>299</v>
      </c>
      <c r="E50" s="336">
        <v>12</v>
      </c>
      <c r="F50" s="336">
        <v>998736</v>
      </c>
      <c r="G50" s="230"/>
      <c r="H50" s="356">
        <v>0.18</v>
      </c>
      <c r="I50" s="357"/>
      <c r="J50" s="337"/>
      <c r="K50" s="231" t="str">
        <f t="shared" si="0"/>
        <v>Included</v>
      </c>
      <c r="L50" s="232">
        <f t="shared" si="1"/>
        <v>0.18</v>
      </c>
      <c r="N50" s="297"/>
      <c r="Q50" s="298"/>
      <c r="R50" s="298"/>
      <c r="S50" s="271"/>
      <c r="T50" s="298"/>
      <c r="U50" s="298"/>
      <c r="W50" s="206"/>
      <c r="X50" s="206"/>
      <c r="Y50" s="206"/>
      <c r="Z50" s="206"/>
      <c r="AA50" s="206"/>
      <c r="AB50" s="206"/>
      <c r="AC50" s="206"/>
      <c r="AD50" s="206"/>
      <c r="AE50" s="206"/>
      <c r="AF50" s="206"/>
      <c r="AG50" s="206"/>
      <c r="AH50" s="206"/>
      <c r="AI50" s="206"/>
      <c r="AJ50" s="206"/>
      <c r="AK50" s="206"/>
      <c r="AL50" s="206"/>
      <c r="AM50" s="206"/>
      <c r="AN50" s="206"/>
      <c r="AO50" s="206"/>
      <c r="AP50" s="206"/>
    </row>
    <row r="51" spans="1:42" s="207" customFormat="1" ht="112.5" customHeight="1">
      <c r="A51" s="333">
        <v>33</v>
      </c>
      <c r="B51" s="338" t="s">
        <v>454</v>
      </c>
      <c r="C51" s="339" t="s">
        <v>455</v>
      </c>
      <c r="D51" s="333" t="s">
        <v>299</v>
      </c>
      <c r="E51" s="336">
        <v>1</v>
      </c>
      <c r="F51" s="336">
        <v>998736</v>
      </c>
      <c r="G51" s="230"/>
      <c r="H51" s="356">
        <v>0.18</v>
      </c>
      <c r="I51" s="357"/>
      <c r="J51" s="337"/>
      <c r="K51" s="231" t="str">
        <f t="shared" si="0"/>
        <v>Included</v>
      </c>
      <c r="L51" s="232">
        <f t="shared" si="1"/>
        <v>0.18</v>
      </c>
      <c r="N51" s="297"/>
      <c r="Q51" s="298"/>
      <c r="R51" s="298"/>
      <c r="S51" s="271"/>
      <c r="T51" s="298"/>
      <c r="U51" s="298"/>
      <c r="W51" s="206"/>
      <c r="X51" s="206"/>
      <c r="Y51" s="206"/>
      <c r="Z51" s="206"/>
      <c r="AA51" s="206"/>
      <c r="AB51" s="206"/>
      <c r="AC51" s="206"/>
      <c r="AD51" s="206"/>
      <c r="AE51" s="206"/>
      <c r="AF51" s="206"/>
      <c r="AG51" s="206"/>
      <c r="AH51" s="206"/>
      <c r="AI51" s="206"/>
      <c r="AJ51" s="206"/>
      <c r="AK51" s="206"/>
      <c r="AL51" s="206"/>
      <c r="AM51" s="206"/>
      <c r="AN51" s="206"/>
      <c r="AO51" s="206"/>
      <c r="AP51" s="206"/>
    </row>
    <row r="52" spans="1:42" s="207" customFormat="1" ht="78.95" customHeight="1">
      <c r="A52" s="333">
        <v>34</v>
      </c>
      <c r="B52" s="338" t="s">
        <v>341</v>
      </c>
      <c r="C52" s="339" t="s">
        <v>456</v>
      </c>
      <c r="D52" s="333" t="s">
        <v>299</v>
      </c>
      <c r="E52" s="336">
        <v>346</v>
      </c>
      <c r="F52" s="340">
        <v>998736</v>
      </c>
      <c r="G52" s="230"/>
      <c r="H52" s="356">
        <v>0.18</v>
      </c>
      <c r="I52" s="357"/>
      <c r="J52" s="337"/>
      <c r="K52" s="231" t="str">
        <f t="shared" si="0"/>
        <v>Included</v>
      </c>
      <c r="L52" s="232">
        <f t="shared" si="1"/>
        <v>0.18</v>
      </c>
      <c r="N52" s="297"/>
      <c r="Q52" s="298"/>
      <c r="R52" s="298"/>
      <c r="S52" s="271"/>
      <c r="T52" s="298"/>
      <c r="U52" s="298"/>
      <c r="W52" s="206"/>
      <c r="X52" s="206"/>
      <c r="Y52" s="206"/>
      <c r="Z52" s="206"/>
      <c r="AA52" s="206"/>
      <c r="AB52" s="206"/>
      <c r="AC52" s="206"/>
      <c r="AD52" s="206"/>
      <c r="AE52" s="206"/>
      <c r="AF52" s="206"/>
      <c r="AG52" s="206"/>
      <c r="AH52" s="206"/>
      <c r="AI52" s="206"/>
      <c r="AJ52" s="206"/>
      <c r="AK52" s="206"/>
      <c r="AL52" s="206"/>
      <c r="AM52" s="206"/>
      <c r="AN52" s="206"/>
      <c r="AO52" s="206"/>
      <c r="AP52" s="206"/>
    </row>
    <row r="53" spans="1:42" s="207" customFormat="1" ht="89.45" customHeight="1">
      <c r="A53" s="333">
        <v>35</v>
      </c>
      <c r="B53" s="338" t="s">
        <v>342</v>
      </c>
      <c r="C53" s="339" t="s">
        <v>457</v>
      </c>
      <c r="D53" s="333" t="s">
        <v>299</v>
      </c>
      <c r="E53" s="336">
        <v>14</v>
      </c>
      <c r="F53" s="336">
        <v>998736</v>
      </c>
      <c r="G53" s="230"/>
      <c r="H53" s="356">
        <v>0.18</v>
      </c>
      <c r="I53" s="357"/>
      <c r="J53" s="337"/>
      <c r="K53" s="231" t="str">
        <f t="shared" si="0"/>
        <v>Included</v>
      </c>
      <c r="L53" s="232">
        <f t="shared" si="1"/>
        <v>0.18</v>
      </c>
      <c r="N53" s="297"/>
      <c r="Q53" s="298"/>
      <c r="R53" s="298"/>
      <c r="S53" s="271"/>
      <c r="T53" s="298"/>
      <c r="U53" s="298"/>
      <c r="W53" s="206"/>
      <c r="X53" s="206"/>
      <c r="Y53" s="206"/>
      <c r="Z53" s="206"/>
      <c r="AA53" s="206"/>
      <c r="AB53" s="206"/>
      <c r="AC53" s="206"/>
      <c r="AD53" s="206"/>
      <c r="AE53" s="206"/>
      <c r="AF53" s="206"/>
      <c r="AG53" s="206"/>
      <c r="AH53" s="206"/>
      <c r="AI53" s="206"/>
      <c r="AJ53" s="206"/>
      <c r="AK53" s="206"/>
      <c r="AL53" s="206"/>
      <c r="AM53" s="206"/>
      <c r="AN53" s="206"/>
      <c r="AO53" s="206"/>
      <c r="AP53" s="206"/>
    </row>
    <row r="54" spans="1:42" s="207" customFormat="1" ht="96.6" customHeight="1">
      <c r="A54" s="333">
        <v>36</v>
      </c>
      <c r="B54" s="338" t="s">
        <v>361</v>
      </c>
      <c r="C54" s="339" t="s">
        <v>458</v>
      </c>
      <c r="D54" s="333" t="s">
        <v>299</v>
      </c>
      <c r="E54" s="336">
        <v>5</v>
      </c>
      <c r="F54" s="336">
        <v>998736</v>
      </c>
      <c r="G54" s="230"/>
      <c r="H54" s="356">
        <v>0.18</v>
      </c>
      <c r="I54" s="357"/>
      <c r="J54" s="337"/>
      <c r="K54" s="231" t="str">
        <f t="shared" si="0"/>
        <v>Included</v>
      </c>
      <c r="L54" s="232">
        <f t="shared" si="1"/>
        <v>0.18</v>
      </c>
      <c r="N54" s="297"/>
      <c r="Q54" s="298"/>
      <c r="R54" s="298"/>
      <c r="S54" s="271"/>
      <c r="T54" s="298"/>
      <c r="U54" s="298"/>
      <c r="W54" s="206"/>
      <c r="X54" s="206"/>
      <c r="Y54" s="206"/>
      <c r="Z54" s="206"/>
      <c r="AA54" s="206"/>
      <c r="AB54" s="206"/>
      <c r="AC54" s="206"/>
      <c r="AD54" s="206"/>
      <c r="AE54" s="206"/>
      <c r="AF54" s="206"/>
      <c r="AG54" s="206"/>
      <c r="AH54" s="206"/>
      <c r="AI54" s="206"/>
      <c r="AJ54" s="206"/>
      <c r="AK54" s="206"/>
      <c r="AL54" s="206"/>
      <c r="AM54" s="206"/>
      <c r="AN54" s="206"/>
      <c r="AO54" s="206"/>
      <c r="AP54" s="206"/>
    </row>
    <row r="55" spans="1:42" s="207" customFormat="1" ht="90" customHeight="1">
      <c r="A55" s="333">
        <v>37</v>
      </c>
      <c r="B55" s="338">
        <v>2.16</v>
      </c>
      <c r="C55" s="339" t="s">
        <v>459</v>
      </c>
      <c r="D55" s="333" t="s">
        <v>299</v>
      </c>
      <c r="E55" s="336">
        <v>5</v>
      </c>
      <c r="F55" s="336">
        <v>998736</v>
      </c>
      <c r="G55" s="230"/>
      <c r="H55" s="356">
        <v>0.18</v>
      </c>
      <c r="I55" s="357"/>
      <c r="J55" s="337"/>
      <c r="K55" s="231" t="str">
        <f t="shared" si="0"/>
        <v>Included</v>
      </c>
      <c r="L55" s="232">
        <f t="shared" si="1"/>
        <v>0.18</v>
      </c>
      <c r="N55" s="297"/>
      <c r="Q55" s="298"/>
      <c r="R55" s="298"/>
      <c r="S55" s="271"/>
      <c r="T55" s="298"/>
      <c r="U55" s="298"/>
      <c r="W55" s="206"/>
      <c r="X55" s="206"/>
      <c r="Y55" s="206"/>
      <c r="Z55" s="206"/>
      <c r="AA55" s="206"/>
      <c r="AB55" s="206"/>
      <c r="AC55" s="206"/>
      <c r="AD55" s="206"/>
      <c r="AE55" s="206"/>
      <c r="AF55" s="206"/>
      <c r="AG55" s="206"/>
      <c r="AH55" s="206"/>
      <c r="AI55" s="206"/>
      <c r="AJ55" s="206"/>
      <c r="AK55" s="206"/>
      <c r="AL55" s="206"/>
      <c r="AM55" s="206"/>
      <c r="AN55" s="206"/>
      <c r="AO55" s="206"/>
      <c r="AP55" s="206"/>
    </row>
    <row r="56" spans="1:42" s="207" customFormat="1" ht="108" customHeight="1">
      <c r="A56" s="333">
        <v>38</v>
      </c>
      <c r="B56" s="338">
        <v>2.1800000000000002</v>
      </c>
      <c r="C56" s="339" t="s">
        <v>362</v>
      </c>
      <c r="D56" s="333" t="s">
        <v>299</v>
      </c>
      <c r="E56" s="336">
        <v>59</v>
      </c>
      <c r="F56" s="340">
        <v>998736</v>
      </c>
      <c r="G56" s="230"/>
      <c r="H56" s="356">
        <v>0.18</v>
      </c>
      <c r="I56" s="357"/>
      <c r="J56" s="337"/>
      <c r="K56" s="231" t="str">
        <f t="shared" si="0"/>
        <v>Included</v>
      </c>
      <c r="L56" s="232">
        <f t="shared" si="1"/>
        <v>0.18</v>
      </c>
      <c r="N56" s="297"/>
      <c r="Q56" s="298"/>
      <c r="R56" s="298"/>
      <c r="S56" s="271"/>
      <c r="T56" s="298"/>
      <c r="U56" s="298"/>
      <c r="W56" s="206"/>
      <c r="X56" s="206"/>
      <c r="Y56" s="206"/>
      <c r="Z56" s="206"/>
      <c r="AA56" s="206"/>
      <c r="AB56" s="206"/>
      <c r="AC56" s="206"/>
      <c r="AD56" s="206"/>
      <c r="AE56" s="206"/>
      <c r="AF56" s="206"/>
      <c r="AG56" s="206"/>
      <c r="AH56" s="206"/>
      <c r="AI56" s="206"/>
      <c r="AJ56" s="206"/>
      <c r="AK56" s="206"/>
      <c r="AL56" s="206"/>
      <c r="AM56" s="206"/>
      <c r="AN56" s="206"/>
      <c r="AO56" s="206"/>
      <c r="AP56" s="206"/>
    </row>
    <row r="57" spans="1:42" s="207" customFormat="1" ht="71.099999999999994" customHeight="1">
      <c r="A57" s="333">
        <v>39</v>
      </c>
      <c r="B57" s="338">
        <v>2.21</v>
      </c>
      <c r="C57" s="339" t="s">
        <v>363</v>
      </c>
      <c r="D57" s="333" t="s">
        <v>299</v>
      </c>
      <c r="E57" s="336">
        <v>5</v>
      </c>
      <c r="F57" s="336">
        <v>998736</v>
      </c>
      <c r="G57" s="230"/>
      <c r="H57" s="356">
        <v>0.18</v>
      </c>
      <c r="I57" s="357"/>
      <c r="J57" s="337"/>
      <c r="K57" s="231" t="str">
        <f t="shared" si="0"/>
        <v>Included</v>
      </c>
      <c r="L57" s="232">
        <f t="shared" si="1"/>
        <v>0.18</v>
      </c>
      <c r="N57" s="297"/>
      <c r="Q57" s="298"/>
      <c r="R57" s="298"/>
      <c r="S57" s="271"/>
      <c r="T57" s="298"/>
      <c r="U57" s="298"/>
      <c r="W57" s="206"/>
      <c r="X57" s="206"/>
      <c r="Y57" s="206"/>
      <c r="Z57" s="206"/>
      <c r="AA57" s="206"/>
      <c r="AB57" s="206"/>
      <c r="AC57" s="206"/>
      <c r="AD57" s="206"/>
      <c r="AE57" s="206"/>
      <c r="AF57" s="206"/>
      <c r="AG57" s="206"/>
      <c r="AH57" s="206"/>
      <c r="AI57" s="206"/>
      <c r="AJ57" s="206"/>
      <c r="AK57" s="206"/>
      <c r="AL57" s="206"/>
      <c r="AM57" s="206"/>
      <c r="AN57" s="206"/>
      <c r="AO57" s="206"/>
      <c r="AP57" s="206"/>
    </row>
    <row r="58" spans="1:42" s="207" customFormat="1" ht="81.95" customHeight="1">
      <c r="A58" s="333">
        <v>40</v>
      </c>
      <c r="B58" s="338">
        <v>5.4</v>
      </c>
      <c r="C58" s="339" t="s">
        <v>364</v>
      </c>
      <c r="D58" s="333" t="s">
        <v>303</v>
      </c>
      <c r="E58" s="336">
        <v>10</v>
      </c>
      <c r="F58" s="340">
        <v>998739</v>
      </c>
      <c r="G58" s="230"/>
      <c r="H58" s="356">
        <v>0.18</v>
      </c>
      <c r="I58" s="357"/>
      <c r="J58" s="337"/>
      <c r="K58" s="231" t="str">
        <f t="shared" si="0"/>
        <v>Included</v>
      </c>
      <c r="L58" s="232">
        <f t="shared" si="1"/>
        <v>0.18</v>
      </c>
      <c r="N58" s="297"/>
      <c r="Q58" s="298"/>
      <c r="R58" s="298"/>
      <c r="S58" s="271"/>
      <c r="T58" s="298"/>
      <c r="U58" s="298"/>
      <c r="W58" s="206"/>
      <c r="X58" s="206"/>
      <c r="Y58" s="206"/>
      <c r="Z58" s="206"/>
      <c r="AA58" s="206"/>
      <c r="AB58" s="206"/>
      <c r="AC58" s="206"/>
      <c r="AD58" s="206"/>
      <c r="AE58" s="206"/>
      <c r="AF58" s="206"/>
      <c r="AG58" s="206"/>
      <c r="AH58" s="206"/>
      <c r="AI58" s="206"/>
      <c r="AJ58" s="206"/>
      <c r="AK58" s="206"/>
      <c r="AL58" s="206"/>
      <c r="AM58" s="206"/>
      <c r="AN58" s="206"/>
      <c r="AO58" s="206"/>
      <c r="AP58" s="206"/>
    </row>
    <row r="59" spans="1:42" s="207" customFormat="1" ht="67.5" customHeight="1">
      <c r="A59" s="333">
        <v>41</v>
      </c>
      <c r="B59" s="338">
        <v>5.1100000000000003</v>
      </c>
      <c r="C59" s="339" t="s">
        <v>365</v>
      </c>
      <c r="D59" s="333" t="s">
        <v>298</v>
      </c>
      <c r="E59" s="336">
        <v>50</v>
      </c>
      <c r="F59" s="336">
        <v>998739</v>
      </c>
      <c r="G59" s="230"/>
      <c r="H59" s="356">
        <v>0.18</v>
      </c>
      <c r="I59" s="357"/>
      <c r="J59" s="337"/>
      <c r="K59" s="231" t="str">
        <f t="shared" si="0"/>
        <v>Included</v>
      </c>
      <c r="L59" s="232">
        <f t="shared" si="1"/>
        <v>0.18</v>
      </c>
      <c r="N59" s="297"/>
      <c r="Q59" s="298"/>
      <c r="R59" s="298"/>
      <c r="S59" s="271"/>
      <c r="T59" s="298"/>
      <c r="U59" s="298"/>
      <c r="W59" s="206"/>
      <c r="X59" s="206"/>
      <c r="Y59" s="206"/>
      <c r="Z59" s="206"/>
      <c r="AA59" s="206"/>
      <c r="AB59" s="206"/>
      <c r="AC59" s="206"/>
      <c r="AD59" s="206"/>
      <c r="AE59" s="206"/>
      <c r="AF59" s="206"/>
      <c r="AG59" s="206"/>
      <c r="AH59" s="206"/>
      <c r="AI59" s="206"/>
      <c r="AJ59" s="206"/>
      <c r="AK59" s="206"/>
      <c r="AL59" s="206"/>
      <c r="AM59" s="206"/>
      <c r="AN59" s="206"/>
      <c r="AO59" s="206"/>
      <c r="AP59" s="206"/>
    </row>
    <row r="60" spans="1:42" s="207" customFormat="1" ht="121.5" customHeight="1">
      <c r="A60" s="333">
        <v>42</v>
      </c>
      <c r="B60" s="338" t="s">
        <v>382</v>
      </c>
      <c r="C60" s="339" t="s">
        <v>460</v>
      </c>
      <c r="D60" s="333" t="s">
        <v>298</v>
      </c>
      <c r="E60" s="336">
        <v>36</v>
      </c>
      <c r="F60" s="336">
        <v>995424</v>
      </c>
      <c r="G60" s="230"/>
      <c r="H60" s="356">
        <v>0.18</v>
      </c>
      <c r="I60" s="357"/>
      <c r="J60" s="337"/>
      <c r="K60" s="231" t="str">
        <f t="shared" si="0"/>
        <v>Included</v>
      </c>
      <c r="L60" s="232">
        <f t="shared" si="1"/>
        <v>0.18</v>
      </c>
      <c r="N60" s="297"/>
      <c r="Q60" s="298"/>
      <c r="R60" s="298"/>
      <c r="S60" s="271"/>
      <c r="T60" s="298"/>
      <c r="U60" s="298"/>
      <c r="W60" s="206"/>
      <c r="X60" s="206"/>
      <c r="Y60" s="206"/>
      <c r="Z60" s="206"/>
      <c r="AA60" s="206"/>
      <c r="AB60" s="206"/>
      <c r="AC60" s="206"/>
      <c r="AD60" s="206"/>
      <c r="AE60" s="206"/>
      <c r="AF60" s="206"/>
      <c r="AG60" s="206"/>
      <c r="AH60" s="206"/>
      <c r="AI60" s="206"/>
      <c r="AJ60" s="206"/>
      <c r="AK60" s="206"/>
      <c r="AL60" s="206"/>
      <c r="AM60" s="206"/>
      <c r="AN60" s="206"/>
      <c r="AO60" s="206"/>
      <c r="AP60" s="206"/>
    </row>
    <row r="61" spans="1:42" s="207" customFormat="1" ht="129" customHeight="1">
      <c r="A61" s="333">
        <v>43</v>
      </c>
      <c r="B61" s="338" t="s">
        <v>461</v>
      </c>
      <c r="C61" s="339" t="s">
        <v>366</v>
      </c>
      <c r="D61" s="333" t="s">
        <v>297</v>
      </c>
      <c r="E61" s="336">
        <v>92</v>
      </c>
      <c r="F61" s="336">
        <v>995476</v>
      </c>
      <c r="G61" s="230"/>
      <c r="H61" s="356">
        <v>0.18</v>
      </c>
      <c r="I61" s="357"/>
      <c r="J61" s="337"/>
      <c r="K61" s="231" t="str">
        <f t="shared" si="0"/>
        <v>Included</v>
      </c>
      <c r="L61" s="232">
        <f t="shared" si="1"/>
        <v>0.18</v>
      </c>
      <c r="N61" s="297"/>
      <c r="Q61" s="298"/>
      <c r="R61" s="298"/>
      <c r="S61" s="271"/>
      <c r="T61" s="298"/>
      <c r="U61" s="298"/>
      <c r="W61" s="206"/>
      <c r="X61" s="206"/>
      <c r="Y61" s="206"/>
      <c r="Z61" s="206"/>
      <c r="AA61" s="206"/>
      <c r="AB61" s="206"/>
      <c r="AC61" s="206"/>
      <c r="AD61" s="206"/>
      <c r="AE61" s="206"/>
      <c r="AF61" s="206"/>
      <c r="AG61" s="206"/>
      <c r="AH61" s="206"/>
      <c r="AI61" s="206"/>
      <c r="AJ61" s="206"/>
      <c r="AK61" s="206"/>
      <c r="AL61" s="206"/>
      <c r="AM61" s="206"/>
      <c r="AN61" s="206"/>
      <c r="AO61" s="206"/>
      <c r="AP61" s="206"/>
    </row>
    <row r="62" spans="1:42" s="207" customFormat="1" ht="68.099999999999994" customHeight="1">
      <c r="A62" s="333">
        <v>44</v>
      </c>
      <c r="B62" s="342" t="s">
        <v>367</v>
      </c>
      <c r="C62" s="339" t="s">
        <v>462</v>
      </c>
      <c r="D62" s="333" t="s">
        <v>299</v>
      </c>
      <c r="E62" s="336">
        <v>6</v>
      </c>
      <c r="F62" s="336">
        <v>995461</v>
      </c>
      <c r="G62" s="230"/>
      <c r="H62" s="356">
        <v>0.18</v>
      </c>
      <c r="I62" s="357"/>
      <c r="J62" s="337"/>
      <c r="K62" s="231" t="str">
        <f t="shared" si="0"/>
        <v>Included</v>
      </c>
      <c r="L62" s="232">
        <f t="shared" si="1"/>
        <v>0.18</v>
      </c>
      <c r="N62" s="297"/>
      <c r="Q62" s="298"/>
      <c r="R62" s="298"/>
      <c r="S62" s="271"/>
      <c r="T62" s="298"/>
      <c r="U62" s="298"/>
      <c r="W62" s="206"/>
      <c r="X62" s="206"/>
      <c r="Y62" s="206"/>
      <c r="Z62" s="206"/>
      <c r="AA62" s="206"/>
      <c r="AB62" s="206"/>
      <c r="AC62" s="206"/>
      <c r="AD62" s="206"/>
      <c r="AE62" s="206"/>
      <c r="AF62" s="206"/>
      <c r="AG62" s="206"/>
      <c r="AH62" s="206"/>
      <c r="AI62" s="206"/>
      <c r="AJ62" s="206"/>
      <c r="AK62" s="206"/>
      <c r="AL62" s="206"/>
      <c r="AM62" s="206"/>
      <c r="AN62" s="206"/>
      <c r="AO62" s="206"/>
      <c r="AP62" s="206"/>
    </row>
    <row r="63" spans="1:42" s="252" customFormat="1" ht="100.5" customHeight="1">
      <c r="A63" s="333">
        <v>45</v>
      </c>
      <c r="B63" s="428" t="s">
        <v>368</v>
      </c>
      <c r="C63" s="339" t="s">
        <v>463</v>
      </c>
      <c r="D63" s="333" t="s">
        <v>299</v>
      </c>
      <c r="E63" s="336">
        <v>85</v>
      </c>
      <c r="F63" s="336">
        <v>998739</v>
      </c>
      <c r="G63" s="230"/>
      <c r="H63" s="356">
        <v>0.18</v>
      </c>
      <c r="I63" s="357"/>
      <c r="J63" s="337"/>
      <c r="K63" s="231" t="str">
        <f t="shared" ref="K63" si="2">IF(J63=0, "Included", IF(ISERROR(E63*J63), J63, E63*J63))</f>
        <v>Included</v>
      </c>
      <c r="L63" s="232">
        <f t="shared" si="1"/>
        <v>0.18</v>
      </c>
      <c r="N63" s="253"/>
      <c r="Q63" s="254"/>
      <c r="R63" s="254"/>
      <c r="S63" s="255"/>
      <c r="T63" s="254"/>
      <c r="U63" s="254"/>
      <c r="W63" s="256"/>
      <c r="X63" s="256"/>
      <c r="Y63" s="256"/>
      <c r="Z63" s="256"/>
      <c r="AA63" s="256"/>
      <c r="AB63" s="256"/>
      <c r="AC63" s="256"/>
      <c r="AD63" s="256"/>
      <c r="AE63" s="256"/>
      <c r="AF63" s="256"/>
      <c r="AG63" s="256"/>
      <c r="AH63" s="256"/>
      <c r="AI63" s="256"/>
      <c r="AJ63" s="256"/>
      <c r="AK63" s="256"/>
      <c r="AL63" s="256"/>
      <c r="AM63" s="256"/>
      <c r="AN63" s="256"/>
      <c r="AO63" s="256"/>
      <c r="AP63" s="256"/>
    </row>
    <row r="64" spans="1:42" s="257" customFormat="1" ht="114.6" customHeight="1">
      <c r="A64" s="343">
        <v>46</v>
      </c>
      <c r="B64" s="326" t="s">
        <v>369</v>
      </c>
      <c r="C64" s="327" t="s">
        <v>464</v>
      </c>
      <c r="D64" s="343" t="s">
        <v>299</v>
      </c>
      <c r="E64" s="336">
        <v>177</v>
      </c>
      <c r="F64" s="344">
        <v>998739</v>
      </c>
      <c r="G64" s="230"/>
      <c r="H64" s="356">
        <v>0.18</v>
      </c>
      <c r="I64" s="357"/>
      <c r="J64" s="337"/>
      <c r="K64" s="231" t="str">
        <f t="shared" ref="K64:K76" si="3">IF(J64=0, "Included", IF(ISERROR(E64*J64), J64, E64*J64))</f>
        <v>Included</v>
      </c>
      <c r="L64" s="232">
        <f t="shared" si="1"/>
        <v>0.18</v>
      </c>
      <c r="N64" s="258"/>
      <c r="Q64" s="259"/>
      <c r="R64" s="259"/>
      <c r="T64" s="259"/>
      <c r="U64" s="259"/>
      <c r="W64" s="260"/>
      <c r="X64" s="260"/>
      <c r="Y64" s="260"/>
      <c r="Z64" s="260"/>
      <c r="AA64" s="260"/>
      <c r="AB64" s="260"/>
      <c r="AC64" s="260"/>
      <c r="AD64" s="260"/>
      <c r="AE64" s="260"/>
      <c r="AF64" s="260"/>
      <c r="AG64" s="260"/>
      <c r="AH64" s="260"/>
      <c r="AI64" s="260"/>
      <c r="AJ64" s="260"/>
      <c r="AK64" s="260"/>
      <c r="AL64" s="260"/>
      <c r="AM64" s="260"/>
      <c r="AN64" s="260"/>
      <c r="AO64" s="260"/>
      <c r="AP64" s="260"/>
    </row>
    <row r="65" spans="1:42" s="257" customFormat="1" ht="123.6" customHeight="1">
      <c r="A65" s="343">
        <v>47</v>
      </c>
      <c r="B65" s="326" t="s">
        <v>370</v>
      </c>
      <c r="C65" s="327" t="s">
        <v>465</v>
      </c>
      <c r="D65" s="343" t="s">
        <v>299</v>
      </c>
      <c r="E65" s="336">
        <v>102</v>
      </c>
      <c r="F65" s="336">
        <v>998739</v>
      </c>
      <c r="G65" s="230"/>
      <c r="H65" s="356">
        <v>0.18</v>
      </c>
      <c r="I65" s="357"/>
      <c r="J65" s="337"/>
      <c r="K65" s="231" t="str">
        <f t="shared" si="3"/>
        <v>Included</v>
      </c>
      <c r="L65" s="232">
        <f t="shared" si="1"/>
        <v>0.18</v>
      </c>
      <c r="N65" s="258"/>
      <c r="Q65" s="261"/>
      <c r="R65" s="261"/>
      <c r="T65" s="261"/>
      <c r="U65" s="261"/>
      <c r="W65" s="260"/>
      <c r="X65" s="260"/>
      <c r="Y65" s="260"/>
      <c r="Z65" s="260"/>
      <c r="AA65" s="260"/>
      <c r="AB65" s="260"/>
      <c r="AC65" s="260"/>
      <c r="AD65" s="260"/>
      <c r="AE65" s="260"/>
      <c r="AF65" s="260"/>
      <c r="AG65" s="260"/>
      <c r="AH65" s="260"/>
      <c r="AI65" s="260"/>
      <c r="AJ65" s="260"/>
      <c r="AK65" s="260"/>
      <c r="AL65" s="260"/>
      <c r="AM65" s="260"/>
      <c r="AN65" s="260"/>
      <c r="AO65" s="260"/>
      <c r="AP65" s="260"/>
    </row>
    <row r="66" spans="1:42" s="257" customFormat="1" ht="102.95" customHeight="1">
      <c r="A66" s="343">
        <v>48</v>
      </c>
      <c r="B66" s="328" t="s">
        <v>371</v>
      </c>
      <c r="C66" s="329" t="s">
        <v>466</v>
      </c>
      <c r="D66" s="330" t="s">
        <v>299</v>
      </c>
      <c r="E66" s="336">
        <v>18</v>
      </c>
      <c r="F66" s="344">
        <v>998739</v>
      </c>
      <c r="G66" s="230"/>
      <c r="H66" s="356">
        <v>0.18</v>
      </c>
      <c r="I66" s="357"/>
      <c r="J66" s="337"/>
      <c r="K66" s="231" t="str">
        <f t="shared" si="3"/>
        <v>Included</v>
      </c>
      <c r="L66" s="232">
        <f t="shared" si="1"/>
        <v>0.18</v>
      </c>
      <c r="N66" s="258"/>
      <c r="Q66" s="261"/>
      <c r="R66" s="261"/>
      <c r="T66" s="261"/>
      <c r="U66" s="261"/>
      <c r="W66" s="260"/>
      <c r="X66" s="260"/>
      <c r="Y66" s="260"/>
      <c r="Z66" s="260"/>
      <c r="AA66" s="260"/>
      <c r="AB66" s="260"/>
      <c r="AC66" s="260"/>
      <c r="AD66" s="260"/>
      <c r="AE66" s="260"/>
      <c r="AF66" s="260"/>
      <c r="AG66" s="260"/>
      <c r="AH66" s="260"/>
      <c r="AI66" s="260"/>
      <c r="AJ66" s="260"/>
      <c r="AK66" s="260"/>
      <c r="AL66" s="260"/>
      <c r="AM66" s="260"/>
      <c r="AN66" s="260"/>
      <c r="AO66" s="260"/>
      <c r="AP66" s="260"/>
    </row>
    <row r="67" spans="1:42" s="257" customFormat="1" ht="110.1" customHeight="1">
      <c r="A67" s="343">
        <v>49</v>
      </c>
      <c r="B67" s="328" t="s">
        <v>372</v>
      </c>
      <c r="C67" s="329" t="s">
        <v>467</v>
      </c>
      <c r="D67" s="330" t="s">
        <v>299</v>
      </c>
      <c r="E67" s="336">
        <v>27</v>
      </c>
      <c r="F67" s="336">
        <v>998739</v>
      </c>
      <c r="G67" s="230"/>
      <c r="H67" s="356">
        <v>0.18</v>
      </c>
      <c r="I67" s="357"/>
      <c r="J67" s="337"/>
      <c r="K67" s="231" t="str">
        <f t="shared" si="3"/>
        <v>Included</v>
      </c>
      <c r="L67" s="232">
        <f t="shared" si="1"/>
        <v>0.18</v>
      </c>
      <c r="N67" s="258"/>
      <c r="Q67" s="261"/>
      <c r="R67" s="261"/>
      <c r="T67" s="261"/>
      <c r="U67" s="261"/>
      <c r="W67" s="260"/>
      <c r="X67" s="260"/>
      <c r="Y67" s="260"/>
      <c r="Z67" s="260"/>
      <c r="AA67" s="260"/>
      <c r="AB67" s="260"/>
      <c r="AC67" s="260"/>
      <c r="AD67" s="260"/>
      <c r="AE67" s="260"/>
      <c r="AF67" s="260"/>
      <c r="AG67" s="260"/>
      <c r="AH67" s="260"/>
      <c r="AI67" s="260"/>
      <c r="AJ67" s="260"/>
      <c r="AK67" s="260"/>
      <c r="AL67" s="260"/>
      <c r="AM67" s="260"/>
      <c r="AN67" s="260"/>
      <c r="AO67" s="260"/>
      <c r="AP67" s="260"/>
    </row>
    <row r="68" spans="1:42" s="257" customFormat="1" ht="123.6" customHeight="1">
      <c r="A68" s="343">
        <v>50</v>
      </c>
      <c r="B68" s="328" t="s">
        <v>373</v>
      </c>
      <c r="C68" s="329" t="s">
        <v>468</v>
      </c>
      <c r="D68" s="330" t="s">
        <v>299</v>
      </c>
      <c r="E68" s="336">
        <v>1</v>
      </c>
      <c r="F68" s="344">
        <v>998739</v>
      </c>
      <c r="G68" s="230"/>
      <c r="H68" s="356">
        <v>0.18</v>
      </c>
      <c r="I68" s="357"/>
      <c r="J68" s="337"/>
      <c r="K68" s="231" t="str">
        <f t="shared" si="3"/>
        <v>Included</v>
      </c>
      <c r="L68" s="232">
        <f t="shared" si="1"/>
        <v>0.18</v>
      </c>
      <c r="N68" s="258"/>
      <c r="Q68" s="261"/>
      <c r="R68" s="261"/>
      <c r="T68" s="261"/>
      <c r="U68" s="261"/>
      <c r="W68" s="260"/>
      <c r="X68" s="260"/>
      <c r="Y68" s="260"/>
      <c r="Z68" s="260"/>
      <c r="AA68" s="260"/>
      <c r="AB68" s="260"/>
      <c r="AC68" s="260"/>
      <c r="AD68" s="260"/>
      <c r="AE68" s="260"/>
      <c r="AF68" s="260"/>
      <c r="AG68" s="260"/>
      <c r="AH68" s="260"/>
      <c r="AI68" s="260"/>
      <c r="AJ68" s="260"/>
      <c r="AK68" s="260"/>
      <c r="AL68" s="260"/>
      <c r="AM68" s="260"/>
      <c r="AN68" s="260"/>
      <c r="AO68" s="260"/>
      <c r="AP68" s="260"/>
    </row>
    <row r="69" spans="1:42" s="257" customFormat="1" ht="117.95" customHeight="1">
      <c r="A69" s="343">
        <v>51</v>
      </c>
      <c r="B69" s="328" t="s">
        <v>374</v>
      </c>
      <c r="C69" s="329" t="s">
        <v>469</v>
      </c>
      <c r="D69" s="330" t="s">
        <v>299</v>
      </c>
      <c r="E69" s="336">
        <v>68</v>
      </c>
      <c r="F69" s="336">
        <v>998731</v>
      </c>
      <c r="G69" s="230"/>
      <c r="H69" s="356">
        <v>0.18</v>
      </c>
      <c r="I69" s="357"/>
      <c r="J69" s="337"/>
      <c r="K69" s="231" t="str">
        <f t="shared" si="3"/>
        <v>Included</v>
      </c>
      <c r="L69" s="232">
        <f t="shared" si="1"/>
        <v>0.18</v>
      </c>
      <c r="N69" s="258"/>
      <c r="Q69" s="261"/>
      <c r="R69" s="261"/>
      <c r="T69" s="261"/>
      <c r="U69" s="261"/>
      <c r="W69" s="260"/>
      <c r="X69" s="260"/>
      <c r="Y69" s="260"/>
      <c r="Z69" s="260"/>
      <c r="AA69" s="260"/>
      <c r="AB69" s="260"/>
      <c r="AC69" s="260"/>
      <c r="AD69" s="260"/>
      <c r="AE69" s="260"/>
      <c r="AF69" s="260"/>
      <c r="AG69" s="260"/>
      <c r="AH69" s="260"/>
      <c r="AI69" s="260"/>
      <c r="AJ69" s="260"/>
      <c r="AK69" s="260"/>
      <c r="AL69" s="260"/>
      <c r="AM69" s="260"/>
      <c r="AN69" s="260"/>
      <c r="AO69" s="260"/>
      <c r="AP69" s="260"/>
    </row>
    <row r="70" spans="1:42" s="257" customFormat="1" ht="113.45" customHeight="1">
      <c r="A70" s="343">
        <v>52</v>
      </c>
      <c r="B70" s="328" t="s">
        <v>375</v>
      </c>
      <c r="C70" s="329" t="s">
        <v>470</v>
      </c>
      <c r="D70" s="345" t="s">
        <v>299</v>
      </c>
      <c r="E70" s="336">
        <v>24</v>
      </c>
      <c r="F70" s="336">
        <v>998731</v>
      </c>
      <c r="G70" s="230"/>
      <c r="H70" s="356">
        <v>0.18</v>
      </c>
      <c r="I70" s="357"/>
      <c r="J70" s="337"/>
      <c r="K70" s="231" t="str">
        <f t="shared" si="3"/>
        <v>Included</v>
      </c>
      <c r="L70" s="232">
        <f t="shared" si="1"/>
        <v>0.18</v>
      </c>
      <c r="N70" s="258"/>
      <c r="Q70" s="261"/>
      <c r="R70" s="261"/>
      <c r="T70" s="261"/>
      <c r="U70" s="261"/>
      <c r="W70" s="260"/>
      <c r="X70" s="260"/>
      <c r="Y70" s="260"/>
      <c r="Z70" s="260"/>
      <c r="AA70" s="260"/>
      <c r="AB70" s="260"/>
      <c r="AC70" s="260"/>
      <c r="AD70" s="260"/>
      <c r="AE70" s="260"/>
      <c r="AF70" s="260"/>
      <c r="AG70" s="260"/>
      <c r="AH70" s="260"/>
      <c r="AI70" s="260"/>
      <c r="AJ70" s="260"/>
      <c r="AK70" s="260"/>
      <c r="AL70" s="260"/>
      <c r="AM70" s="260"/>
      <c r="AN70" s="260"/>
      <c r="AO70" s="260"/>
      <c r="AP70" s="260"/>
    </row>
    <row r="71" spans="1:42" s="257" customFormat="1" ht="78.95" customHeight="1">
      <c r="A71" s="343">
        <v>53</v>
      </c>
      <c r="B71" s="331" t="s">
        <v>376</v>
      </c>
      <c r="C71" s="346" t="s">
        <v>471</v>
      </c>
      <c r="D71" s="347" t="s">
        <v>299</v>
      </c>
      <c r="E71" s="336">
        <v>60</v>
      </c>
      <c r="F71" s="336">
        <v>998731</v>
      </c>
      <c r="G71" s="230"/>
      <c r="H71" s="356">
        <v>0.18</v>
      </c>
      <c r="I71" s="357"/>
      <c r="J71" s="337"/>
      <c r="K71" s="231" t="str">
        <f t="shared" si="3"/>
        <v>Included</v>
      </c>
      <c r="L71" s="232">
        <f t="shared" si="1"/>
        <v>0.18</v>
      </c>
      <c r="N71" s="258"/>
      <c r="Q71" s="261"/>
      <c r="R71" s="261"/>
      <c r="T71" s="261"/>
      <c r="U71" s="261"/>
      <c r="W71" s="260"/>
      <c r="X71" s="260"/>
      <c r="Y71" s="260"/>
      <c r="Z71" s="260"/>
      <c r="AA71" s="260"/>
      <c r="AB71" s="260"/>
      <c r="AC71" s="260"/>
      <c r="AD71" s="260"/>
      <c r="AE71" s="260"/>
      <c r="AF71" s="260"/>
      <c r="AG71" s="260"/>
      <c r="AH71" s="260"/>
      <c r="AI71" s="260"/>
      <c r="AJ71" s="260"/>
      <c r="AK71" s="260"/>
      <c r="AL71" s="260"/>
      <c r="AM71" s="260"/>
      <c r="AN71" s="260"/>
      <c r="AO71" s="260"/>
      <c r="AP71" s="260"/>
    </row>
    <row r="72" spans="1:42" s="257" customFormat="1" ht="76.5" customHeight="1">
      <c r="A72" s="343">
        <v>54</v>
      </c>
      <c r="B72" s="331" t="s">
        <v>377</v>
      </c>
      <c r="C72" s="346" t="s">
        <v>472</v>
      </c>
      <c r="D72" s="347" t="s">
        <v>299</v>
      </c>
      <c r="E72" s="336">
        <v>6</v>
      </c>
      <c r="F72" s="336">
        <v>998731</v>
      </c>
      <c r="G72" s="230"/>
      <c r="H72" s="356">
        <v>0.18</v>
      </c>
      <c r="I72" s="357"/>
      <c r="J72" s="337"/>
      <c r="K72" s="231" t="str">
        <f t="shared" si="3"/>
        <v>Included</v>
      </c>
      <c r="L72" s="232">
        <f t="shared" si="1"/>
        <v>0.18</v>
      </c>
      <c r="N72" s="258"/>
      <c r="Q72" s="261"/>
      <c r="R72" s="261"/>
      <c r="T72" s="261"/>
      <c r="U72" s="261"/>
      <c r="W72" s="260"/>
      <c r="X72" s="260"/>
      <c r="Y72" s="260"/>
      <c r="Z72" s="260"/>
      <c r="AA72" s="260"/>
      <c r="AB72" s="260"/>
      <c r="AC72" s="260"/>
      <c r="AD72" s="260"/>
      <c r="AE72" s="260"/>
      <c r="AF72" s="260"/>
      <c r="AG72" s="260"/>
      <c r="AH72" s="260"/>
      <c r="AI72" s="260"/>
      <c r="AJ72" s="260"/>
      <c r="AK72" s="260"/>
      <c r="AL72" s="260"/>
      <c r="AM72" s="260"/>
      <c r="AN72" s="260"/>
      <c r="AO72" s="260"/>
      <c r="AP72" s="260"/>
    </row>
    <row r="73" spans="1:42" s="257" customFormat="1" ht="171" customHeight="1">
      <c r="A73" s="343">
        <v>55</v>
      </c>
      <c r="B73" s="331" t="s">
        <v>378</v>
      </c>
      <c r="C73" s="346" t="s">
        <v>473</v>
      </c>
      <c r="D73" s="347" t="s">
        <v>305</v>
      </c>
      <c r="E73" s="336">
        <v>5</v>
      </c>
      <c r="F73" s="336">
        <v>998736</v>
      </c>
      <c r="G73" s="230"/>
      <c r="H73" s="356">
        <v>0.18</v>
      </c>
      <c r="I73" s="357"/>
      <c r="J73" s="337"/>
      <c r="K73" s="231" t="str">
        <f t="shared" si="3"/>
        <v>Included</v>
      </c>
      <c r="L73" s="232">
        <f t="shared" si="1"/>
        <v>0.18</v>
      </c>
      <c r="N73" s="258"/>
      <c r="Q73" s="261"/>
      <c r="R73" s="261"/>
      <c r="T73" s="261"/>
      <c r="U73" s="261"/>
      <c r="W73" s="260"/>
      <c r="X73" s="260"/>
      <c r="Y73" s="260"/>
      <c r="Z73" s="260"/>
      <c r="AA73" s="260"/>
      <c r="AB73" s="260"/>
      <c r="AC73" s="260"/>
      <c r="AD73" s="260"/>
      <c r="AE73" s="260"/>
      <c r="AF73" s="260"/>
      <c r="AG73" s="260"/>
      <c r="AH73" s="260"/>
      <c r="AI73" s="260"/>
      <c r="AJ73" s="260"/>
      <c r="AK73" s="260"/>
      <c r="AL73" s="260"/>
      <c r="AM73" s="260"/>
      <c r="AN73" s="260"/>
      <c r="AO73" s="260"/>
      <c r="AP73" s="260"/>
    </row>
    <row r="74" spans="1:42" s="257" customFormat="1" ht="74.099999999999994" customHeight="1">
      <c r="A74" s="343">
        <v>56</v>
      </c>
      <c r="B74" s="331" t="s">
        <v>379</v>
      </c>
      <c r="C74" s="346" t="s">
        <v>346</v>
      </c>
      <c r="D74" s="347" t="s">
        <v>299</v>
      </c>
      <c r="E74" s="348">
        <v>23</v>
      </c>
      <c r="F74" s="344">
        <v>998736</v>
      </c>
      <c r="G74" s="230"/>
      <c r="H74" s="356">
        <v>0.18</v>
      </c>
      <c r="I74" s="357"/>
      <c r="J74" s="337"/>
      <c r="K74" s="231" t="str">
        <f t="shared" si="3"/>
        <v>Included</v>
      </c>
      <c r="L74" s="232">
        <f t="shared" si="1"/>
        <v>0.18</v>
      </c>
      <c r="N74" s="258"/>
      <c r="Q74" s="261"/>
      <c r="R74" s="261"/>
      <c r="T74" s="261"/>
      <c r="U74" s="261"/>
      <c r="W74" s="260"/>
      <c r="X74" s="260"/>
      <c r="Y74" s="260"/>
      <c r="Z74" s="260"/>
      <c r="AA74" s="260"/>
      <c r="AB74" s="260"/>
      <c r="AC74" s="260"/>
      <c r="AD74" s="260"/>
      <c r="AE74" s="260"/>
      <c r="AF74" s="260"/>
      <c r="AG74" s="260"/>
      <c r="AH74" s="260"/>
      <c r="AI74" s="260"/>
      <c r="AJ74" s="260"/>
      <c r="AK74" s="260"/>
      <c r="AL74" s="260"/>
      <c r="AM74" s="260"/>
      <c r="AN74" s="260"/>
      <c r="AO74" s="260"/>
      <c r="AP74" s="260"/>
    </row>
    <row r="75" spans="1:42" s="257" customFormat="1" ht="72.95" customHeight="1">
      <c r="A75" s="343">
        <v>57</v>
      </c>
      <c r="B75" s="331" t="s">
        <v>474</v>
      </c>
      <c r="C75" s="346" t="s">
        <v>347</v>
      </c>
      <c r="D75" s="347" t="s">
        <v>299</v>
      </c>
      <c r="E75" s="348">
        <v>19</v>
      </c>
      <c r="F75" s="344">
        <v>998736</v>
      </c>
      <c r="G75" s="230"/>
      <c r="H75" s="356">
        <v>0.18</v>
      </c>
      <c r="I75" s="357"/>
      <c r="J75" s="337"/>
      <c r="K75" s="231" t="str">
        <f t="shared" si="3"/>
        <v>Included</v>
      </c>
      <c r="L75" s="232">
        <f t="shared" si="1"/>
        <v>0.18</v>
      </c>
      <c r="N75" s="258"/>
      <c r="Q75" s="261"/>
      <c r="R75" s="261"/>
      <c r="T75" s="261"/>
      <c r="U75" s="261"/>
      <c r="W75" s="260"/>
      <c r="X75" s="260"/>
      <c r="Y75" s="260"/>
      <c r="Z75" s="260"/>
      <c r="AA75" s="260"/>
      <c r="AB75" s="260"/>
      <c r="AC75" s="260"/>
      <c r="AD75" s="260"/>
      <c r="AE75" s="260"/>
      <c r="AF75" s="260"/>
      <c r="AG75" s="260"/>
      <c r="AH75" s="260"/>
      <c r="AI75" s="260"/>
      <c r="AJ75" s="260"/>
      <c r="AK75" s="260"/>
      <c r="AL75" s="260"/>
      <c r="AM75" s="260"/>
      <c r="AN75" s="260"/>
      <c r="AO75" s="260"/>
      <c r="AP75" s="260"/>
    </row>
    <row r="76" spans="1:42" s="257" customFormat="1" ht="65.099999999999994" customHeight="1">
      <c r="A76" s="343">
        <v>58</v>
      </c>
      <c r="B76" s="331" t="s">
        <v>475</v>
      </c>
      <c r="C76" s="346" t="s">
        <v>476</v>
      </c>
      <c r="D76" s="349" t="s">
        <v>299</v>
      </c>
      <c r="E76" s="336">
        <v>17</v>
      </c>
      <c r="F76" s="336">
        <v>995462</v>
      </c>
      <c r="G76" s="230"/>
      <c r="H76" s="356">
        <v>0.18</v>
      </c>
      <c r="I76" s="357"/>
      <c r="J76" s="337"/>
      <c r="K76" s="231" t="str">
        <f t="shared" si="3"/>
        <v>Included</v>
      </c>
      <c r="L76" s="232">
        <f t="shared" si="1"/>
        <v>0.18</v>
      </c>
      <c r="N76" s="258"/>
      <c r="Q76" s="261"/>
      <c r="R76" s="261"/>
      <c r="T76" s="261"/>
      <c r="U76" s="261"/>
      <c r="W76" s="260"/>
      <c r="X76" s="260"/>
      <c r="Y76" s="260"/>
      <c r="Z76" s="260"/>
      <c r="AA76" s="260"/>
      <c r="AB76" s="260"/>
      <c r="AC76" s="260"/>
      <c r="AD76" s="260"/>
      <c r="AE76" s="260"/>
      <c r="AF76" s="260"/>
      <c r="AG76" s="260"/>
      <c r="AH76" s="260"/>
      <c r="AI76" s="260"/>
      <c r="AJ76" s="260"/>
      <c r="AK76" s="260"/>
      <c r="AL76" s="260"/>
      <c r="AM76" s="260"/>
      <c r="AN76" s="260"/>
      <c r="AO76" s="260"/>
      <c r="AP76" s="260"/>
    </row>
    <row r="77" spans="1:42" s="207" customFormat="1">
      <c r="A77" s="350"/>
      <c r="B77" s="323"/>
      <c r="C77" s="351" t="s">
        <v>308</v>
      </c>
      <c r="D77" s="352"/>
      <c r="E77" s="354"/>
      <c r="F77" s="353"/>
      <c r="G77" s="353"/>
      <c r="H77" s="353"/>
      <c r="I77" s="353"/>
      <c r="J77" s="353"/>
      <c r="K77" s="431">
        <f>SUM(K19:K76)</f>
        <v>0</v>
      </c>
      <c r="L77" s="213"/>
      <c r="W77" s="206"/>
      <c r="X77" s="206"/>
      <c r="Y77" s="206"/>
      <c r="Z77" s="206"/>
      <c r="AA77" s="206"/>
      <c r="AB77" s="206"/>
      <c r="AC77" s="206"/>
      <c r="AD77" s="206"/>
      <c r="AE77" s="206"/>
      <c r="AF77" s="206"/>
      <c r="AG77" s="206"/>
      <c r="AH77" s="206"/>
      <c r="AI77" s="206"/>
      <c r="AJ77" s="206"/>
      <c r="AK77" s="206"/>
      <c r="AL77" s="206"/>
      <c r="AM77" s="206"/>
      <c r="AN77" s="206"/>
      <c r="AO77" s="206"/>
      <c r="AP77" s="206"/>
    </row>
    <row r="78" spans="1:42" hidden="1">
      <c r="A78" s="355">
        <f>A77+1</f>
        <v>1</v>
      </c>
      <c r="B78" s="323"/>
      <c r="C78" s="233" t="s">
        <v>424</v>
      </c>
      <c r="D78" s="234"/>
      <c r="E78" s="234"/>
      <c r="F78" s="236"/>
      <c r="G78" s="236"/>
      <c r="H78" s="236"/>
      <c r="I78" s="236"/>
      <c r="J78" s="235"/>
      <c r="K78" s="235">
        <f>SUMPRODUCT(L19:L76,K19:K76)</f>
        <v>0</v>
      </c>
      <c r="L78" s="213"/>
      <c r="N78" s="303">
        <f>K78*(1-N17)</f>
        <v>0</v>
      </c>
    </row>
    <row r="79" spans="1:42" hidden="1">
      <c r="A79" s="355">
        <f>A78+1</f>
        <v>2</v>
      </c>
      <c r="B79" s="324"/>
      <c r="C79" s="233" t="s">
        <v>271</v>
      </c>
      <c r="D79" s="237"/>
      <c r="E79" s="237"/>
      <c r="F79" s="237"/>
      <c r="G79" s="237"/>
      <c r="H79" s="237"/>
      <c r="I79" s="237"/>
      <c r="J79" s="237"/>
      <c r="K79" s="237"/>
      <c r="L79" s="213"/>
    </row>
    <row r="80" spans="1:42" hidden="1">
      <c r="A80" s="355">
        <f>A79+1</f>
        <v>3</v>
      </c>
      <c r="B80" s="324"/>
      <c r="C80" s="233" t="s">
        <v>272</v>
      </c>
      <c r="D80" s="237"/>
      <c r="E80" s="237"/>
      <c r="F80" s="237"/>
      <c r="G80" s="237"/>
      <c r="H80" s="237"/>
      <c r="I80" s="237"/>
      <c r="J80" s="237"/>
      <c r="K80" s="238">
        <f>K77+K78</f>
        <v>0</v>
      </c>
      <c r="L80" s="213"/>
    </row>
    <row r="81" spans="1:14">
      <c r="B81" s="239"/>
    </row>
    <row r="82" spans="1:14" ht="31.5">
      <c r="A82" s="306" t="s">
        <v>226</v>
      </c>
      <c r="B82" s="239"/>
      <c r="C82" s="307" t="str">
        <f>'Names of Bidder'!D27&amp;"-"&amp;'Names of Bidder'!E27&amp;"-"&amp;'Names of Bidder'!F27</f>
        <v>--2025</v>
      </c>
      <c r="D82" s="308"/>
      <c r="E82" s="309"/>
      <c r="F82" s="309"/>
      <c r="G82" s="309"/>
      <c r="H82" s="309"/>
      <c r="I82" s="309"/>
      <c r="J82" s="207"/>
      <c r="K82" s="432"/>
      <c r="N82" s="429">
        <f>K77*0.05-K78</f>
        <v>0</v>
      </c>
    </row>
    <row r="83" spans="1:14" ht="31.5">
      <c r="A83" s="306" t="s">
        <v>227</v>
      </c>
      <c r="B83" s="239"/>
      <c r="C83" s="307">
        <f>'Names of Bidder'!D28</f>
        <v>0</v>
      </c>
      <c r="D83" s="207"/>
      <c r="F83" s="309"/>
      <c r="G83" s="309"/>
      <c r="H83" s="309"/>
      <c r="I83" s="309" t="s">
        <v>228</v>
      </c>
      <c r="J83" s="310">
        <f>'Names of Bidder'!D24</f>
        <v>0</v>
      </c>
      <c r="K83" s="207"/>
    </row>
    <row r="84" spans="1:14" ht="15.75">
      <c r="A84" s="311"/>
      <c r="B84" s="239"/>
      <c r="C84" s="312"/>
      <c r="D84" s="290"/>
      <c r="F84" s="309"/>
      <c r="G84" s="309"/>
      <c r="H84" s="309"/>
      <c r="I84" s="309" t="s">
        <v>229</v>
      </c>
      <c r="J84" s="310">
        <f>'Names of Bidder'!D25</f>
        <v>0</v>
      </c>
      <c r="K84" s="290"/>
    </row>
    <row r="85" spans="1:14" ht="15.75">
      <c r="A85" s="306"/>
      <c r="B85" s="239"/>
      <c r="C85" s="307"/>
      <c r="D85" s="308"/>
      <c r="E85" s="309"/>
      <c r="F85" s="309"/>
      <c r="G85" s="309"/>
      <c r="H85" s="309"/>
      <c r="I85" s="309"/>
      <c r="J85" s="207"/>
      <c r="K85" s="207"/>
    </row>
    <row r="123" spans="1:46" s="206" customFormat="1">
      <c r="A123" s="313"/>
      <c r="B123" s="240"/>
      <c r="C123" s="313"/>
      <c r="D123" s="313"/>
      <c r="E123" s="313"/>
      <c r="F123" s="313"/>
      <c r="G123" s="313"/>
      <c r="H123" s="313"/>
      <c r="I123" s="313"/>
      <c r="J123" s="313"/>
      <c r="K123" s="313"/>
      <c r="M123" s="303"/>
      <c r="N123" s="303"/>
      <c r="O123" s="303"/>
      <c r="P123" s="303"/>
      <c r="Q123" s="303"/>
      <c r="R123" s="303"/>
      <c r="S123" s="207"/>
      <c r="T123" s="303"/>
      <c r="U123" s="303"/>
      <c r="V123" s="303"/>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3"/>
      <c r="AR123" s="303"/>
      <c r="AS123" s="303"/>
      <c r="AT123" s="303"/>
    </row>
    <row r="124" spans="1:46" s="206" customFormat="1">
      <c r="A124" s="313"/>
      <c r="B124" s="240"/>
      <c r="C124" s="313"/>
      <c r="D124" s="313"/>
      <c r="E124" s="313"/>
      <c r="F124" s="313"/>
      <c r="G124" s="313"/>
      <c r="H124" s="313"/>
      <c r="I124" s="313"/>
      <c r="J124" s="313"/>
      <c r="K124" s="313"/>
      <c r="M124" s="303"/>
      <c r="N124" s="303"/>
      <c r="O124" s="303"/>
      <c r="P124" s="303"/>
      <c r="Q124" s="303"/>
      <c r="R124" s="303"/>
      <c r="S124" s="207"/>
      <c r="T124" s="303"/>
      <c r="U124" s="303"/>
      <c r="V124" s="303"/>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3"/>
      <c r="AR124" s="303"/>
      <c r="AS124" s="303"/>
      <c r="AT124" s="303"/>
    </row>
    <row r="125" spans="1:46" s="206" customFormat="1">
      <c r="A125" s="313"/>
      <c r="B125" s="240"/>
      <c r="C125" s="313"/>
      <c r="D125" s="313"/>
      <c r="E125" s="313"/>
      <c r="F125" s="313"/>
      <c r="G125" s="313"/>
      <c r="H125" s="313"/>
      <c r="I125" s="313"/>
      <c r="J125" s="313"/>
      <c r="K125" s="313"/>
      <c r="M125" s="303"/>
      <c r="N125" s="303"/>
      <c r="O125" s="303"/>
      <c r="P125" s="303"/>
      <c r="Q125" s="303"/>
      <c r="R125" s="303"/>
      <c r="S125" s="207"/>
      <c r="T125" s="303"/>
      <c r="U125" s="303"/>
      <c r="V125" s="303"/>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3"/>
      <c r="AR125" s="303"/>
      <c r="AS125" s="303"/>
      <c r="AT125" s="303"/>
    </row>
    <row r="126" spans="1:46" s="206" customFormat="1">
      <c r="A126" s="313"/>
      <c r="B126" s="240"/>
      <c r="C126" s="313"/>
      <c r="D126" s="313"/>
      <c r="E126" s="313"/>
      <c r="F126" s="313"/>
      <c r="G126" s="313"/>
      <c r="H126" s="313"/>
      <c r="I126" s="313"/>
      <c r="J126" s="313"/>
      <c r="K126" s="313"/>
      <c r="M126" s="303"/>
      <c r="N126" s="303"/>
      <c r="O126" s="303"/>
      <c r="P126" s="303"/>
      <c r="Q126" s="303"/>
      <c r="R126" s="303"/>
      <c r="S126" s="207"/>
      <c r="T126" s="303"/>
      <c r="U126" s="303"/>
      <c r="V126" s="303"/>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3"/>
      <c r="AR126" s="303"/>
      <c r="AS126" s="303"/>
      <c r="AT126" s="303"/>
    </row>
    <row r="127" spans="1:46" s="206" customFormat="1">
      <c r="A127" s="313"/>
      <c r="B127" s="240"/>
      <c r="C127" s="313"/>
      <c r="D127" s="313"/>
      <c r="E127" s="313"/>
      <c r="F127" s="313"/>
      <c r="G127" s="313"/>
      <c r="H127" s="313"/>
      <c r="I127" s="313"/>
      <c r="J127" s="313"/>
      <c r="K127" s="313"/>
      <c r="M127" s="303"/>
      <c r="N127" s="303"/>
      <c r="O127" s="303"/>
      <c r="P127" s="303"/>
      <c r="Q127" s="303"/>
      <c r="R127" s="303"/>
      <c r="S127" s="207"/>
      <c r="T127" s="303"/>
      <c r="U127" s="303"/>
      <c r="V127" s="303"/>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3"/>
      <c r="AR127" s="303"/>
      <c r="AS127" s="303"/>
      <c r="AT127" s="303"/>
    </row>
    <row r="128" spans="1:46" s="206" customFormat="1">
      <c r="A128" s="313"/>
      <c r="B128" s="240"/>
      <c r="C128" s="313"/>
      <c r="D128" s="313"/>
      <c r="E128" s="313"/>
      <c r="F128" s="313"/>
      <c r="G128" s="313"/>
      <c r="H128" s="313"/>
      <c r="I128" s="313"/>
      <c r="J128" s="313"/>
      <c r="K128" s="313"/>
      <c r="M128" s="303"/>
      <c r="N128" s="303"/>
      <c r="O128" s="303"/>
      <c r="P128" s="303"/>
      <c r="Q128" s="303"/>
      <c r="R128" s="303"/>
      <c r="S128" s="207"/>
      <c r="T128" s="303"/>
      <c r="U128" s="303"/>
      <c r="V128" s="303"/>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3"/>
      <c r="AR128" s="303"/>
      <c r="AS128" s="303"/>
      <c r="AT128" s="303"/>
    </row>
    <row r="129" spans="1:46" s="206" customFormat="1">
      <c r="A129" s="313"/>
      <c r="B129" s="240"/>
      <c r="C129" s="313"/>
      <c r="D129" s="313"/>
      <c r="E129" s="313"/>
      <c r="F129" s="313"/>
      <c r="G129" s="313"/>
      <c r="H129" s="313"/>
      <c r="I129" s="313"/>
      <c r="J129" s="313"/>
      <c r="K129" s="313"/>
      <c r="M129" s="303"/>
      <c r="N129" s="303"/>
      <c r="O129" s="303"/>
      <c r="P129" s="303"/>
      <c r="Q129" s="303"/>
      <c r="R129" s="303"/>
      <c r="S129" s="207"/>
      <c r="T129" s="303"/>
      <c r="U129" s="303"/>
      <c r="V129" s="303"/>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3"/>
      <c r="AR129" s="303"/>
      <c r="AS129" s="303"/>
      <c r="AT129" s="303"/>
    </row>
    <row r="130" spans="1:46" s="206" customFormat="1">
      <c r="A130" s="313"/>
      <c r="B130" s="240"/>
      <c r="C130" s="313"/>
      <c r="D130" s="313"/>
      <c r="E130" s="313"/>
      <c r="F130" s="313"/>
      <c r="G130" s="313"/>
      <c r="H130" s="313"/>
      <c r="I130" s="313"/>
      <c r="J130" s="313"/>
      <c r="K130" s="313"/>
      <c r="M130" s="303"/>
      <c r="N130" s="303"/>
      <c r="O130" s="303"/>
      <c r="P130" s="303"/>
      <c r="Q130" s="303"/>
      <c r="R130" s="303"/>
      <c r="S130" s="207"/>
      <c r="T130" s="303"/>
      <c r="U130" s="303"/>
      <c r="V130" s="303"/>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3"/>
      <c r="AR130" s="303"/>
      <c r="AS130" s="303"/>
      <c r="AT130" s="303"/>
    </row>
    <row r="131" spans="1:46" s="206" customFormat="1">
      <c r="A131" s="313"/>
      <c r="B131" s="240"/>
      <c r="C131" s="313"/>
      <c r="D131" s="313"/>
      <c r="E131" s="313"/>
      <c r="F131" s="313"/>
      <c r="G131" s="313"/>
      <c r="H131" s="313"/>
      <c r="I131" s="313"/>
      <c r="J131" s="313"/>
      <c r="K131" s="313"/>
      <c r="M131" s="303"/>
      <c r="N131" s="303"/>
      <c r="O131" s="303"/>
      <c r="P131" s="303"/>
      <c r="Q131" s="303"/>
      <c r="R131" s="303"/>
      <c r="S131" s="207"/>
      <c r="T131" s="303"/>
      <c r="U131" s="303"/>
      <c r="V131" s="303"/>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3"/>
      <c r="AR131" s="303"/>
      <c r="AS131" s="303"/>
      <c r="AT131" s="303"/>
    </row>
    <row r="132" spans="1:46" s="206" customFormat="1">
      <c r="A132" s="313"/>
      <c r="B132" s="240"/>
      <c r="C132" s="313"/>
      <c r="D132" s="313"/>
      <c r="E132" s="313"/>
      <c r="F132" s="313"/>
      <c r="G132" s="313"/>
      <c r="H132" s="313"/>
      <c r="I132" s="313"/>
      <c r="J132" s="313"/>
      <c r="K132" s="313"/>
      <c r="M132" s="303"/>
      <c r="N132" s="303"/>
      <c r="O132" s="303"/>
      <c r="P132" s="303"/>
      <c r="Q132" s="303"/>
      <c r="R132" s="303"/>
      <c r="S132" s="207"/>
      <c r="T132" s="303"/>
      <c r="U132" s="303"/>
      <c r="V132" s="303"/>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3"/>
      <c r="AR132" s="303"/>
      <c r="AS132" s="303"/>
      <c r="AT132" s="303"/>
    </row>
    <row r="133" spans="1:46" s="206" customFormat="1">
      <c r="A133" s="313"/>
      <c r="B133" s="240"/>
      <c r="C133" s="313"/>
      <c r="D133" s="313"/>
      <c r="E133" s="313"/>
      <c r="F133" s="313"/>
      <c r="G133" s="313"/>
      <c r="H133" s="313"/>
      <c r="I133" s="313"/>
      <c r="J133" s="313"/>
      <c r="K133" s="313"/>
      <c r="M133" s="303"/>
      <c r="N133" s="303"/>
      <c r="O133" s="303"/>
      <c r="P133" s="303"/>
      <c r="Q133" s="303"/>
      <c r="R133" s="303"/>
      <c r="S133" s="207"/>
      <c r="T133" s="303"/>
      <c r="U133" s="303"/>
      <c r="V133" s="303"/>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3"/>
      <c r="AR133" s="303"/>
      <c r="AS133" s="303"/>
      <c r="AT133" s="303"/>
    </row>
    <row r="134" spans="1:46" s="206" customFormat="1">
      <c r="A134" s="313"/>
      <c r="B134" s="240"/>
      <c r="C134" s="313"/>
      <c r="D134" s="313"/>
      <c r="E134" s="313"/>
      <c r="F134" s="313"/>
      <c r="G134" s="313"/>
      <c r="H134" s="313"/>
      <c r="I134" s="313"/>
      <c r="J134" s="313"/>
      <c r="K134" s="313"/>
      <c r="M134" s="303"/>
      <c r="N134" s="303"/>
      <c r="O134" s="303"/>
      <c r="P134" s="303"/>
      <c r="Q134" s="303"/>
      <c r="R134" s="303"/>
      <c r="S134" s="207"/>
      <c r="T134" s="303"/>
      <c r="U134" s="303"/>
      <c r="V134" s="303"/>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3"/>
      <c r="AR134" s="303"/>
      <c r="AS134" s="303"/>
      <c r="AT134" s="303"/>
    </row>
    <row r="135" spans="1:46" s="206" customFormat="1">
      <c r="A135" s="313"/>
      <c r="B135" s="240"/>
      <c r="C135" s="313"/>
      <c r="D135" s="313"/>
      <c r="E135" s="313"/>
      <c r="F135" s="313"/>
      <c r="G135" s="313"/>
      <c r="H135" s="313"/>
      <c r="I135" s="313"/>
      <c r="J135" s="313"/>
      <c r="K135" s="313"/>
      <c r="M135" s="303"/>
      <c r="N135" s="303"/>
      <c r="O135" s="303"/>
      <c r="P135" s="303"/>
      <c r="Q135" s="303"/>
      <c r="R135" s="303"/>
      <c r="S135" s="207"/>
      <c r="T135" s="303"/>
      <c r="U135" s="303"/>
      <c r="V135" s="303"/>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3"/>
      <c r="AR135" s="303"/>
      <c r="AS135" s="303"/>
      <c r="AT135" s="303"/>
    </row>
    <row r="136" spans="1:46" s="206" customFormat="1">
      <c r="A136" s="313"/>
      <c r="B136" s="240"/>
      <c r="C136" s="313"/>
      <c r="D136" s="313"/>
      <c r="E136" s="313"/>
      <c r="F136" s="313"/>
      <c r="G136" s="313"/>
      <c r="H136" s="313"/>
      <c r="I136" s="313"/>
      <c r="J136" s="313"/>
      <c r="K136" s="313"/>
      <c r="M136" s="303"/>
      <c r="N136" s="303"/>
      <c r="O136" s="303"/>
      <c r="P136" s="303"/>
      <c r="Q136" s="303"/>
      <c r="R136" s="303"/>
      <c r="S136" s="207"/>
      <c r="T136" s="303"/>
      <c r="U136" s="303"/>
      <c r="V136" s="303"/>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3"/>
      <c r="AR136" s="303"/>
      <c r="AS136" s="303"/>
      <c r="AT136" s="303"/>
    </row>
    <row r="137" spans="1:46" s="206" customFormat="1">
      <c r="A137" s="313"/>
      <c r="B137" s="240"/>
      <c r="C137" s="313"/>
      <c r="D137" s="313"/>
      <c r="E137" s="313"/>
      <c r="F137" s="313"/>
      <c r="G137" s="313"/>
      <c r="H137" s="313"/>
      <c r="I137" s="313"/>
      <c r="J137" s="313"/>
      <c r="K137" s="313"/>
      <c r="M137" s="303"/>
      <c r="N137" s="303"/>
      <c r="O137" s="303"/>
      <c r="P137" s="303"/>
      <c r="Q137" s="303"/>
      <c r="R137" s="303"/>
      <c r="S137" s="207"/>
      <c r="T137" s="303"/>
      <c r="U137" s="303"/>
      <c r="V137" s="303"/>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3"/>
      <c r="AR137" s="303"/>
      <c r="AS137" s="303"/>
      <c r="AT137" s="303"/>
    </row>
    <row r="138" spans="1:46" s="206" customFormat="1">
      <c r="A138" s="313"/>
      <c r="B138" s="240"/>
      <c r="C138" s="313"/>
      <c r="D138" s="313"/>
      <c r="E138" s="313"/>
      <c r="F138" s="313"/>
      <c r="G138" s="313"/>
      <c r="H138" s="313"/>
      <c r="I138" s="313"/>
      <c r="J138" s="313"/>
      <c r="K138" s="313"/>
      <c r="M138" s="303"/>
      <c r="N138" s="303"/>
      <c r="O138" s="303"/>
      <c r="P138" s="303"/>
      <c r="Q138" s="303"/>
      <c r="R138" s="303"/>
      <c r="S138" s="207"/>
      <c r="T138" s="303"/>
      <c r="U138" s="303"/>
      <c r="V138" s="303"/>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3"/>
      <c r="AR138" s="303"/>
      <c r="AS138" s="303"/>
      <c r="AT138" s="303"/>
    </row>
    <row r="139" spans="1:46" s="206" customFormat="1">
      <c r="A139" s="313"/>
      <c r="B139" s="240"/>
      <c r="C139" s="313"/>
      <c r="D139" s="313"/>
      <c r="E139" s="313"/>
      <c r="F139" s="313"/>
      <c r="G139" s="313"/>
      <c r="H139" s="313"/>
      <c r="I139" s="313"/>
      <c r="J139" s="313"/>
      <c r="K139" s="313"/>
      <c r="M139" s="303"/>
      <c r="N139" s="303"/>
      <c r="O139" s="303"/>
      <c r="P139" s="303"/>
      <c r="Q139" s="303"/>
      <c r="R139" s="303"/>
      <c r="S139" s="207"/>
      <c r="T139" s="303"/>
      <c r="U139" s="303"/>
      <c r="V139" s="303"/>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3"/>
      <c r="AR139" s="303"/>
      <c r="AS139" s="303"/>
      <c r="AT139" s="303"/>
    </row>
    <row r="140" spans="1:46" s="206" customFormat="1">
      <c r="A140" s="313"/>
      <c r="B140" s="240"/>
      <c r="C140" s="313"/>
      <c r="D140" s="313"/>
      <c r="E140" s="313"/>
      <c r="F140" s="313"/>
      <c r="G140" s="313"/>
      <c r="H140" s="313"/>
      <c r="I140" s="313"/>
      <c r="J140" s="313"/>
      <c r="K140" s="313"/>
      <c r="M140" s="303"/>
      <c r="N140" s="303"/>
      <c r="O140" s="303"/>
      <c r="P140" s="303"/>
      <c r="Q140" s="303"/>
      <c r="R140" s="303"/>
      <c r="S140" s="207"/>
      <c r="T140" s="303"/>
      <c r="U140" s="303"/>
      <c r="V140" s="303"/>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3"/>
      <c r="AR140" s="303"/>
      <c r="AS140" s="303"/>
      <c r="AT140" s="303"/>
    </row>
    <row r="141" spans="1:46" s="206" customFormat="1">
      <c r="A141" s="313"/>
      <c r="B141" s="240"/>
      <c r="C141" s="313"/>
      <c r="D141" s="313"/>
      <c r="E141" s="313"/>
      <c r="F141" s="313"/>
      <c r="G141" s="313"/>
      <c r="H141" s="313"/>
      <c r="I141" s="313"/>
      <c r="J141" s="313"/>
      <c r="K141" s="313"/>
      <c r="M141" s="303"/>
      <c r="N141" s="303"/>
      <c r="O141" s="303"/>
      <c r="P141" s="303"/>
      <c r="Q141" s="303"/>
      <c r="R141" s="303"/>
      <c r="S141" s="207"/>
      <c r="T141" s="303"/>
      <c r="U141" s="303"/>
      <c r="V141" s="303"/>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3"/>
      <c r="AR141" s="303"/>
      <c r="AS141" s="303"/>
      <c r="AT141" s="303"/>
    </row>
    <row r="142" spans="1:46" s="206" customFormat="1">
      <c r="A142" s="313"/>
      <c r="B142" s="240"/>
      <c r="C142" s="313"/>
      <c r="D142" s="313"/>
      <c r="E142" s="313"/>
      <c r="F142" s="313"/>
      <c r="G142" s="313"/>
      <c r="H142" s="313"/>
      <c r="I142" s="313"/>
      <c r="J142" s="313"/>
      <c r="K142" s="313"/>
      <c r="M142" s="303"/>
      <c r="N142" s="303"/>
      <c r="O142" s="303"/>
      <c r="P142" s="303"/>
      <c r="Q142" s="303"/>
      <c r="R142" s="303"/>
      <c r="S142" s="207"/>
      <c r="T142" s="303"/>
      <c r="U142" s="303"/>
      <c r="V142" s="303"/>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3"/>
      <c r="AR142" s="303"/>
      <c r="AS142" s="303"/>
      <c r="AT142" s="303"/>
    </row>
    <row r="143" spans="1:46" s="206" customFormat="1">
      <c r="A143" s="313"/>
      <c r="B143" s="240"/>
      <c r="C143" s="313"/>
      <c r="D143" s="313"/>
      <c r="E143" s="313"/>
      <c r="F143" s="313"/>
      <c r="G143" s="313"/>
      <c r="H143" s="313"/>
      <c r="I143" s="313"/>
      <c r="J143" s="313"/>
      <c r="K143" s="313"/>
      <c r="M143" s="303"/>
      <c r="N143" s="303"/>
      <c r="O143" s="303"/>
      <c r="P143" s="303"/>
      <c r="Q143" s="303"/>
      <c r="R143" s="303"/>
      <c r="S143" s="207"/>
      <c r="T143" s="303"/>
      <c r="U143" s="303"/>
      <c r="V143" s="303"/>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3"/>
      <c r="AR143" s="303"/>
      <c r="AS143" s="303"/>
      <c r="AT143" s="303"/>
    </row>
    <row r="144" spans="1:46" s="206" customFormat="1">
      <c r="A144" s="313"/>
      <c r="B144" s="240"/>
      <c r="C144" s="313"/>
      <c r="D144" s="313"/>
      <c r="E144" s="313"/>
      <c r="F144" s="313"/>
      <c r="G144" s="313"/>
      <c r="H144" s="313"/>
      <c r="I144" s="313"/>
      <c r="J144" s="313"/>
      <c r="K144" s="313"/>
      <c r="M144" s="303"/>
      <c r="N144" s="303"/>
      <c r="O144" s="303"/>
      <c r="P144" s="303"/>
      <c r="Q144" s="303"/>
      <c r="R144" s="303"/>
      <c r="S144" s="207"/>
      <c r="T144" s="303"/>
      <c r="U144" s="303"/>
      <c r="V144" s="303"/>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3"/>
      <c r="AR144" s="303"/>
      <c r="AS144" s="303"/>
      <c r="AT144" s="303"/>
    </row>
    <row r="145" spans="1:46" s="206" customFormat="1">
      <c r="A145" s="313"/>
      <c r="B145" s="240"/>
      <c r="C145" s="313"/>
      <c r="D145" s="313"/>
      <c r="E145" s="313"/>
      <c r="F145" s="313"/>
      <c r="G145" s="313"/>
      <c r="H145" s="313"/>
      <c r="I145" s="313"/>
      <c r="J145" s="313"/>
      <c r="K145" s="313"/>
      <c r="M145" s="303"/>
      <c r="N145" s="303"/>
      <c r="O145" s="303"/>
      <c r="P145" s="303"/>
      <c r="Q145" s="303"/>
      <c r="R145" s="303"/>
      <c r="S145" s="207"/>
      <c r="T145" s="303"/>
      <c r="U145" s="303"/>
      <c r="V145" s="303"/>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3"/>
      <c r="AR145" s="303"/>
      <c r="AS145" s="303"/>
      <c r="AT145" s="303"/>
    </row>
    <row r="146" spans="1:46" s="206" customFormat="1">
      <c r="A146" s="313"/>
      <c r="B146" s="240"/>
      <c r="C146" s="314"/>
      <c r="D146" s="315"/>
      <c r="E146" s="315"/>
      <c r="F146" s="315"/>
      <c r="G146" s="315"/>
      <c r="H146" s="315"/>
      <c r="I146" s="315"/>
      <c r="J146" s="315"/>
      <c r="K146" s="315"/>
      <c r="M146" s="303"/>
      <c r="N146" s="303"/>
      <c r="O146" s="303"/>
      <c r="P146" s="303"/>
      <c r="Q146" s="303"/>
      <c r="R146" s="303"/>
      <c r="S146" s="207"/>
      <c r="T146" s="303"/>
      <c r="U146" s="303"/>
      <c r="V146" s="303"/>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3"/>
      <c r="AR146" s="303"/>
      <c r="AS146" s="303"/>
      <c r="AT146" s="303"/>
    </row>
    <row r="147" spans="1:46" s="206" customFormat="1">
      <c r="A147" s="313"/>
      <c r="B147" s="240"/>
      <c r="C147" s="314"/>
      <c r="D147" s="315"/>
      <c r="E147" s="315"/>
      <c r="F147" s="315"/>
      <c r="G147" s="315"/>
      <c r="H147" s="315"/>
      <c r="I147" s="315"/>
      <c r="J147" s="315"/>
      <c r="K147" s="315"/>
      <c r="M147" s="303"/>
      <c r="N147" s="303"/>
      <c r="O147" s="303"/>
      <c r="P147" s="303"/>
      <c r="Q147" s="303"/>
      <c r="R147" s="303"/>
      <c r="S147" s="207"/>
      <c r="T147" s="303"/>
      <c r="U147" s="303"/>
      <c r="V147" s="303"/>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3"/>
      <c r="AR147" s="303"/>
      <c r="AS147" s="303"/>
      <c r="AT147" s="303"/>
    </row>
    <row r="148" spans="1:46" s="206" customFormat="1">
      <c r="A148" s="313"/>
      <c r="B148" s="240"/>
      <c r="C148" s="314"/>
      <c r="D148" s="315"/>
      <c r="E148" s="315"/>
      <c r="F148" s="315"/>
      <c r="G148" s="315"/>
      <c r="H148" s="315"/>
      <c r="I148" s="315"/>
      <c r="J148" s="315"/>
      <c r="K148" s="315"/>
      <c r="M148" s="303"/>
      <c r="N148" s="303"/>
      <c r="O148" s="303"/>
      <c r="P148" s="303"/>
      <c r="Q148" s="303"/>
      <c r="R148" s="303"/>
      <c r="S148" s="207"/>
      <c r="T148" s="303"/>
      <c r="U148" s="303"/>
      <c r="V148" s="303"/>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3"/>
      <c r="AR148" s="303"/>
      <c r="AS148" s="303"/>
      <c r="AT148" s="303"/>
    </row>
    <row r="149" spans="1:46" s="206" customFormat="1">
      <c r="A149" s="313"/>
      <c r="B149" s="240"/>
      <c r="C149" s="314"/>
      <c r="D149" s="315"/>
      <c r="E149" s="315"/>
      <c r="F149" s="315"/>
      <c r="G149" s="315"/>
      <c r="H149" s="315"/>
      <c r="I149" s="315"/>
      <c r="J149" s="315"/>
      <c r="K149" s="315"/>
      <c r="M149" s="303"/>
      <c r="N149" s="303"/>
      <c r="O149" s="303"/>
      <c r="P149" s="303"/>
      <c r="Q149" s="303"/>
      <c r="R149" s="303"/>
      <c r="S149" s="207"/>
      <c r="T149" s="303"/>
      <c r="U149" s="303"/>
      <c r="V149" s="303"/>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3"/>
      <c r="AR149" s="303"/>
      <c r="AS149" s="303"/>
      <c r="AT149" s="303"/>
    </row>
    <row r="150" spans="1:46" s="206" customFormat="1">
      <c r="A150" s="313"/>
      <c r="B150" s="240"/>
      <c r="C150" s="314"/>
      <c r="D150" s="315"/>
      <c r="E150" s="315"/>
      <c r="F150" s="315"/>
      <c r="G150" s="315"/>
      <c r="H150" s="315"/>
      <c r="I150" s="315"/>
      <c r="J150" s="315"/>
      <c r="K150" s="315"/>
      <c r="M150" s="303"/>
      <c r="N150" s="303"/>
      <c r="O150" s="303"/>
      <c r="P150" s="303"/>
      <c r="Q150" s="303"/>
      <c r="R150" s="303"/>
      <c r="S150" s="207"/>
      <c r="T150" s="303"/>
      <c r="U150" s="303"/>
      <c r="V150" s="303"/>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3"/>
      <c r="AR150" s="303"/>
      <c r="AS150" s="303"/>
      <c r="AT150" s="303"/>
    </row>
    <row r="151" spans="1:46" s="206" customFormat="1">
      <c r="A151" s="313"/>
      <c r="B151" s="240"/>
      <c r="C151" s="314"/>
      <c r="D151" s="315"/>
      <c r="E151" s="315"/>
      <c r="F151" s="315"/>
      <c r="G151" s="315"/>
      <c r="H151" s="315"/>
      <c r="I151" s="315"/>
      <c r="J151" s="315"/>
      <c r="K151" s="315"/>
      <c r="M151" s="303"/>
      <c r="N151" s="303"/>
      <c r="O151" s="303"/>
      <c r="P151" s="303"/>
      <c r="Q151" s="303"/>
      <c r="R151" s="303"/>
      <c r="S151" s="207"/>
      <c r="T151" s="303"/>
      <c r="U151" s="303"/>
      <c r="V151" s="303"/>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3"/>
      <c r="AR151" s="303"/>
      <c r="AS151" s="303"/>
      <c r="AT151" s="303"/>
    </row>
    <row r="152" spans="1:46" s="206" customFormat="1">
      <c r="A152" s="313"/>
      <c r="B152" s="240"/>
      <c r="C152" s="314"/>
      <c r="D152" s="315"/>
      <c r="E152" s="315"/>
      <c r="F152" s="315"/>
      <c r="G152" s="315"/>
      <c r="H152" s="315"/>
      <c r="I152" s="315"/>
      <c r="J152" s="315"/>
      <c r="K152" s="315"/>
      <c r="M152" s="303"/>
      <c r="N152" s="303"/>
      <c r="O152" s="303"/>
      <c r="P152" s="303"/>
      <c r="Q152" s="303"/>
      <c r="R152" s="303"/>
      <c r="S152" s="207"/>
      <c r="T152" s="303"/>
      <c r="U152" s="303"/>
      <c r="V152" s="303"/>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3"/>
      <c r="AR152" s="303"/>
      <c r="AS152" s="303"/>
      <c r="AT152" s="303"/>
    </row>
    <row r="153" spans="1:46" s="206" customFormat="1">
      <c r="A153" s="313"/>
      <c r="B153" s="240"/>
      <c r="C153" s="314"/>
      <c r="D153" s="315"/>
      <c r="E153" s="315"/>
      <c r="F153" s="315"/>
      <c r="G153" s="315"/>
      <c r="H153" s="315"/>
      <c r="I153" s="315"/>
      <c r="J153" s="315"/>
      <c r="K153" s="315"/>
      <c r="M153" s="303"/>
      <c r="N153" s="303"/>
      <c r="O153" s="303"/>
      <c r="P153" s="303"/>
      <c r="Q153" s="303"/>
      <c r="R153" s="303"/>
      <c r="S153" s="207"/>
      <c r="T153" s="303"/>
      <c r="U153" s="303"/>
      <c r="V153" s="303"/>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3"/>
      <c r="AR153" s="303"/>
      <c r="AS153" s="303"/>
      <c r="AT153" s="303"/>
    </row>
    <row r="154" spans="1:46" s="206" customFormat="1">
      <c r="A154" s="313"/>
      <c r="B154" s="240"/>
      <c r="C154" s="314"/>
      <c r="D154" s="315"/>
      <c r="E154" s="315"/>
      <c r="F154" s="315"/>
      <c r="G154" s="315"/>
      <c r="H154" s="315"/>
      <c r="I154" s="315"/>
      <c r="J154" s="315"/>
      <c r="K154" s="315"/>
      <c r="M154" s="303"/>
      <c r="N154" s="303"/>
      <c r="O154" s="303"/>
      <c r="P154" s="303"/>
      <c r="Q154" s="303"/>
      <c r="R154" s="303"/>
      <c r="S154" s="207"/>
      <c r="T154" s="303"/>
      <c r="U154" s="303"/>
      <c r="V154" s="303"/>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3"/>
      <c r="AR154" s="303"/>
      <c r="AS154" s="303"/>
      <c r="AT154" s="303"/>
    </row>
    <row r="155" spans="1:46" s="206" customFormat="1">
      <c r="A155" s="313"/>
      <c r="B155" s="240"/>
      <c r="C155" s="314"/>
      <c r="D155" s="315"/>
      <c r="E155" s="315"/>
      <c r="F155" s="315"/>
      <c r="G155" s="315"/>
      <c r="H155" s="315"/>
      <c r="I155" s="315"/>
      <c r="J155" s="315"/>
      <c r="K155" s="315"/>
      <c r="M155" s="303"/>
      <c r="N155" s="303"/>
      <c r="O155" s="303"/>
      <c r="P155" s="303"/>
      <c r="Q155" s="303"/>
      <c r="R155" s="303"/>
      <c r="S155" s="207"/>
      <c r="T155" s="303"/>
      <c r="U155" s="303"/>
      <c r="V155" s="303"/>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3"/>
      <c r="AR155" s="303"/>
      <c r="AS155" s="303"/>
      <c r="AT155" s="303"/>
    </row>
    <row r="156" spans="1:46" s="206" customFormat="1">
      <c r="A156" s="313"/>
      <c r="B156" s="240"/>
      <c r="C156" s="314"/>
      <c r="D156" s="315"/>
      <c r="E156" s="315"/>
      <c r="F156" s="315"/>
      <c r="G156" s="315"/>
      <c r="H156" s="315"/>
      <c r="I156" s="315"/>
      <c r="J156" s="315"/>
      <c r="K156" s="315"/>
      <c r="M156" s="303"/>
      <c r="N156" s="303"/>
      <c r="O156" s="303"/>
      <c r="P156" s="303"/>
      <c r="Q156" s="303"/>
      <c r="R156" s="303"/>
      <c r="S156" s="207"/>
      <c r="T156" s="303"/>
      <c r="U156" s="303"/>
      <c r="V156" s="303"/>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3"/>
      <c r="AR156" s="303"/>
      <c r="AS156" s="303"/>
      <c r="AT156" s="303"/>
    </row>
    <row r="157" spans="1:46" s="206" customFormat="1">
      <c r="A157" s="313"/>
      <c r="B157" s="240"/>
      <c r="C157" s="314"/>
      <c r="D157" s="315"/>
      <c r="E157" s="315"/>
      <c r="F157" s="315"/>
      <c r="G157" s="315"/>
      <c r="H157" s="315"/>
      <c r="I157" s="315"/>
      <c r="J157" s="315"/>
      <c r="K157" s="315"/>
      <c r="M157" s="303"/>
      <c r="N157" s="303"/>
      <c r="O157" s="303"/>
      <c r="P157" s="303"/>
      <c r="Q157" s="303"/>
      <c r="R157" s="303"/>
      <c r="S157" s="207"/>
      <c r="T157" s="303"/>
      <c r="U157" s="303"/>
      <c r="V157" s="303"/>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3"/>
      <c r="AR157" s="303"/>
      <c r="AS157" s="303"/>
      <c r="AT157" s="303"/>
    </row>
    <row r="158" spans="1:46" s="206" customFormat="1">
      <c r="A158" s="313"/>
      <c r="B158" s="240"/>
      <c r="C158" s="314"/>
      <c r="D158" s="315"/>
      <c r="E158" s="315"/>
      <c r="F158" s="315"/>
      <c r="G158" s="315"/>
      <c r="H158" s="315"/>
      <c r="I158" s="315"/>
      <c r="J158" s="315"/>
      <c r="K158" s="315"/>
      <c r="M158" s="303"/>
      <c r="N158" s="303"/>
      <c r="O158" s="303"/>
      <c r="P158" s="303"/>
      <c r="Q158" s="303"/>
      <c r="R158" s="303"/>
      <c r="S158" s="207"/>
      <c r="T158" s="303"/>
      <c r="U158" s="303"/>
      <c r="V158" s="303"/>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3"/>
      <c r="AR158" s="303"/>
      <c r="AS158" s="303"/>
      <c r="AT158" s="303"/>
    </row>
    <row r="159" spans="1:46" s="206" customFormat="1">
      <c r="A159" s="313"/>
      <c r="B159" s="240"/>
      <c r="C159" s="314"/>
      <c r="D159" s="315"/>
      <c r="E159" s="315"/>
      <c r="F159" s="315"/>
      <c r="G159" s="315"/>
      <c r="H159" s="315"/>
      <c r="I159" s="315"/>
      <c r="J159" s="315"/>
      <c r="K159" s="315"/>
      <c r="M159" s="303"/>
      <c r="N159" s="303"/>
      <c r="O159" s="303"/>
      <c r="P159" s="303"/>
      <c r="Q159" s="303"/>
      <c r="R159" s="303"/>
      <c r="S159" s="207"/>
      <c r="T159" s="303"/>
      <c r="U159" s="303"/>
      <c r="V159" s="303"/>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3"/>
      <c r="AR159" s="303"/>
      <c r="AS159" s="303"/>
      <c r="AT159" s="303"/>
    </row>
    <row r="160" spans="1:46" s="206" customFormat="1">
      <c r="A160" s="313"/>
      <c r="B160" s="240"/>
      <c r="C160" s="314"/>
      <c r="D160" s="315"/>
      <c r="E160" s="315"/>
      <c r="F160" s="315"/>
      <c r="G160" s="315"/>
      <c r="H160" s="315"/>
      <c r="I160" s="315"/>
      <c r="J160" s="315"/>
      <c r="K160" s="315"/>
      <c r="M160" s="303"/>
      <c r="N160" s="303"/>
      <c r="O160" s="303"/>
      <c r="P160" s="303"/>
      <c r="Q160" s="303"/>
      <c r="R160" s="303"/>
      <c r="S160" s="207"/>
      <c r="T160" s="303"/>
      <c r="U160" s="303"/>
      <c r="V160" s="303"/>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3"/>
      <c r="AR160" s="303"/>
      <c r="AS160" s="303"/>
      <c r="AT160" s="303"/>
    </row>
    <row r="161" spans="1:46" s="206" customFormat="1">
      <c r="A161" s="313"/>
      <c r="B161" s="240"/>
      <c r="C161" s="314"/>
      <c r="D161" s="315"/>
      <c r="E161" s="315"/>
      <c r="F161" s="315"/>
      <c r="G161" s="315"/>
      <c r="H161" s="315"/>
      <c r="I161" s="315"/>
      <c r="J161" s="315"/>
      <c r="K161" s="315"/>
      <c r="M161" s="303"/>
      <c r="N161" s="303"/>
      <c r="O161" s="303"/>
      <c r="P161" s="303"/>
      <c r="Q161" s="303"/>
      <c r="R161" s="303"/>
      <c r="S161" s="207"/>
      <c r="T161" s="303"/>
      <c r="U161" s="303"/>
      <c r="V161" s="303"/>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3"/>
      <c r="AR161" s="303"/>
      <c r="AS161" s="303"/>
      <c r="AT161" s="303"/>
    </row>
    <row r="162" spans="1:46" s="206" customFormat="1">
      <c r="A162" s="313"/>
      <c r="B162" s="240"/>
      <c r="C162" s="314"/>
      <c r="D162" s="315"/>
      <c r="E162" s="315"/>
      <c r="F162" s="315"/>
      <c r="G162" s="315"/>
      <c r="H162" s="315"/>
      <c r="I162" s="315"/>
      <c r="J162" s="315"/>
      <c r="K162" s="315"/>
      <c r="M162" s="303"/>
      <c r="N162" s="303"/>
      <c r="O162" s="303"/>
      <c r="P162" s="303"/>
      <c r="Q162" s="303"/>
      <c r="R162" s="303"/>
      <c r="S162" s="207"/>
      <c r="T162" s="303"/>
      <c r="U162" s="303"/>
      <c r="V162" s="303"/>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3"/>
      <c r="AR162" s="303"/>
      <c r="AS162" s="303"/>
      <c r="AT162" s="303"/>
    </row>
    <row r="163" spans="1:46" s="206" customFormat="1">
      <c r="A163" s="313"/>
      <c r="B163" s="240"/>
      <c r="C163" s="314"/>
      <c r="D163" s="315"/>
      <c r="E163" s="315"/>
      <c r="F163" s="315"/>
      <c r="G163" s="315"/>
      <c r="H163" s="315"/>
      <c r="I163" s="315"/>
      <c r="J163" s="315"/>
      <c r="K163" s="315"/>
      <c r="M163" s="303"/>
      <c r="N163" s="303"/>
      <c r="O163" s="303"/>
      <c r="P163" s="303"/>
      <c r="Q163" s="303"/>
      <c r="R163" s="303"/>
      <c r="S163" s="207"/>
      <c r="T163" s="303"/>
      <c r="U163" s="303"/>
      <c r="V163" s="303"/>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3"/>
      <c r="AR163" s="303"/>
      <c r="AS163" s="303"/>
      <c r="AT163" s="303"/>
    </row>
  </sheetData>
  <sheetProtection selectLockedCells="1"/>
  <autoFilter ref="A1:AT163" xr:uid="{00000000-0009-0000-0000-000006000000}"/>
  <customSheetViews>
    <customSheetView guid="{E5B10C1E-C091-4DA3-80AA-4DA7F5269B03}" scale="90" showGridLines="0" showAutoFilter="1" hiddenRows="1" hiddenColumns="1" state="hidden" topLeftCell="B56">
      <selection activeCell="I61" sqref="I61"/>
      <pageMargins left="0.25" right="0.25" top="0.75" bottom="0.75" header="0.3" footer="0.3"/>
      <printOptions horizontalCentered="1"/>
      <pageSetup paperSize="9" scale="57" fitToHeight="2" orientation="portrait" horizontalDpi="4294967295" verticalDpi="4294967295" r:id="rId1"/>
      <headerFooter alignWithMargins="0">
        <oddFooter>&amp;R&amp;"Book Antiqua,Bold"&amp;10Schedule-1/ Page &amp;P of &amp;N</oddFooter>
      </headerFooter>
      <autoFilter ref="A1:AT163" xr:uid="{9A93DEE8-BCE3-41BE-9D0E-68DC240E609B}"/>
    </customSheetView>
    <customSheetView guid="{90C54587-629C-4404-A1A0-30EDF0AF3C61}" scale="70" showPageBreaks="1" showGridLines="0" printArea="1" showAutoFilter="1" hiddenRows="1" hiddenColumns="1" view="pageBreakPreview" topLeftCell="A34">
      <selection activeCell="I65" sqref="I65"/>
      <pageMargins left="0.25" right="0.25" top="0.75" bottom="0.75" header="0.3" footer="0.3"/>
      <printOptions horizontalCentered="1"/>
      <pageSetup paperSize="9" scale="57" fitToHeight="2" orientation="portrait" horizontalDpi="4294967295" verticalDpi="4294967295" r:id="rId2"/>
      <headerFooter alignWithMargins="0">
        <oddFooter>&amp;R&amp;"Book Antiqua,Bold"&amp;10Schedule-1/ Page &amp;P of &amp;N</oddFooter>
      </headerFooter>
      <autoFilter ref="A1:AT163" xr:uid="{B7500DA6-C8CE-44CB-8CE0-D9931758AFC1}"/>
    </customSheetView>
    <customSheetView guid="{EE7031B4-7731-4AC9-8E26-723541638DB9}" scale="70" showPageBreaks="1" showGridLines="0" printArea="1" showAutoFilter="1" hiddenRows="1" hiddenColumns="1" view="pageBreakPreview" topLeftCell="A60">
      <selection activeCell="I65" sqref="I65"/>
      <pageMargins left="0.25" right="0.25" top="0.75" bottom="0.75" header="0.3" footer="0.3"/>
      <printOptions horizontalCentered="1"/>
      <pageSetup paperSize="9" scale="57" fitToHeight="2" orientation="portrait" horizontalDpi="4294967295" verticalDpi="4294967295" r:id="rId3"/>
      <headerFooter alignWithMargins="0">
        <oddFooter>&amp;R&amp;"Book Antiqua,Bold"&amp;10Schedule-1/ Page &amp;P of &amp;N</oddFooter>
      </headerFooter>
      <autoFilter ref="A1:AT163" xr:uid="{CFE93798-6378-44E1-A3D8-1F956A33943E}"/>
    </customSheetView>
    <customSheetView guid="{BEB8DEA2-B246-4C83-A353-004ADAF8549F}" scale="70" showPageBreaks="1" showGridLines="0" printArea="1" showAutoFilter="1" hiddenRows="1" hiddenColumns="1" view="pageBreakPreview" topLeftCell="A69">
      <selection activeCell="G69" sqref="G69"/>
      <pageMargins left="0.25" right="0.25" top="0.75" bottom="0.75" header="0.3" footer="0.3"/>
      <printOptions horizontalCentered="1"/>
      <pageSetup paperSize="9" scale="57" fitToHeight="2" orientation="portrait" horizontalDpi="4294967295" verticalDpi="4294967295" r:id="rId4"/>
      <headerFooter alignWithMargins="0">
        <oddFooter>&amp;R&amp;"Book Antiqua,Bold"&amp;10Schedule-1/ Page &amp;P of &amp;N</oddFooter>
      </headerFooter>
      <autoFilter ref="A1:AT163" xr:uid="{677E6366-00F8-4850-907B-F5ED9FFD4979}"/>
    </customSheetView>
    <customSheetView guid="{76EF76C6-407E-4B5E-855E-3AC1614CD1AB}" scale="90" showPageBreaks="1" showGridLines="0" printArea="1" hiddenRows="1" hiddenColumns="1" view="pageBreakPreview" topLeftCell="A163">
      <selection activeCell="J163" sqref="J163"/>
      <pageMargins left="0.25" right="0.25" top="0.75" bottom="0.75" header="0.3" footer="0.3"/>
      <printOptions horizontalCentered="1"/>
      <pageSetup paperSize="9" scale="57" fitToHeight="2" orientation="portrait" horizontalDpi="4294967295" verticalDpi="4294967295" r:id="rId5"/>
      <headerFooter alignWithMargins="0">
        <oddFooter>&amp;R&amp;"Book Antiqua,Bold"&amp;10Schedule-1/ Page &amp;P of &amp;N</oddFooter>
      </headerFooter>
    </customSheetView>
    <customSheetView guid="{C933274C-A7B7-4AED-95BA-97A5593E65A9}" scale="70" showPageBreaks="1" showGridLines="0" printArea="1" showAutoFilter="1" hiddenRows="1" hiddenColumns="1" view="pageBreakPreview" topLeftCell="A73">
      <selection activeCell="G19" sqref="G19"/>
      <pageMargins left="0.25" right="0.25" top="0.75" bottom="0.75" header="0.3" footer="0.3"/>
      <printOptions horizontalCentered="1"/>
      <pageSetup paperSize="9" scale="57" fitToHeight="2" orientation="portrait" horizontalDpi="4294967295" verticalDpi="4294967295" r:id="rId6"/>
      <headerFooter alignWithMargins="0">
        <oddFooter>&amp;R&amp;"Book Antiqua,Bold"&amp;10Schedule-1/ Page &amp;P of &amp;N</oddFooter>
      </headerFooter>
      <autoFilter ref="A1:AT163" xr:uid="{8D187005-87CF-4A8C-B250-A20A8445B815}"/>
    </customSheetView>
    <customSheetView guid="{FABAE787-F37D-42D1-9450-0C61A36C2F64}" scale="70" showPageBreaks="1" showGridLines="0" printArea="1" showAutoFilter="1" hiddenRows="1" hiddenColumns="1" view="pageBreakPreview" topLeftCell="A34">
      <selection activeCell="I65" sqref="I65"/>
      <pageMargins left="0.25" right="0.25" top="0.75" bottom="0.75" header="0.3" footer="0.3"/>
      <printOptions horizontalCentered="1"/>
      <pageSetup paperSize="9" scale="57" fitToHeight="2" orientation="portrait" horizontalDpi="4294967295" verticalDpi="4294967295" r:id="rId7"/>
      <headerFooter alignWithMargins="0">
        <oddFooter>&amp;R&amp;"Book Antiqua,Bold"&amp;10Schedule-1/ Page &amp;P of &amp;N</oddFooter>
      </headerFooter>
      <autoFilter ref="A1:AT163" xr:uid="{D9EA7004-650A-42C8-9531-AA17B1A69B9A}"/>
    </customSheetView>
  </customSheetViews>
  <mergeCells count="10">
    <mergeCell ref="AB3:AC3"/>
    <mergeCell ref="A5:K5"/>
    <mergeCell ref="A8:E8"/>
    <mergeCell ref="C9:E9"/>
    <mergeCell ref="C10:E10"/>
    <mergeCell ref="C11:E11"/>
    <mergeCell ref="C12:E12"/>
    <mergeCell ref="Q15:R15"/>
    <mergeCell ref="T15:U15"/>
    <mergeCell ref="A3:K3"/>
  </mergeCells>
  <conditionalFormatting sqref="G19:G76">
    <cfRule type="expression" dxfId="4" priority="3" stopIfTrue="1">
      <formula>A19&gt;0</formula>
    </cfRule>
  </conditionalFormatting>
  <conditionalFormatting sqref="I19:J76">
    <cfRule type="expression" dxfId="3" priority="2" stopIfTrue="1">
      <formula>D19&gt;0</formula>
    </cfRule>
  </conditionalFormatting>
  <dataValidations count="1">
    <dataValidation type="list" operator="greaterThan" allowBlank="1" showInputMessage="1" showErrorMessage="1" error="Enter only Numeric value greater than zero or leave the cell blank !" sqref="I19:I76" xr:uid="{00000000-0002-0000-0600-000000000000}">
      <formula1>"0%,5%,12%,18%,28%"</formula1>
    </dataValidation>
  </dataValidations>
  <printOptions horizontalCentered="1"/>
  <pageMargins left="0.25" right="0.25" top="0.75" bottom="0.75" header="0.3" footer="0.3"/>
  <pageSetup paperSize="9" scale="57" fitToHeight="2" orientation="portrait" horizontalDpi="4294967295" verticalDpi="4294967295" r:id="rId8"/>
  <headerFooter alignWithMargins="0">
    <oddFooter>&amp;R&amp;"Book Antiqua,Bold"&amp;10Schedule-1/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13"/>
  </sheetPr>
  <dimension ref="A1:G23"/>
  <sheetViews>
    <sheetView showGridLines="0" zoomScaleNormal="100" zoomScaleSheetLayoutView="100" workbookViewId="0">
      <selection sqref="A1:XFD1048576"/>
    </sheetView>
  </sheetViews>
  <sheetFormatPr defaultColWidth="10" defaultRowHeight="16.5"/>
  <cols>
    <col min="1" max="1" width="9.5" style="23" customWidth="1"/>
    <col min="2" max="2" width="27.5" style="23" customWidth="1"/>
    <col min="3" max="3" width="31.125" style="23" customWidth="1"/>
    <col min="4" max="4" width="33.875" style="23" customWidth="1"/>
    <col min="5" max="6" width="10" style="21"/>
    <col min="7" max="7" width="18.375" style="21" customWidth="1"/>
    <col min="8" max="16384" width="10" style="21"/>
  </cols>
  <sheetData>
    <row r="1" spans="1:7" ht="18" customHeight="1">
      <c r="A1" s="43" t="str">
        <f>Cover!B3</f>
        <v>NR1/T/W-CIVIL/DOM/I00/25/07512 – RFx Number 5002004524</v>
      </c>
      <c r="B1" s="44"/>
      <c r="C1" s="46"/>
      <c r="D1" s="47" t="s">
        <v>285</v>
      </c>
    </row>
    <row r="2" spans="1:7" ht="18" customHeight="1">
      <c r="A2" s="37"/>
      <c r="B2" s="48"/>
      <c r="C2" s="50"/>
      <c r="D2" s="50"/>
    </row>
    <row r="3" spans="1:7" ht="46.5" customHeight="1">
      <c r="A3" s="713" t="str">
        <f>'Int. Electrification-Sch-4'!A3:K3</f>
        <v>Construction of Indoor &amp; Outdoor stores, Watchtowers, Spare Equipment Foundations etc. at 765/400 kV Sikar II New Substation.</v>
      </c>
      <c r="B3" s="713"/>
      <c r="C3" s="713"/>
      <c r="D3" s="713"/>
      <c r="E3" s="28"/>
      <c r="F3" s="28"/>
    </row>
    <row r="4" spans="1:7" ht="21.95" customHeight="1">
      <c r="A4" s="714" t="s">
        <v>275</v>
      </c>
      <c r="B4" s="714"/>
      <c r="C4" s="714"/>
      <c r="D4" s="714"/>
    </row>
    <row r="5" spans="1:7" ht="18" customHeight="1">
      <c r="A5" s="22"/>
    </row>
    <row r="6" spans="1:7" ht="18" customHeight="1">
      <c r="A6" s="19" t="str">
        <f>'[1]Sch-1'!A6</f>
        <v xml:space="preserve">Bidder’s Name and Address </v>
      </c>
      <c r="D6" s="36" t="s">
        <v>220</v>
      </c>
    </row>
    <row r="7" spans="1:7" ht="15.75">
      <c r="A7" s="715" t="str">
        <f>'[1]Sch-1'!A7</f>
        <v/>
      </c>
      <c r="B7" s="715"/>
      <c r="C7" s="715"/>
      <c r="D7" s="289" t="str">
        <f>'CIVIL_ELECTRICAL-Sch-2'!J9</f>
        <v>Contracts &amp; Material</v>
      </c>
    </row>
    <row r="8" spans="1:7" ht="18" customHeight="1">
      <c r="A8" s="24" t="s">
        <v>230</v>
      </c>
      <c r="B8" s="712" t="str">
        <f xml:space="preserve"> IF('Names of Bidder'!D9=0, "",'Names of Bidder'!D9)</f>
        <v/>
      </c>
      <c r="C8" s="712"/>
      <c r="D8" s="289" t="str">
        <f>'CIVIL_ELECTRICAL-Sch-2'!J10</f>
        <v>Power Grid Corporation of India Ltd.,</v>
      </c>
    </row>
    <row r="9" spans="1:7" ht="18" customHeight="1">
      <c r="A9" s="24" t="s">
        <v>231</v>
      </c>
      <c r="B9" s="712" t="str">
        <f xml:space="preserve"> IF('Names of Bidder'!D10=0, "",'Names of Bidder'!D10)</f>
        <v/>
      </c>
      <c r="C9" s="712"/>
      <c r="D9" s="289" t="str">
        <f>'CIVIL_ELECTRICAL-Sch-2'!J11</f>
        <v xml:space="preserve">Rajasthan Projects Office, </v>
      </c>
    </row>
    <row r="10" spans="1:7" ht="18" customHeight="1">
      <c r="A10" s="25"/>
      <c r="B10" s="712" t="str">
        <f xml:space="preserve"> IF('Names of Bidder'!D11=0, "",'Names of Bidder'!D11)</f>
        <v/>
      </c>
      <c r="C10" s="712"/>
      <c r="D10" s="289" t="str">
        <f>'CIVIL_ELECTRICAL-Sch-2'!J12</f>
        <v xml:space="preserve">4th Floor, REIL House, Shipra Path, </v>
      </c>
    </row>
    <row r="11" spans="1:7" ht="18" customHeight="1">
      <c r="A11" s="25"/>
      <c r="B11" s="712" t="str">
        <f xml:space="preserve"> IF('Names of Bidder'!D12=0, "",'Names of Bidder'!D12)</f>
        <v/>
      </c>
      <c r="C11" s="712"/>
      <c r="D11" s="289" t="str">
        <f>'CIVIL_ELECTRICAL-Sch-2'!J13</f>
        <v xml:space="preserve">Mansarovar, Jaipur-302020 Rajasthan </v>
      </c>
    </row>
    <row r="12" spans="1:7" ht="18" customHeight="1">
      <c r="A12" s="29"/>
      <c r="B12" s="29"/>
      <c r="C12" s="29"/>
      <c r="D12" s="36"/>
    </row>
    <row r="13" spans="1:7" ht="21.95" customHeight="1">
      <c r="A13" s="30" t="s">
        <v>210</v>
      </c>
      <c r="B13" s="704" t="s">
        <v>206</v>
      </c>
      <c r="C13" s="705"/>
      <c r="D13" s="31" t="s">
        <v>211</v>
      </c>
    </row>
    <row r="14" spans="1:7" ht="21.95" customHeight="1">
      <c r="A14" s="706" t="s">
        <v>212</v>
      </c>
      <c r="B14" s="708" t="s">
        <v>565</v>
      </c>
      <c r="C14" s="708"/>
      <c r="D14" s="709">
        <f>'CIVIL_ELECTRICAL-Sch-2'!K121+'Int. Electrification-Sch-4'!K78+'Ext. Electrification-Sch-3'!K155</f>
        <v>0</v>
      </c>
    </row>
    <row r="15" spans="1:7" ht="67.5" customHeight="1">
      <c r="A15" s="707"/>
      <c r="B15" s="708"/>
      <c r="C15" s="708"/>
      <c r="D15" s="710"/>
      <c r="G15" s="433">
        <f>'CIVIL_ELECTRICAL-Sch-2'!K121+'Ext. Electrification-Sch-3'!K155+'Int. Electrification-Sch-4'!K78</f>
        <v>0</v>
      </c>
    </row>
    <row r="16" spans="1:7" ht="15.75" customHeight="1">
      <c r="A16" s="197">
        <v>2</v>
      </c>
      <c r="B16" s="711" t="s">
        <v>276</v>
      </c>
      <c r="C16" s="711"/>
      <c r="D16" s="198">
        <f>+D14</f>
        <v>0</v>
      </c>
      <c r="G16" s="433">
        <f>G15-D16</f>
        <v>0</v>
      </c>
    </row>
    <row r="17" spans="1:6" ht="18.75" customHeight="1">
      <c r="A17" s="40"/>
      <c r="B17" s="41"/>
      <c r="C17" s="41"/>
      <c r="D17" s="42"/>
    </row>
    <row r="18" spans="1:6" ht="27.95" customHeight="1">
      <c r="A18" s="40"/>
      <c r="B18" s="41"/>
      <c r="C18" s="52"/>
      <c r="D18" s="42"/>
    </row>
    <row r="19" spans="1:6" ht="27.95" customHeight="1">
      <c r="A19" s="51" t="s">
        <v>226</v>
      </c>
      <c r="B19" s="54" t="str">
        <f>'Names of Bidder'!D27&amp;"-"&amp;'Names of Bidder'!E27&amp;"-"&amp;'Names of Bidder'!F27</f>
        <v>--2025</v>
      </c>
      <c r="C19" s="52" t="s">
        <v>228</v>
      </c>
      <c r="D19" s="196">
        <f>'Names of Bidder'!D24</f>
        <v>0</v>
      </c>
      <c r="F19" s="53"/>
    </row>
    <row r="20" spans="1:6" ht="27.95" customHeight="1">
      <c r="A20" s="51" t="s">
        <v>227</v>
      </c>
      <c r="B20" s="54">
        <f>'Names of Bidder'!D28</f>
        <v>0</v>
      </c>
      <c r="C20" s="52" t="s">
        <v>229</v>
      </c>
      <c r="D20" s="196">
        <f>'Names of Bidder'!D25</f>
        <v>0</v>
      </c>
      <c r="F20" s="37"/>
    </row>
    <row r="21" spans="1:6" ht="27.95" customHeight="1">
      <c r="A21" s="49"/>
      <c r="B21" s="48"/>
      <c r="C21" s="52"/>
      <c r="F21" s="37"/>
    </row>
    <row r="22" spans="1:6" ht="30" customHeight="1">
      <c r="A22" s="49"/>
      <c r="B22" s="48"/>
      <c r="C22" s="52"/>
      <c r="D22" s="49"/>
      <c r="F22" s="53"/>
    </row>
    <row r="23" spans="1:6" ht="30" customHeight="1">
      <c r="A23" s="27"/>
      <c r="B23" s="27"/>
      <c r="C23" s="32"/>
      <c r="E23" s="33"/>
    </row>
  </sheetData>
  <sheetProtection algorithmName="SHA-512" hashValue="ICBqfQEbiB3ZGSMDecN3gxva36IkATURtpLtdPfbM0rgFokppf14OhdSkVNM6BlNIIXSM9XlwEiPhFrihH48Tg==" saltValue="dSsoL8lr062+TnzSNfKn/w==" spinCount="100000" sheet="1" selectLockedCells="1"/>
  <customSheetViews>
    <customSheetView guid="{E5B10C1E-C091-4DA3-80AA-4DA7F5269B03}" showGridLines="0">
      <selection sqref="A1:XFD1048576"/>
      <pageMargins left="0.5" right="0.38" top="0.56999999999999995" bottom="0.48" header="0.38" footer="0.24"/>
      <printOptions horizontalCentered="1"/>
      <pageSetup paperSize="9" fitToHeight="0" orientation="portrait" r:id="rId1"/>
      <headerFooter differentOddEven="1" alignWithMargins="0">
        <oddFooter>&amp;R&amp;"Book Antiqua,Bold"&amp;10Schedule-4/ Page &amp;P of &amp;N</oddFooter>
      </headerFooter>
    </customSheetView>
    <customSheetView guid="{90C54587-629C-4404-A1A0-30EDF0AF3C61}" showPageBreaks="1" showGridLines="0" printArea="1" view="pageBreakPreview" topLeftCell="A25">
      <selection activeCell="D14" sqref="D14:D15"/>
      <pageMargins left="0.5" right="0.38" top="0.56999999999999995" bottom="0.48" header="0.38" footer="0.24"/>
      <printOptions horizontalCentered="1"/>
      <pageSetup paperSize="9" fitToHeight="0" orientation="portrait" r:id="rId2"/>
      <headerFooter differentOddEven="1" alignWithMargins="0">
        <oddFooter>&amp;R&amp;"Book Antiqua,Bold"&amp;10Schedule-4/ Page &amp;P of &amp;N</oddFooter>
      </headerFooter>
    </customSheetView>
    <customSheetView guid="{EE7031B4-7731-4AC9-8E26-723541638DB9}"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3"/>
      <headerFooter differentOddEven="1" alignWithMargins="0">
        <oddFooter>&amp;R&amp;"Book Antiqua,Bold"&amp;10Schedule-4/ Page &amp;P of &amp;N</oddFooter>
      </headerFooter>
    </customSheetView>
    <customSheetView guid="{BEB8DEA2-B246-4C83-A353-004ADAF8549F}"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4"/>
      <headerFooter differentOddEven="1" alignWithMargins="0">
        <oddFooter>&amp;R&amp;"Book Antiqua,Bold"&amp;10Schedule-4/ Page &amp;P of &amp;N</oddFooter>
      </headerFooter>
    </customSheetView>
    <customSheetView guid="{76EF76C6-407E-4B5E-855E-3AC1614CD1AB}" showPageBreaks="1" showGridLines="0" printArea="1" view="pageBreakPreview" topLeftCell="A11">
      <selection activeCell="B14" sqref="B14:C15"/>
      <pageMargins left="0.5" right="0.38" top="0.56999999999999995" bottom="0.48" header="0.38" footer="0.24"/>
      <printOptions horizontalCentered="1"/>
      <pageSetup paperSize="9" fitToHeight="0" orientation="portrait" r:id="rId5"/>
      <headerFooter differentOddEven="1" alignWithMargins="0">
        <oddFooter>&amp;R&amp;"Book Antiqua,Bold"&amp;10Schedule-4/ Page &amp;P of &amp;N</oddFooter>
      </headerFooter>
    </customSheetView>
    <customSheetView guid="{F9C63928-D54C-449A-864F-E2728613909C}"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6"/>
      <headerFooter differentOddEven="1" alignWithMargins="0">
        <oddFooter>&amp;R&amp;"Book Antiqua,Bold"&amp;10Schedule-4/ Page &amp;P of &amp;N</oddFooter>
      </headerFooter>
    </customSheetView>
    <customSheetView guid="{C933274C-A7B7-4AED-95BA-97A5593E65A9}" showPageBreaks="1" showGridLines="0" printArea="1" view="pageBreakPreview" topLeftCell="A7">
      <selection activeCell="D14" sqref="D14:D15"/>
      <pageMargins left="0.5" right="0.38" top="0.56999999999999995" bottom="0.48" header="0.38" footer="0.24"/>
      <printOptions horizontalCentered="1"/>
      <pageSetup paperSize="9" fitToHeight="0" orientation="portrait" r:id="rId7"/>
      <headerFooter differentOddEven="1" alignWithMargins="0">
        <oddFooter>&amp;R&amp;"Book Antiqua,Bold"&amp;10Schedule-4/ Page &amp;P of &amp;N</oddFooter>
      </headerFooter>
    </customSheetView>
    <customSheetView guid="{FABAE787-F37D-42D1-9450-0C61A36C2F64}" showPageBreaks="1" showGridLines="0" printArea="1" view="pageBreakPreview" topLeftCell="A25">
      <selection activeCell="D14" sqref="D14:D15"/>
      <pageMargins left="0.5" right="0.38" top="0.56999999999999995" bottom="0.48" header="0.38" footer="0.24"/>
      <printOptions horizontalCentered="1"/>
      <pageSetup paperSize="9" fitToHeight="0" orientation="portrait" r:id="rId8"/>
      <headerFooter differentOddEven="1" alignWithMargins="0">
        <oddFooter>&amp;R&amp;"Book Antiqua,Bold"&amp;10Schedule-4/ Page &amp;P of &amp;N</oddFooter>
      </headerFooter>
    </customSheetView>
  </customSheetViews>
  <mergeCells count="12">
    <mergeCell ref="B10:C10"/>
    <mergeCell ref="B11:C11"/>
    <mergeCell ref="A3:D3"/>
    <mergeCell ref="A4:D4"/>
    <mergeCell ref="A7:C7"/>
    <mergeCell ref="B8:C8"/>
    <mergeCell ref="B9:C9"/>
    <mergeCell ref="B13:C13"/>
    <mergeCell ref="A14:A15"/>
    <mergeCell ref="B14:C15"/>
    <mergeCell ref="D14:D15"/>
    <mergeCell ref="B16:C16"/>
  </mergeCells>
  <printOptions horizontalCentered="1"/>
  <pageMargins left="0.5" right="0.38" top="0.56999999999999995" bottom="0.48" header="0.38" footer="0.24"/>
  <pageSetup paperSize="9" fitToHeight="0" orientation="portrait" r:id="rId9"/>
  <headerFooter differentOddEven="1" alignWithMargins="0">
    <oddFooter>&amp;R&amp;"Book Antiqua,Bold"&amp;10Schedule-4/ Page &amp;P of &amp;N</oddFooter>
  </headerFooter>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13"/>
  </sheetPr>
  <dimension ref="A1:G34"/>
  <sheetViews>
    <sheetView showGridLines="0" view="pageBreakPreview" zoomScaleNormal="100" zoomScaleSheetLayoutView="100" workbookViewId="0">
      <selection sqref="A1:XFD1048576"/>
    </sheetView>
  </sheetViews>
  <sheetFormatPr defaultColWidth="10" defaultRowHeight="15"/>
  <cols>
    <col min="1" max="1" width="10.625" style="244" customWidth="1"/>
    <col min="2" max="2" width="27.5" style="244" customWidth="1"/>
    <col min="3" max="3" width="26.625" style="244" customWidth="1"/>
    <col min="4" max="4" width="41.625" style="244" customWidth="1"/>
    <col min="5" max="5" width="16.75" style="242" hidden="1" customWidth="1"/>
    <col min="6" max="8" width="0" style="242" hidden="1" customWidth="1"/>
    <col min="9" max="9" width="3.625" style="242" customWidth="1"/>
    <col min="10" max="16384" width="10" style="242"/>
  </cols>
  <sheetData>
    <row r="1" spans="1:7" ht="18" customHeight="1">
      <c r="A1" s="502" t="str">
        <f>Cover!B3</f>
        <v>NR1/T/W-CIVIL/DOM/I00/25/07512 – RFx Number 5002004524</v>
      </c>
      <c r="B1" s="503"/>
      <c r="C1" s="504"/>
      <c r="D1" s="505" t="s">
        <v>286</v>
      </c>
    </row>
    <row r="2" spans="1:7" ht="18" customHeight="1">
      <c r="A2" s="438"/>
      <c r="B2" s="97"/>
      <c r="C2" s="94"/>
      <c r="D2" s="94"/>
    </row>
    <row r="3" spans="1:7" ht="59.25" customHeight="1">
      <c r="A3" s="727" t="str">
        <f>Cover!$B$2</f>
        <v>Construction of Indoor &amp; Outdoor stores, Watchtowers, Spare Equipment Foundations etc. at 765/400 kV Sikar II New Substation.</v>
      </c>
      <c r="B3" s="727"/>
      <c r="C3" s="727"/>
      <c r="D3" s="727"/>
      <c r="E3" s="243"/>
      <c r="F3" s="243"/>
    </row>
    <row r="4" spans="1:7" ht="21.95" customHeight="1">
      <c r="A4" s="728" t="s">
        <v>215</v>
      </c>
      <c r="B4" s="728"/>
      <c r="C4" s="728"/>
      <c r="D4" s="728"/>
    </row>
    <row r="5" spans="1:7" ht="18" customHeight="1">
      <c r="A5" s="506"/>
      <c r="B5" s="5"/>
      <c r="C5" s="5"/>
      <c r="D5" s="5"/>
    </row>
    <row r="6" spans="1:7" ht="18" customHeight="1">
      <c r="A6" s="436"/>
      <c r="B6" s="5"/>
      <c r="C6" s="5"/>
      <c r="D6" s="507" t="s">
        <v>220</v>
      </c>
    </row>
    <row r="7" spans="1:7" ht="16.5">
      <c r="A7" s="678"/>
      <c r="B7" s="678"/>
      <c r="C7" s="678"/>
      <c r="D7" s="508" t="str">
        <f>'CIVIL_ELECTRICAL-Sch-2'!J9</f>
        <v>Contracts &amp; Material</v>
      </c>
    </row>
    <row r="8" spans="1:7" ht="18" customHeight="1">
      <c r="A8" s="509" t="s">
        <v>230</v>
      </c>
      <c r="B8" s="724" t="str">
        <f xml:space="preserve"> IF('Names of Bidder'!D9=0, "",'Names of Bidder'!D9)</f>
        <v/>
      </c>
      <c r="C8" s="724"/>
      <c r="D8" s="508" t="str">
        <f>'CIVIL_ELECTRICAL-Sch-2'!J10</f>
        <v>Power Grid Corporation of India Ltd.,</v>
      </c>
    </row>
    <row r="9" spans="1:7" ht="18" customHeight="1">
      <c r="A9" s="509" t="s">
        <v>231</v>
      </c>
      <c r="B9" s="724" t="str">
        <f xml:space="preserve"> IF('Names of Bidder'!D10=0, "",'Names of Bidder'!D10)</f>
        <v/>
      </c>
      <c r="C9" s="724"/>
      <c r="D9" s="508" t="str">
        <f>'CIVIL_ELECTRICAL-Sch-2'!J11</f>
        <v xml:space="preserve">Rajasthan Projects Office, </v>
      </c>
    </row>
    <row r="10" spans="1:7" ht="18" customHeight="1">
      <c r="A10" s="21"/>
      <c r="B10" s="724" t="str">
        <f xml:space="preserve"> IF('Names of Bidder'!D11=0, "",'Names of Bidder'!D11)</f>
        <v/>
      </c>
      <c r="C10" s="724"/>
      <c r="D10" s="508" t="str">
        <f>'CIVIL_ELECTRICAL-Sch-2'!J12</f>
        <v xml:space="preserve">4th Floor, REIL House, Shipra Path, </v>
      </c>
    </row>
    <row r="11" spans="1:7" ht="18" customHeight="1">
      <c r="A11" s="21"/>
      <c r="B11" s="724" t="str">
        <f xml:space="preserve"> IF('Names of Bidder'!D12=0, "",'Names of Bidder'!D12)</f>
        <v/>
      </c>
      <c r="C11" s="724"/>
      <c r="D11" s="508" t="str">
        <f>'CIVIL_ELECTRICAL-Sch-2'!J13</f>
        <v xml:space="preserve">Mansarovar, Jaipur-302020 Rajasthan </v>
      </c>
    </row>
    <row r="12" spans="1:7" ht="18" customHeight="1">
      <c r="A12" s="510"/>
      <c r="B12" s="510"/>
      <c r="C12" s="510"/>
      <c r="D12" s="507"/>
    </row>
    <row r="13" spans="1:7" ht="21.95" customHeight="1">
      <c r="A13" s="511" t="s">
        <v>210</v>
      </c>
      <c r="B13" s="725" t="s">
        <v>206</v>
      </c>
      <c r="C13" s="726"/>
      <c r="D13" s="512" t="s">
        <v>211</v>
      </c>
    </row>
    <row r="14" spans="1:7" ht="21.95" customHeight="1">
      <c r="A14" s="513" t="s">
        <v>212</v>
      </c>
      <c r="B14" s="723" t="s">
        <v>232</v>
      </c>
      <c r="C14" s="723"/>
      <c r="D14" s="514">
        <f>+'CIVIL_ELECTRICAL-Sch-2'!K120</f>
        <v>0</v>
      </c>
      <c r="E14" s="376">
        <f>D14*0.9</f>
        <v>0</v>
      </c>
      <c r="F14" s="242">
        <f>D14*1.18</f>
        <v>0</v>
      </c>
    </row>
    <row r="15" spans="1:7" ht="35.1" customHeight="1">
      <c r="A15" s="515"/>
      <c r="B15" s="717" t="s">
        <v>579</v>
      </c>
      <c r="C15" s="718"/>
      <c r="D15" s="516"/>
    </row>
    <row r="16" spans="1:7" ht="21" hidden="1" customHeight="1">
      <c r="A16" s="513" t="s">
        <v>213</v>
      </c>
      <c r="B16" s="723" t="s">
        <v>420</v>
      </c>
      <c r="C16" s="723"/>
      <c r="D16" s="514">
        <f>'Ext. Electrification-Sch-3'!K154</f>
        <v>0</v>
      </c>
      <c r="E16" s="242">
        <f>D16*0.9</f>
        <v>0</v>
      </c>
      <c r="F16" s="242">
        <f>1.05*D16</f>
        <v>0</v>
      </c>
      <c r="G16" s="430">
        <f>E16-'SCHEDULE-5 After Discount'!D16</f>
        <v>0</v>
      </c>
    </row>
    <row r="17" spans="1:6" ht="36" hidden="1" customHeight="1">
      <c r="A17" s="515"/>
      <c r="B17" s="717" t="s">
        <v>310</v>
      </c>
      <c r="C17" s="718"/>
      <c r="D17" s="516"/>
    </row>
    <row r="18" spans="1:6" ht="21.95" hidden="1" customHeight="1">
      <c r="A18" s="513" t="s">
        <v>282</v>
      </c>
      <c r="B18" s="723" t="s">
        <v>421</v>
      </c>
      <c r="C18" s="723"/>
      <c r="D18" s="514">
        <f>'Int. Electrification-Sch-4'!K77</f>
        <v>0</v>
      </c>
      <c r="F18" s="242">
        <f>1.18*D18</f>
        <v>0</v>
      </c>
    </row>
    <row r="19" spans="1:6" ht="30" hidden="1" customHeight="1">
      <c r="A19" s="515"/>
      <c r="B19" s="717" t="s">
        <v>311</v>
      </c>
      <c r="C19" s="718"/>
      <c r="D19" s="516"/>
    </row>
    <row r="20" spans="1:6" ht="21" hidden="1" customHeight="1">
      <c r="A20" s="513" t="s">
        <v>214</v>
      </c>
      <c r="B20" s="723" t="s">
        <v>422</v>
      </c>
      <c r="C20" s="723"/>
      <c r="D20" s="514" t="e">
        <f>#REF!</f>
        <v>#REF!</v>
      </c>
      <c r="F20" s="242" t="e">
        <f>1.05*D20</f>
        <v>#REF!</v>
      </c>
    </row>
    <row r="21" spans="1:6" ht="36" hidden="1" customHeight="1">
      <c r="A21" s="515"/>
      <c r="B21" s="717" t="s">
        <v>418</v>
      </c>
      <c r="C21" s="718"/>
      <c r="D21" s="516"/>
    </row>
    <row r="22" spans="1:6" ht="21.95" hidden="1" customHeight="1">
      <c r="A22" s="513" t="s">
        <v>312</v>
      </c>
      <c r="B22" s="723" t="s">
        <v>423</v>
      </c>
      <c r="C22" s="723"/>
      <c r="D22" s="514" t="e">
        <f>#REF!</f>
        <v>#REF!</v>
      </c>
      <c r="F22" s="242" t="e">
        <f>1.18*D22</f>
        <v>#REF!</v>
      </c>
    </row>
    <row r="23" spans="1:6" ht="30" hidden="1" customHeight="1">
      <c r="A23" s="515"/>
      <c r="B23" s="717" t="s">
        <v>419</v>
      </c>
      <c r="C23" s="718"/>
      <c r="D23" s="516"/>
    </row>
    <row r="24" spans="1:6" ht="21.95" customHeight="1">
      <c r="A24" s="513" t="s">
        <v>213</v>
      </c>
      <c r="B24" s="723" t="s">
        <v>420</v>
      </c>
      <c r="C24" s="723"/>
      <c r="D24" s="517">
        <f>'Schedule 3'!D16</f>
        <v>0</v>
      </c>
    </row>
    <row r="25" spans="1:6" ht="28.5" customHeight="1">
      <c r="A25" s="515"/>
      <c r="B25" s="717" t="s">
        <v>568</v>
      </c>
      <c r="C25" s="718"/>
      <c r="D25" s="516"/>
    </row>
    <row r="26" spans="1:6" ht="16.5">
      <c r="A26" s="716">
        <v>3</v>
      </c>
      <c r="B26" s="719" t="s">
        <v>567</v>
      </c>
      <c r="C26" s="720"/>
      <c r="D26" s="518">
        <f>D24+D18+D16+D14</f>
        <v>0</v>
      </c>
      <c r="E26" s="242">
        <f>D26*0.9-'SCHEDULE-5 After Discount'!D26</f>
        <v>0</v>
      </c>
    </row>
    <row r="27" spans="1:6" ht="16.5">
      <c r="A27" s="716"/>
      <c r="B27" s="721"/>
      <c r="C27" s="722"/>
      <c r="D27" s="519"/>
    </row>
    <row r="28" spans="1:6" ht="18.75" customHeight="1">
      <c r="A28" s="520"/>
      <c r="B28" s="521"/>
      <c r="C28" s="521"/>
      <c r="D28" s="522"/>
    </row>
    <row r="29" spans="1:6" ht="27.95" customHeight="1">
      <c r="A29" s="520"/>
      <c r="B29" s="521"/>
      <c r="C29" s="523"/>
      <c r="D29" s="522"/>
    </row>
    <row r="30" spans="1:6" ht="27.95" customHeight="1">
      <c r="A30" s="524" t="s">
        <v>226</v>
      </c>
      <c r="B30" s="525" t="str">
        <f>'Names of Bidder'!D27&amp;"-"&amp;'Names of Bidder'!E27&amp;"-"&amp;'Names of Bidder'!F27</f>
        <v>--2025</v>
      </c>
      <c r="C30" s="523" t="s">
        <v>228</v>
      </c>
      <c r="D30" s="526">
        <f>'Names of Bidder'!D24</f>
        <v>0</v>
      </c>
      <c r="F30" s="247"/>
    </row>
    <row r="31" spans="1:6" ht="27.95" customHeight="1">
      <c r="A31" s="524" t="s">
        <v>227</v>
      </c>
      <c r="B31" s="525">
        <f>'Names of Bidder'!D28</f>
        <v>0</v>
      </c>
      <c r="C31" s="523" t="s">
        <v>229</v>
      </c>
      <c r="D31" s="526">
        <f>'Names of Bidder'!D25</f>
        <v>0</v>
      </c>
      <c r="F31" s="248"/>
    </row>
    <row r="32" spans="1:6" ht="27.95" customHeight="1">
      <c r="A32" s="527"/>
      <c r="B32" s="97"/>
      <c r="C32" s="523"/>
      <c r="D32" s="5"/>
      <c r="F32" s="248"/>
    </row>
    <row r="33" spans="1:6" ht="30" customHeight="1">
      <c r="A33" s="527"/>
      <c r="B33" s="97"/>
      <c r="C33" s="523"/>
      <c r="D33" s="527"/>
      <c r="F33" s="247"/>
    </row>
    <row r="34" spans="1:6" ht="30" customHeight="1">
      <c r="A34" s="249"/>
      <c r="B34" s="249"/>
      <c r="C34" s="250"/>
      <c r="E34" s="251"/>
    </row>
  </sheetData>
  <sheetProtection algorithmName="SHA-512" hashValue="cW4YxufTPWtrdlcZ9RgGPyQvCz5dI9tg7v4P5YtECbBSnKIH1HNeGmz/lLAnz2s4njCEQcHRggC3N2fS7qMjmQ==" saltValue="JeUnfAEswbI9RXxn+enm/Q==" spinCount="100000" sheet="1" selectLockedCells="1"/>
  <customSheetViews>
    <customSheetView guid="{E5B10C1E-C091-4DA3-80AA-4DA7F5269B03}" showPageBreaks="1" showGridLines="0" printArea="1" hiddenRows="1" hiddenColumns="1" view="pageBreakPreview">
      <selection sqref="A1:XFD1048576"/>
      <pageMargins left="0.5" right="0.38" top="0.56999999999999995" bottom="0.48" header="0.38" footer="0.24"/>
      <printOptions horizontalCentered="1"/>
      <pageSetup paperSize="9" scale="90" fitToHeight="0" orientation="portrait" r:id="rId1"/>
      <headerFooter alignWithMargins="0">
        <oddFooter>&amp;R&amp;"Book Antiqua,Bold"&amp;10Schedule-2/ Page &amp;P of &amp;N</oddFooter>
      </headerFooter>
    </customSheetView>
    <customSheetView guid="{90C54587-629C-4404-A1A0-30EDF0AF3C61}" scale="90" showPageBreaks="1" showGridLines="0" printArea="1" hiddenColumns="1" view="pageBreakPreview">
      <selection activeCell="E15" sqref="E1:E1048576"/>
      <pageMargins left="0.5" right="0.38" top="0.56999999999999995" bottom="0.48" header="0.38" footer="0.24"/>
      <printOptions horizontalCentered="1"/>
      <pageSetup paperSize="9" fitToHeight="0" orientation="portrait" r:id="rId2"/>
      <headerFooter alignWithMargins="0">
        <oddFooter>&amp;R&amp;"Book Antiqua,Bold"&amp;10Schedule-2/ Page &amp;P of &amp;N</oddFooter>
      </headerFooter>
    </customSheetView>
    <customSheetView guid="{EE7031B4-7731-4AC9-8E26-723541638DB9}"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3"/>
      <headerFooter alignWithMargins="0">
        <oddFooter>&amp;R&amp;"Book Antiqua,Bold"&amp;10Schedule-2/ Page &amp;P of &amp;N</oddFooter>
      </headerFooter>
    </customSheetView>
    <customSheetView guid="{BEB8DEA2-B246-4C83-A353-004ADAF8549F}"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4"/>
      <headerFooter alignWithMargins="0">
        <oddFooter>&amp;R&amp;"Book Antiqua,Bold"&amp;10Schedule-2/ Page &amp;P of &amp;N</oddFooter>
      </headerFooter>
    </customSheetView>
    <customSheetView guid="{76EF76C6-407E-4B5E-855E-3AC1614CD1AB}" showPageBreaks="1" showGridLines="0" printArea="1" hiddenColumns="1" view="pageBreakPreview" topLeftCell="A16">
      <selection activeCell="D15" sqref="D15"/>
      <pageMargins left="0.5" right="0.38" top="0.56999999999999995" bottom="0.48" header="0.38" footer="0.24"/>
      <printOptions horizontalCentered="1"/>
      <pageSetup paperSize="9" fitToHeight="0" orientation="portrait" r:id="rId5"/>
      <headerFooter alignWithMargins="0">
        <oddFooter>&amp;R&amp;"Book Antiqua,Bold"&amp;10Schedule-2/ Page &amp;P of &amp;N</oddFooter>
      </headerFooter>
    </customSheetView>
    <customSheetView guid="{14D7F02E-BCCA-4517-ABC7-537FF4AEB67A}">
      <selection activeCell="A4" sqref="A4:D4"/>
      <pageMargins left="0.5" right="0.38" top="0.56999999999999995" bottom="0.48" header="0.38" footer="0.24"/>
      <printOptions horizontalCentered="1"/>
      <pageSetup paperSize="9" fitToHeight="0" orientation="portrait" r:id="rId6"/>
      <headerFooter alignWithMargins="0">
        <oddFooter>&amp;R&amp;"Book Antiqua,Bold"&amp;10Schedule-6/ Page &amp;P of &amp;N</oddFooter>
      </headerFooter>
    </customSheetView>
    <customSheetView guid="{01ACF2E1-8E61-4459-ABC1-B6C183DEED61}" showRuler="0">
      <pageMargins left="0.5" right="0.38" top="0.56999999999999995" bottom="0.48" header="0.38" footer="0.24"/>
      <printOptions horizontalCentered="1"/>
      <pageSetup paperSize="9" fitToHeight="0" orientation="portrait" r:id="rId7"/>
      <headerFooter alignWithMargins="0">
        <oddFooter>&amp;R&amp;"Book Antiqua,Bold"&amp;10Schedule-6/ Page &amp;P of &amp;N</oddFooter>
      </headerFooter>
    </customSheetView>
    <customSheetView guid="{4F65FF32-EC61-4022-A399-2986D7B6B8B3}" showRuler="0">
      <pageMargins left="0.5" right="0.38" top="0.56999999999999995" bottom="0.48" header="0.38" footer="0.24"/>
      <printOptions horizontalCentered="1"/>
      <pageSetup paperSize="9" fitToHeight="0" orientation="portrait" r:id="rId8"/>
      <headerFooter alignWithMargins="0">
        <oddFooter>&amp;R&amp;"Book Antiqua,Bold"&amp;10Schedule-6/ Page &amp;P of &amp;N</oddFooter>
      </headerFooter>
    </customSheetView>
    <customSheetView guid="{27A45B7A-04F2-4516-B80B-5ED0825D4ED3}" topLeftCell="A19">
      <selection activeCell="D22" sqref="D22"/>
      <pageMargins left="0.5" right="0.38" top="0.56999999999999995" bottom="0.48" header="0.38" footer="0.24"/>
      <printOptions horizontalCentered="1"/>
      <pageSetup paperSize="9" fitToHeight="0" orientation="portrait" r:id="rId9"/>
      <headerFooter alignWithMargins="0">
        <oddFooter>&amp;R&amp;"Book Antiqua,Bold"&amp;10Schedule-6/ Page &amp;P of &amp;N</oddFooter>
      </headerFooter>
    </customSheetView>
    <customSheetView guid="{F42F111F-1008-4984-B8EF-A2028972CD6B}" showPageBreaks="1" showGridLines="0" printArea="1" hiddenRows="1" view="pageBreakPreview" topLeftCell="A7">
      <selection activeCell="H13" sqref="H13"/>
      <pageMargins left="0.5" right="0.38" top="0.56999999999999995" bottom="0.48" header="0.38" footer="0.24"/>
      <printOptions horizontalCentered="1"/>
      <pageSetup paperSize="9" fitToHeight="0" orientation="portrait" r:id="rId10"/>
      <headerFooter alignWithMargins="0">
        <oddFooter>&amp;R&amp;"Book Antiqua,Bold"&amp;10Schedule-6/ Page &amp;P of &amp;N</oddFooter>
      </headerFooter>
    </customSheetView>
    <customSheetView guid="{0DD8F97D-8C07-4CD0-8FF9-3A2505F13748}" showPageBreaks="1" showGridLines="0" printArea="1" hiddenRows="1" view="pageBreakPreview" topLeftCell="A13">
      <selection activeCell="B23" sqref="B23:C23"/>
      <pageMargins left="0.5" right="0.38" top="0.56999999999999995" bottom="0.48" header="0.38" footer="0.24"/>
      <printOptions horizontalCentered="1"/>
      <pageSetup paperSize="9" fitToHeight="0" orientation="portrait" r:id="rId11"/>
      <headerFooter alignWithMargins="0">
        <oddFooter>&amp;R&amp;"Book Antiqua,Bold"&amp;10Schedule-6/ Page &amp;P of &amp;N</oddFooter>
      </headerFooter>
    </customSheetView>
    <customSheetView guid="{6269FB24-FD69-4B06-B4F9-A51A4D37F8E4}" showPageBreaks="1" showGridLines="0" printArea="1" hiddenRows="1" view="pageBreakPreview">
      <selection activeCell="A7" sqref="A7:C7"/>
      <pageMargins left="0.5" right="0.38" top="0.56999999999999995" bottom="0.48" header="0.38" footer="0.24"/>
      <printOptions horizontalCentered="1"/>
      <pageSetup paperSize="9" fitToHeight="0" orientation="portrait" r:id="rId12"/>
      <headerFooter alignWithMargins="0">
        <oddFooter>&amp;R&amp;"Book Antiqua,Bold"&amp;10Schedule-2/ Page &amp;P of &amp;N</oddFooter>
      </headerFooter>
    </customSheetView>
    <customSheetView guid="{20CBBF41-A202-4892-A83D-52713C1F8A9E}" showPageBreaks="1" showGridLines="0" printArea="1" hiddenRows="1" view="pageBreakPreview" topLeftCell="A3">
      <selection activeCell="D19" sqref="D19"/>
      <pageMargins left="0.5" right="0.38" top="0.56999999999999995" bottom="0.48" header="0.38" footer="0.24"/>
      <printOptions horizontalCentered="1"/>
      <pageSetup paperSize="9" fitToHeight="0" orientation="portrait" r:id="rId13"/>
      <headerFooter alignWithMargins="0">
        <oddFooter>&amp;R&amp;"Book Antiqua,Bold"&amp;10Schedule-2/ Page &amp;P of &amp;N</oddFooter>
      </headerFooter>
    </customSheetView>
    <customSheetView guid="{F9C63928-D54C-449A-864F-E2728613909C}" showPageBreaks="1" showGridLines="0" printArea="1" hiddenColumns="1" view="pageBreakPreview" topLeftCell="A16">
      <selection activeCell="D22" sqref="D22"/>
      <pageMargins left="0.5" right="0.38" top="0.56999999999999995" bottom="0.48" header="0.38" footer="0.24"/>
      <printOptions horizontalCentered="1"/>
      <pageSetup paperSize="9" fitToHeight="0" orientation="portrait" r:id="rId14"/>
      <headerFooter alignWithMargins="0">
        <oddFooter>&amp;R&amp;"Book Antiqua,Bold"&amp;10Schedule-2/ Page &amp;P of &amp;N</oddFooter>
      </headerFooter>
    </customSheetView>
    <customSheetView guid="{C933274C-A7B7-4AED-95BA-97A5593E65A9}" showPageBreaks="1" showGridLines="0" printArea="1" hiddenColumns="1" view="pageBreakPreview" topLeftCell="A9">
      <selection activeCell="E15" sqref="E1:E1048576"/>
      <pageMargins left="0.5" right="0.38" top="0.56999999999999995" bottom="0.48" header="0.38" footer="0.24"/>
      <printOptions horizontalCentered="1"/>
      <pageSetup paperSize="9" fitToHeight="0" orientation="portrait" r:id="rId15"/>
      <headerFooter alignWithMargins="0">
        <oddFooter>&amp;R&amp;"Book Antiqua,Bold"&amp;10Schedule-2/ Page &amp;P of &amp;N</oddFooter>
      </headerFooter>
    </customSheetView>
    <customSheetView guid="{FABAE787-F37D-42D1-9450-0C61A36C2F64}" scale="90" showPageBreaks="1" showGridLines="0" printArea="1" hiddenColumns="1" view="pageBreakPreview" topLeftCell="A16">
      <selection activeCell="E15" sqref="E1:E1048576"/>
      <pageMargins left="0.5" right="0.38" top="0.56999999999999995" bottom="0.48" header="0.38" footer="0.24"/>
      <printOptions horizontalCentered="1"/>
      <pageSetup paperSize="9" fitToHeight="0" orientation="portrait" r:id="rId16"/>
      <headerFooter alignWithMargins="0">
        <oddFooter>&amp;R&amp;"Book Antiqua,Bold"&amp;10Schedule-2/ Page &amp;P of &amp;N</oddFooter>
      </headerFooter>
    </customSheetView>
  </customSheetViews>
  <mergeCells count="22">
    <mergeCell ref="B9:C9"/>
    <mergeCell ref="B10:C10"/>
    <mergeCell ref="A7:C7"/>
    <mergeCell ref="A3:D3"/>
    <mergeCell ref="A4:D4"/>
    <mergeCell ref="B8:C8"/>
    <mergeCell ref="B11:C11"/>
    <mergeCell ref="B17:C17"/>
    <mergeCell ref="B16:C16"/>
    <mergeCell ref="B14:C14"/>
    <mergeCell ref="B15:C15"/>
    <mergeCell ref="B13:C13"/>
    <mergeCell ref="B18:C18"/>
    <mergeCell ref="B20:C20"/>
    <mergeCell ref="B21:C21"/>
    <mergeCell ref="B22:C22"/>
    <mergeCell ref="B23:C23"/>
    <mergeCell ref="A26:A27"/>
    <mergeCell ref="B19:C19"/>
    <mergeCell ref="B26:C27"/>
    <mergeCell ref="B24:C24"/>
    <mergeCell ref="B25:C25"/>
  </mergeCells>
  <phoneticPr fontId="4" type="noConversion"/>
  <printOptions horizontalCentered="1"/>
  <pageMargins left="0.5" right="0.38" top="0.56999999999999995" bottom="0.48" header="0.38" footer="0.24"/>
  <pageSetup paperSize="9" scale="89" fitToHeight="0" orientation="portrait" r:id="rId17"/>
  <headerFooter alignWithMargins="0">
    <oddFooter>&amp;R&amp;"Book Antiqua,Bold"&amp;10Schedule-2/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Basic</vt:lpstr>
      <vt:lpstr>Cover</vt:lpstr>
      <vt:lpstr>Instructions</vt:lpstr>
      <vt:lpstr>Names of Bidder</vt:lpstr>
      <vt:lpstr>CIVIL_ELECTRICAL-Sch-2</vt:lpstr>
      <vt:lpstr>Ext. Electrification-Sch-3</vt:lpstr>
      <vt:lpstr>Int. Electrification-Sch-4</vt:lpstr>
      <vt:lpstr>Schedule 3</vt:lpstr>
      <vt:lpstr>SCHEDULE-4</vt:lpstr>
      <vt:lpstr>Sched-6 Discount</vt:lpstr>
      <vt:lpstr>SCHEDULE-5 After Discount</vt:lpstr>
      <vt:lpstr>Bid Form 2nd Envelope</vt:lpstr>
      <vt:lpstr>N to W</vt:lpstr>
      <vt:lpstr>'Names of Bidder'!_Hlk72930339</vt:lpstr>
      <vt:lpstr>'Bid Form 2nd Envelope'!Print_Area</vt:lpstr>
      <vt:lpstr>'CIVIL_ELECTRICAL-Sch-2'!Print_Area</vt:lpstr>
      <vt:lpstr>'Ext. Electrification-Sch-3'!Print_Area</vt:lpstr>
      <vt:lpstr>Instructions!Print_Area</vt:lpstr>
      <vt:lpstr>'Int. Electrification-Sch-4'!Print_Area</vt:lpstr>
      <vt:lpstr>'Names of Bidder'!Print_Area</vt:lpstr>
      <vt:lpstr>'Sched-6 Discount'!Print_Area</vt:lpstr>
      <vt:lpstr>'Schedule 3'!Print_Area</vt:lpstr>
      <vt:lpstr>'SCHEDULE-4'!Print_Area</vt:lpstr>
      <vt:lpstr>'SCHEDULE-5 After Discount'!Print_Area</vt:lpstr>
      <vt:lpstr>'CIVIL_ELECTRICAL-Sch-2'!Print_Titles</vt:lpstr>
      <vt:lpstr>'Ext. Electrification-Sch-3'!Print_Titles</vt:lpstr>
      <vt:lpstr>'Int. Electrification-Sch-4'!Print_Titles</vt:lpstr>
      <vt:lpstr>'Schedule 3'!Print_Titles</vt:lpstr>
      <vt:lpstr>'SCHEDULE-4'!Print_Titles</vt:lpstr>
      <vt:lpstr>'SCHEDULE-5 After Discount'!Print_Titles</vt:lpstr>
    </vt:vector>
  </TitlesOfParts>
  <Company>POWERGRID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PGCIL</dc:creator>
  <cp:lastModifiedBy>Vijay Prakash Jarwal {विजय प्रकाश जारवाल}</cp:lastModifiedBy>
  <cp:lastPrinted>2018-05-31T10:10:27Z</cp:lastPrinted>
  <dcterms:created xsi:type="dcterms:W3CDTF">2001-07-26T10:23:15Z</dcterms:created>
  <dcterms:modified xsi:type="dcterms:W3CDTF">2025-06-13T05:13:49Z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30f7a04-6a83-4344-ab32-77c336beebec_Enabled">
    <vt:lpwstr>true</vt:lpwstr>
  </property>
  <property fmtid="{D5CDD505-2E9C-101B-9397-08002B2CF9AE}" pid="3" name="MSIP_Label_530f7a04-6a83-4344-ab32-77c336beebec_SetDate">
    <vt:lpwstr>2025-06-13T05:08:17Z</vt:lpwstr>
  </property>
  <property fmtid="{D5CDD505-2E9C-101B-9397-08002B2CF9AE}" pid="4" name="MSIP_Label_530f7a04-6a83-4344-ab32-77c336beebec_Method">
    <vt:lpwstr>Privileged</vt:lpwstr>
  </property>
  <property fmtid="{D5CDD505-2E9C-101B-9397-08002B2CF9AE}" pid="5" name="MSIP_Label_530f7a04-6a83-4344-ab32-77c336beebec_Name">
    <vt:lpwstr>Public-IT</vt:lpwstr>
  </property>
  <property fmtid="{D5CDD505-2E9C-101B-9397-08002B2CF9AE}" pid="6" name="MSIP_Label_530f7a04-6a83-4344-ab32-77c336beebec_SiteId">
    <vt:lpwstr>7048075c-52c2-4a40-8e7c-5c5a5573c87f</vt:lpwstr>
  </property>
  <property fmtid="{D5CDD505-2E9C-101B-9397-08002B2CF9AE}" pid="7" name="MSIP_Label_530f7a04-6a83-4344-ab32-77c336beebec_ActionId">
    <vt:lpwstr>e4ea653b-95f6-4c0b-b4e7-2bbe2a37d78d</vt:lpwstr>
  </property>
  <property fmtid="{D5CDD505-2E9C-101B-9397-08002B2CF9AE}" pid="8" name="MSIP_Label_530f7a04-6a83-4344-ab32-77c336beebec_ContentBits">
    <vt:lpwstr>0</vt:lpwstr>
  </property>
  <property fmtid="{D5CDD505-2E9C-101B-9397-08002B2CF9AE}" pid="9" name="MSIP_Label_530f7a04-6a83-4344-ab32-77c336beebec_Tag">
    <vt:lpwstr>10, 0, 1, 1</vt:lpwstr>
  </property>
</Properties>
</file>