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updateLinks="never" codeName="ThisWorkbook" defaultThemeVersion="124226"/>
  <mc:AlternateContent xmlns:mc="http://schemas.openxmlformats.org/markup-compatibility/2006">
    <mc:Choice Requires="x15">
      <x15ac:absPath xmlns:x15ac="http://schemas.microsoft.com/office/spreadsheetml/2010/11/ac" url="U:\01-Pankaj-Ankit-Aakash\TW02 Gujarat-B&amp;C\Bidding Documents\"/>
    </mc:Choice>
  </mc:AlternateContent>
  <xr:revisionPtr revIDLastSave="0" documentId="13_ncr:1_{1B7C9C93-C0CE-431C-99BC-633B0516D1F8}" xr6:coauthVersionLast="36" xr6:coauthVersionMax="36" xr10:uidLastSave="{00000000-0000-0000-0000-000000000000}"/>
  <workbookProtection workbookAlgorithmName="SHA-512" workbookHashValue="blWMGVmi1SQD4qO8Ccu5ntQwBRKlnGv6vT4orvUFXshWEK4IAyul03kWsmyO4xyt/4iPesvYmphYXIncxYrBIQ==" workbookSaltValue="2pT2byHldYMk5xjHwOyRsw==" workbookSpinCount="100000" revisionsAlgorithmName="SHA-512" revisionsHashValue="CTmNGcWK4bjF2P9y0HAnqfUDJOPVI0bPkT3OgJQ5485zPfLflrtYJ6OcgKk2mZz3M4n8h57pSQYQkJXB2LvsmQ==" revisionsSaltValue="bdO9MgJTcV7G52x/55BktA==" revisionsSpinCount="100000" lockStructure="1" lockRevision="1"/>
  <bookViews>
    <workbookView xWindow="-120" yWindow="-120" windowWidth="20730" windowHeight="11160" tabRatio="814"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'Sch-1'!$H$1:$H$349</definedName>
    <definedName name="_xlnm._FilterDatabase" localSheetId="5" hidden="1">'Sch-2'!$A$16:$AF$311</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'Sch-1'!$A$1:$N$317</definedName>
    <definedName name="_xlnm.Print_Area" localSheetId="5">'Sch-2'!$A$1:$J$314</definedName>
    <definedName name="_xlnm.Print_Area" localSheetId="6">'Sch-3'!$A$1:$P$334</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'Sch-1'!$C$1:$C$313</definedName>
    <definedName name="Z_357C9841_BEC3_434B_AC63_C04FB4321BA3_.wvu.FilterData" localSheetId="5" hidden="1">'Sch-2'!$C$1:$C$316</definedName>
    <definedName name="Z_357C9841_BEC3_434B_AC63_C04FB4321BA3_.wvu.FilterData" localSheetId="6" hidden="1">'Sch-3'!$C$1:$C$336</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'Sch-1'!$A$1:$N$317</definedName>
    <definedName name="Z_357C9841_BEC3_434B_AC63_C04FB4321BA3_.wvu.PrintArea" localSheetId="5" hidden="1">'Sch-2'!$A$1:$J$316</definedName>
    <definedName name="Z_357C9841_BEC3_434B_AC63_C04FB4321BA3_.wvu.PrintArea" localSheetId="6" hidden="1">'Sch-3'!$A$1:$P$336</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'Sch-1'!$C$1:$C$313</definedName>
    <definedName name="Z_3C00DDA0_7DDE_4169_A739_550DAF5DCF8D_.wvu.FilterData" localSheetId="5" hidden="1">'Sch-2'!$C$1:$C$316</definedName>
    <definedName name="Z_3C00DDA0_7DDE_4169_A739_550DAF5DCF8D_.wvu.FilterData" localSheetId="6" hidden="1">'Sch-3'!$C$1:$C$336</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'Sch-1'!$A$1:$N$317</definedName>
    <definedName name="Z_3C00DDA0_7DDE_4169_A739_550DAF5DCF8D_.wvu.PrintArea" localSheetId="5" hidden="1">'Sch-2'!$A$1:$J$316</definedName>
    <definedName name="Z_3C00DDA0_7DDE_4169_A739_550DAF5DCF8D_.wvu.PrintArea" localSheetId="6" hidden="1">'Sch-3'!$A$1:$P$336</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1" hidden="1">'N-W (Cr.)'!$A:$O,'N-W (Cr.)'!$T:$DL</definedName>
    <definedName name="Z_3FCD02EB_1C44_4646_B069_2B9945E67B1F_.wvu.Cols" localSheetId="4" hidden="1">'Sch-1'!$O:$V</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'Sch-1'!$H$1:$H$349</definedName>
    <definedName name="Z_3FCD02EB_1C44_4646_B069_2B9945E67B1F_.wvu.FilterData" localSheetId="5" hidden="1">'Sch-2'!$A$16:$AF$311</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'Sch-1'!$A$1:$N$317</definedName>
    <definedName name="Z_3FCD02EB_1C44_4646_B069_2B9945E67B1F_.wvu.PrintArea" localSheetId="5" hidden="1">'Sch-2'!$A$1:$J$314</definedName>
    <definedName name="Z_3FCD02EB_1C44_4646_B069_2B9945E67B1F_.wvu.PrintArea" localSheetId="6" hidden="1">'Sch-3'!$A$1:$P$334</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'Sch-3'!$338:$338</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'Sch-1'!$16:$313</definedName>
    <definedName name="Z_63D51328_7CBC_4A1E_B96D_BAE91416501B_.wvu.FilterData" localSheetId="5" hidden="1">'Sch-2'!$A$16:$AF$311</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'Sch-1'!$A$1:$N$317</definedName>
    <definedName name="Z_63D51328_7CBC_4A1E_B96D_BAE91416501B_.wvu.PrintArea" localSheetId="5" hidden="1">'Sch-2'!$A$1:$J$314</definedName>
    <definedName name="Z_63D51328_7CBC_4A1E_B96D_BAE91416501B_.wvu.PrintArea" localSheetId="6" hidden="1">'Sch-3'!$A$1:$P$334</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1"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'Sch-1'!$16:$313</definedName>
    <definedName name="Z_755190E0_7BE9_48F9_BB5F_DF8E25D6736A_.wvu.FilterData" localSheetId="5" hidden="1">'Sch-2'!$A$16:$AF$311</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'Sch-1'!$A$1:$N$317</definedName>
    <definedName name="Z_755190E0_7BE9_48F9_BB5F_DF8E25D6736A_.wvu.PrintArea" localSheetId="5" hidden="1">'Sch-2'!$A$1:$J$314</definedName>
    <definedName name="Z_755190E0_7BE9_48F9_BB5F_DF8E25D6736A_.wvu.PrintArea" localSheetId="6" hidden="1">'Sch-3'!$A$1:$P$334</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'Sch-1'!$16:$313</definedName>
    <definedName name="Z_99CA2F10_F926_46DC_8609_4EAE5B9F3585_.wvu.FilterData" localSheetId="5" hidden="1">'Sch-2'!$A$16:$AF$311</definedName>
    <definedName name="Z_99CA2F10_F926_46DC_8609_4EAE5B9F3585_.wvu.FilterData" localSheetId="6" hidden="1">'Sch-3'!$A$16:$AE$328</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'Sch-1'!$A$1:$N$317</definedName>
    <definedName name="Z_99CA2F10_F926_46DC_8609_4EAE5B9F3585_.wvu.PrintArea" localSheetId="5" hidden="1">'Sch-2'!$A$1:$J$314</definedName>
    <definedName name="Z_99CA2F10_F926_46DC_8609_4EAE5B9F3585_.wvu.PrintArea" localSheetId="6" hidden="1">'Sch-3'!$A$1:$P$334</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1"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'Sch-1'!$16:$313</definedName>
    <definedName name="Z_B056965A_4BE5_44B3_AB31_550AD9F023BC_.wvu.FilterData" localSheetId="5" hidden="1">'Sch-2'!$A$16:$AF$311</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'Sch-1'!$A$1:$N$317</definedName>
    <definedName name="Z_B056965A_4BE5_44B3_AB31_550AD9F023BC_.wvu.PrintArea" localSheetId="5" hidden="1">'Sch-2'!$A$1:$J$314</definedName>
    <definedName name="Z_B056965A_4BE5_44B3_AB31_550AD9F023BC_.wvu.PrintArea" localSheetId="6" hidden="1">'Sch-3'!$A$1:$P$334</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'Sch-1'!$C$1:$C$313</definedName>
    <definedName name="Z_B96E710B_6DD7_4DE1_95AB_C9EE060CD030_.wvu.FilterData" localSheetId="5" hidden="1">'Sch-2'!$C$1:$C$316</definedName>
    <definedName name="Z_B96E710B_6DD7_4DE1_95AB_C9EE060CD030_.wvu.FilterData" localSheetId="6" hidden="1">'Sch-3'!$C$1:$C$336</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'Sch-1'!$A$1:$N$317</definedName>
    <definedName name="Z_B96E710B_6DD7_4DE1_95AB_C9EE060CD030_.wvu.PrintArea" localSheetId="5" hidden="1">'Sch-2'!$A$1:$J$316</definedName>
    <definedName name="Z_B96E710B_6DD7_4DE1_95AB_C9EE060CD030_.wvu.PrintArea" localSheetId="6" hidden="1">'Sch-3'!$A$1:$P$336</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'Sch-1'!$16:$313</definedName>
    <definedName name="Z_CCA37BAE_906F_43D5_9FD9_B13563E4B9D7_.wvu.FilterData" localSheetId="5" hidden="1">'Sch-2'!$A$16:$AF$311</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'Sch-1'!$A$1:$N$317</definedName>
    <definedName name="Z_CCA37BAE_906F_43D5_9FD9_B13563E4B9D7_.wvu.PrintArea" localSheetId="5" hidden="1">'Sch-2'!$A$1:$J$314</definedName>
    <definedName name="Z_CCA37BAE_906F_43D5_9FD9_B13563E4B9D7_.wvu.PrintArea" localSheetId="6" hidden="1">'Sch-3'!$A$1:$P$334</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1"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'Sch-1'!$16:$313</definedName>
    <definedName name="Z_F1B559AA_B9AD_4E4C_B94A_ECBE5878008B_.wvu.FilterData" localSheetId="5" hidden="1">'Sch-2'!$A$16:$AF$311</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'Sch-1'!$A$1:$N$317</definedName>
    <definedName name="Z_F1B559AA_B9AD_4E4C_B94A_ECBE5878008B_.wvu.PrintArea" localSheetId="5" hidden="1">'Sch-2'!$A$1:$J$314</definedName>
    <definedName name="Z_F1B559AA_B9AD_4E4C_B94A_ECBE5878008B_.wvu.PrintArea" localSheetId="6" hidden="1">'Sch-3'!$A$1:$P$334</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'Sch-3'!$338:$338</definedName>
    <definedName name="Z_F1B559AA_B9AD_4E4C_B94A_ECBE5878008B_.wvu.Rows" localSheetId="13" hidden="1">'Sch-7'!$62:$180</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nkit Vaishnav {Ankit Vaishnav} - Personal View" guid="{3FCD02EB-1C44-4646-B069-2B9945E67B1F}" mergeInterval="0" personalView="1" maximized="1" xWindow="-8" yWindow="-8" windowWidth="1456" windowHeight="876" tabRatio="814" activeSheetId="19"/>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Isha Khandelwal - Personal View" guid="{755190E0-7BE9-48F9-BB5F-DF8E25D6736A}" mergeInterval="0" personalView="1" maximized="1" xWindow="-8" yWindow="-8" windowWidth="1382" windowHeight="744" tabRatio="670" activeSheetId="19"/>
    <customWorkbookView name="60003018 - Personal View" guid="{F1B559AA-B9AD-4E4C-B94A-ECBE5878008B}" mergeInterval="0" personalView="1" maximized="1" xWindow="-8" yWindow="-8" windowWidth="1382" windowHeight="744" tabRatio="670" activeSheetId="15"/>
  </customWorkbookViews>
</workbook>
</file>

<file path=xl/calcChain.xml><?xml version="1.0" encoding="utf-8"?>
<calcChain xmlns="http://schemas.openxmlformats.org/spreadsheetml/2006/main">
  <c r="V327" i="7" l="1"/>
  <c r="P327" i="7"/>
  <c r="Q327" i="7" s="1"/>
  <c r="R327" i="7" l="1"/>
  <c r="V326" i="7" l="1"/>
  <c r="V325" i="7"/>
  <c r="V324" i="7"/>
  <c r="V323" i="7"/>
  <c r="V322" i="7"/>
  <c r="V321" i="7"/>
  <c r="V320" i="7"/>
  <c r="V319" i="7"/>
  <c r="V318" i="7"/>
  <c r="V317" i="7"/>
  <c r="V316" i="7"/>
  <c r="V315" i="7"/>
  <c r="V314" i="7"/>
  <c r="V313" i="7"/>
  <c r="V312" i="7"/>
  <c r="V311" i="7"/>
  <c r="V310" i="7"/>
  <c r="V309" i="7"/>
  <c r="V308" i="7"/>
  <c r="V307" i="7"/>
  <c r="V306" i="7"/>
  <c r="V305" i="7"/>
  <c r="V304" i="7"/>
  <c r="V303" i="7"/>
  <c r="V302" i="7"/>
  <c r="V301" i="7"/>
  <c r="V300" i="7"/>
  <c r="V299" i="7"/>
  <c r="V298" i="7"/>
  <c r="V297" i="7"/>
  <c r="V296" i="7"/>
  <c r="V295" i="7"/>
  <c r="V294" i="7"/>
  <c r="V293" i="7"/>
  <c r="V292" i="7"/>
  <c r="V291" i="7"/>
  <c r="V290" i="7"/>
  <c r="V289" i="7"/>
  <c r="V288" i="7"/>
  <c r="V287" i="7"/>
  <c r="V286" i="7"/>
  <c r="V285" i="7"/>
  <c r="V284" i="7"/>
  <c r="V283" i="7"/>
  <c r="V282" i="7"/>
  <c r="V281" i="7"/>
  <c r="V280" i="7"/>
  <c r="V279" i="7"/>
  <c r="V278" i="7"/>
  <c r="V277" i="7"/>
  <c r="V276" i="7"/>
  <c r="V275" i="7"/>
  <c r="V274" i="7"/>
  <c r="V273" i="7"/>
  <c r="V272" i="7"/>
  <c r="V271" i="7"/>
  <c r="V270" i="7"/>
  <c r="V269" i="7"/>
  <c r="V268" i="7"/>
  <c r="V267" i="7"/>
  <c r="V266" i="7"/>
  <c r="V265" i="7"/>
  <c r="V264" i="7"/>
  <c r="V263" i="7"/>
  <c r="V262" i="7"/>
  <c r="V261" i="7"/>
  <c r="V260" i="7"/>
  <c r="V259" i="7"/>
  <c r="V258" i="7"/>
  <c r="V257" i="7"/>
  <c r="V256" i="7"/>
  <c r="V255" i="7"/>
  <c r="V254" i="7"/>
  <c r="V253" i="7"/>
  <c r="V252" i="7"/>
  <c r="V251" i="7"/>
  <c r="V250" i="7"/>
  <c r="V249" i="7"/>
  <c r="V248" i="7"/>
  <c r="V247" i="7"/>
  <c r="V246" i="7"/>
  <c r="V245" i="7"/>
  <c r="V244" i="7"/>
  <c r="V243" i="7"/>
  <c r="V242" i="7"/>
  <c r="V241" i="7"/>
  <c r="V240" i="7"/>
  <c r="V239" i="7"/>
  <c r="V238" i="7"/>
  <c r="V237" i="7"/>
  <c r="V236" i="7"/>
  <c r="V235" i="7"/>
  <c r="V234" i="7"/>
  <c r="V233" i="7"/>
  <c r="V232" i="7"/>
  <c r="V231" i="7"/>
  <c r="V230" i="7"/>
  <c r="V229" i="7"/>
  <c r="V228" i="7"/>
  <c r="V227" i="7"/>
  <c r="V226" i="7"/>
  <c r="V225" i="7"/>
  <c r="V224" i="7"/>
  <c r="V223" i="7"/>
  <c r="V222" i="7"/>
  <c r="V221" i="7"/>
  <c r="V220" i="7"/>
  <c r="V219" i="7"/>
  <c r="V218" i="7"/>
  <c r="V217" i="7"/>
  <c r="V216" i="7"/>
  <c r="V215" i="7"/>
  <c r="V214" i="7"/>
  <c r="V213" i="7"/>
  <c r="V212" i="7"/>
  <c r="V211" i="7"/>
  <c r="V210" i="7"/>
  <c r="V209" i="7"/>
  <c r="V208" i="7"/>
  <c r="V207" i="7"/>
  <c r="V206" i="7"/>
  <c r="V205" i="7"/>
  <c r="V204" i="7"/>
  <c r="V203" i="7"/>
  <c r="V202" i="7"/>
  <c r="V201" i="7"/>
  <c r="V200" i="7"/>
  <c r="V199" i="7"/>
  <c r="V198" i="7"/>
  <c r="V197" i="7"/>
  <c r="V196" i="7"/>
  <c r="V195" i="7"/>
  <c r="V194" i="7"/>
  <c r="V193" i="7"/>
  <c r="V192" i="7"/>
  <c r="V191" i="7"/>
  <c r="V190" i="7"/>
  <c r="V189" i="7"/>
  <c r="V188" i="7"/>
  <c r="V187" i="7"/>
  <c r="V186" i="7"/>
  <c r="V185" i="7"/>
  <c r="V184" i="7"/>
  <c r="V183" i="7"/>
  <c r="V182" i="7"/>
  <c r="V181" i="7"/>
  <c r="V180" i="7"/>
  <c r="V179" i="7"/>
  <c r="V178" i="7"/>
  <c r="V177" i="7"/>
  <c r="V176" i="7"/>
  <c r="V175" i="7"/>
  <c r="V174" i="7"/>
  <c r="V173" i="7"/>
  <c r="V172" i="7"/>
  <c r="V171" i="7"/>
  <c r="V170" i="7"/>
  <c r="V169" i="7"/>
  <c r="V168" i="7"/>
  <c r="V167" i="7"/>
  <c r="V166" i="7"/>
  <c r="V165" i="7"/>
  <c r="V164" i="7"/>
  <c r="V163" i="7"/>
  <c r="V162" i="7"/>
  <c r="V161" i="7"/>
  <c r="V160" i="7"/>
  <c r="V159" i="7"/>
  <c r="V158" i="7"/>
  <c r="V157" i="7"/>
  <c r="V156" i="7"/>
  <c r="V155" i="7"/>
  <c r="V154" i="7"/>
  <c r="V153" i="7"/>
  <c r="V152" i="7"/>
  <c r="V151" i="7"/>
  <c r="V150" i="7"/>
  <c r="V149" i="7"/>
  <c r="V148" i="7"/>
  <c r="V147" i="7"/>
  <c r="V146" i="7"/>
  <c r="V145" i="7"/>
  <c r="V144" i="7"/>
  <c r="V143" i="7"/>
  <c r="V142" i="7"/>
  <c r="V141" i="7"/>
  <c r="V140" i="7"/>
  <c r="V139" i="7"/>
  <c r="V138" i="7"/>
  <c r="V137" i="7"/>
  <c r="V136" i="7"/>
  <c r="V135" i="7"/>
  <c r="V134" i="7"/>
  <c r="V133" i="7"/>
  <c r="V132" i="7"/>
  <c r="V131" i="7"/>
  <c r="V130" i="7"/>
  <c r="V129" i="7"/>
  <c r="V128" i="7"/>
  <c r="V127" i="7"/>
  <c r="V126" i="7"/>
  <c r="V125" i="7"/>
  <c r="V124" i="7"/>
  <c r="V123" i="7"/>
  <c r="V122" i="7"/>
  <c r="V121" i="7"/>
  <c r="V120" i="7"/>
  <c r="V119" i="7"/>
  <c r="V118" i="7"/>
  <c r="V117" i="7"/>
  <c r="V116" i="7"/>
  <c r="V115" i="7"/>
  <c r="V114" i="7"/>
  <c r="V113" i="7"/>
  <c r="V112" i="7"/>
  <c r="V111" i="7"/>
  <c r="V110" i="7"/>
  <c r="V109" i="7"/>
  <c r="V108" i="7"/>
  <c r="V107" i="7"/>
  <c r="V106" i="7"/>
  <c r="V105" i="7"/>
  <c r="V104" i="7"/>
  <c r="V103"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V62" i="7"/>
  <c r="V61" i="7"/>
  <c r="V60" i="7"/>
  <c r="V59" i="7"/>
  <c r="V58" i="7"/>
  <c r="V57" i="7"/>
  <c r="V56" i="7"/>
  <c r="V55" i="7"/>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P326" i="7"/>
  <c r="Q326" i="7" s="1"/>
  <c r="P325" i="7"/>
  <c r="Q325" i="7" s="1"/>
  <c r="P324" i="7"/>
  <c r="Q324" i="7" s="1"/>
  <c r="P323" i="7"/>
  <c r="Q323" i="7" s="1"/>
  <c r="P322" i="7"/>
  <c r="Q322" i="7" s="1"/>
  <c r="P321" i="7"/>
  <c r="Q321" i="7" s="1"/>
  <c r="P320" i="7"/>
  <c r="Q320" i="7" s="1"/>
  <c r="P319" i="7"/>
  <c r="Q319" i="7" s="1"/>
  <c r="P318" i="7"/>
  <c r="Q318" i="7" s="1"/>
  <c r="P317" i="7"/>
  <c r="Q317" i="7" s="1"/>
  <c r="P316" i="7"/>
  <c r="Q316" i="7" s="1"/>
  <c r="P315" i="7"/>
  <c r="Q315" i="7" s="1"/>
  <c r="P314" i="7"/>
  <c r="Q314" i="7" s="1"/>
  <c r="P313" i="7"/>
  <c r="Q313" i="7" s="1"/>
  <c r="P312" i="7"/>
  <c r="Q312" i="7" s="1"/>
  <c r="P311" i="7"/>
  <c r="Q311" i="7" s="1"/>
  <c r="P310" i="7"/>
  <c r="Q310" i="7" s="1"/>
  <c r="P309" i="7"/>
  <c r="Q309" i="7" s="1"/>
  <c r="P308" i="7"/>
  <c r="Q308" i="7" s="1"/>
  <c r="P307" i="7"/>
  <c r="Q307" i="7" s="1"/>
  <c r="P306" i="7"/>
  <c r="Q306" i="7" s="1"/>
  <c r="P305" i="7"/>
  <c r="Q305" i="7" s="1"/>
  <c r="P304" i="7"/>
  <c r="Q304" i="7" s="1"/>
  <c r="P303" i="7"/>
  <c r="Q303" i="7" s="1"/>
  <c r="P302" i="7"/>
  <c r="Q302" i="7" s="1"/>
  <c r="P301" i="7"/>
  <c r="Q301" i="7" s="1"/>
  <c r="P300" i="7"/>
  <c r="Q300" i="7" s="1"/>
  <c r="P299" i="7"/>
  <c r="Q299" i="7" s="1"/>
  <c r="P298" i="7"/>
  <c r="Q298" i="7" s="1"/>
  <c r="P297" i="7"/>
  <c r="Q297" i="7" s="1"/>
  <c r="P296" i="7"/>
  <c r="Q296" i="7" s="1"/>
  <c r="P295" i="7"/>
  <c r="Q295" i="7" s="1"/>
  <c r="P294" i="7"/>
  <c r="Q294" i="7" s="1"/>
  <c r="P293" i="7"/>
  <c r="Q293" i="7" s="1"/>
  <c r="P292" i="7"/>
  <c r="Q292" i="7" s="1"/>
  <c r="P291" i="7"/>
  <c r="Q291" i="7" s="1"/>
  <c r="P290" i="7"/>
  <c r="Q290" i="7" s="1"/>
  <c r="P289" i="7"/>
  <c r="Q289" i="7" s="1"/>
  <c r="P287" i="7"/>
  <c r="Q287" i="7" s="1"/>
  <c r="P286" i="7"/>
  <c r="P285" i="7"/>
  <c r="R285" i="7" s="1"/>
  <c r="P284" i="7"/>
  <c r="R283" i="7"/>
  <c r="P283" i="7"/>
  <c r="Q283" i="7" s="1"/>
  <c r="P282" i="7"/>
  <c r="R281" i="7"/>
  <c r="P281" i="7"/>
  <c r="Q281" i="7" s="1"/>
  <c r="P280" i="7"/>
  <c r="R279" i="7"/>
  <c r="P279" i="7"/>
  <c r="Q279" i="7" s="1"/>
  <c r="P278" i="7"/>
  <c r="Q277" i="7"/>
  <c r="P277" i="7"/>
  <c r="R277" i="7" s="1"/>
  <c r="P276" i="7"/>
  <c r="R275" i="7"/>
  <c r="P275" i="7"/>
  <c r="Q275" i="7" s="1"/>
  <c r="P274" i="7"/>
  <c r="Q273" i="7"/>
  <c r="P273" i="7"/>
  <c r="R273" i="7" s="1"/>
  <c r="P272" i="7"/>
  <c r="P271" i="7"/>
  <c r="R271" i="7" s="1"/>
  <c r="P270" i="7"/>
  <c r="P269" i="7"/>
  <c r="R269" i="7" s="1"/>
  <c r="P268" i="7"/>
  <c r="P267" i="7"/>
  <c r="R267" i="7" s="1"/>
  <c r="P266" i="7"/>
  <c r="P265" i="7"/>
  <c r="R265" i="7" s="1"/>
  <c r="P264" i="7"/>
  <c r="P263" i="7"/>
  <c r="R263" i="7" s="1"/>
  <c r="P262" i="7"/>
  <c r="P261" i="7"/>
  <c r="R261" i="7" s="1"/>
  <c r="P260" i="7"/>
  <c r="P259" i="7"/>
  <c r="R259" i="7" s="1"/>
  <c r="P258" i="7"/>
  <c r="P257" i="7"/>
  <c r="R257" i="7" s="1"/>
  <c r="P256" i="7"/>
  <c r="P255" i="7"/>
  <c r="R255" i="7" s="1"/>
  <c r="P254" i="7"/>
  <c r="P253" i="7"/>
  <c r="R253" i="7" s="1"/>
  <c r="P252" i="7"/>
  <c r="P251" i="7"/>
  <c r="Q251" i="7" s="1"/>
  <c r="P250" i="7"/>
  <c r="R250" i="7" s="1"/>
  <c r="P249" i="7"/>
  <c r="Q249" i="7" s="1"/>
  <c r="P248" i="7"/>
  <c r="R248" i="7" s="1"/>
  <c r="P247" i="7"/>
  <c r="Q247" i="7" s="1"/>
  <c r="P246" i="7"/>
  <c r="R246" i="7" s="1"/>
  <c r="P245" i="7"/>
  <c r="Q245" i="7" s="1"/>
  <c r="P244" i="7"/>
  <c r="P243" i="7"/>
  <c r="Q243" i="7" s="1"/>
  <c r="P242" i="7"/>
  <c r="R242" i="7" s="1"/>
  <c r="P241" i="7"/>
  <c r="Q241" i="7" s="1"/>
  <c r="P240" i="7"/>
  <c r="R240" i="7" s="1"/>
  <c r="P239" i="7"/>
  <c r="Q239" i="7" s="1"/>
  <c r="P238" i="7"/>
  <c r="R238" i="7" s="1"/>
  <c r="P237" i="7"/>
  <c r="Q237" i="7" s="1"/>
  <c r="P236" i="7"/>
  <c r="P235" i="7"/>
  <c r="Q235" i="7" s="1"/>
  <c r="P234" i="7"/>
  <c r="R234" i="7" s="1"/>
  <c r="P233" i="7"/>
  <c r="Q233" i="7" s="1"/>
  <c r="P232" i="7"/>
  <c r="R232" i="7" s="1"/>
  <c r="P231" i="7"/>
  <c r="Q231" i="7" s="1"/>
  <c r="P230" i="7"/>
  <c r="R230" i="7" s="1"/>
  <c r="P229" i="7"/>
  <c r="Q229" i="7" s="1"/>
  <c r="P228" i="7"/>
  <c r="P227" i="7"/>
  <c r="Q227" i="7" s="1"/>
  <c r="P226" i="7"/>
  <c r="R226" i="7" s="1"/>
  <c r="P225" i="7"/>
  <c r="Q225" i="7" s="1"/>
  <c r="P224" i="7"/>
  <c r="R224" i="7" s="1"/>
  <c r="P223" i="7"/>
  <c r="Q223" i="7" s="1"/>
  <c r="P222" i="7"/>
  <c r="R222" i="7" s="1"/>
  <c r="P221" i="7"/>
  <c r="P220" i="7"/>
  <c r="R220" i="7" s="1"/>
  <c r="P219" i="7"/>
  <c r="Q219" i="7" s="1"/>
  <c r="P218" i="7"/>
  <c r="R218" i="7" s="1"/>
  <c r="P217" i="7"/>
  <c r="Q217" i="7" s="1"/>
  <c r="P216" i="7"/>
  <c r="R216" i="7" s="1"/>
  <c r="P215" i="7"/>
  <c r="Q215" i="7" s="1"/>
  <c r="P214" i="7"/>
  <c r="R214" i="7" s="1"/>
  <c r="P213" i="7"/>
  <c r="Q213" i="7" s="1"/>
  <c r="P212" i="7"/>
  <c r="R212" i="7" s="1"/>
  <c r="P211" i="7"/>
  <c r="Q211" i="7" s="1"/>
  <c r="P210" i="7"/>
  <c r="R210" i="7" s="1"/>
  <c r="P209" i="7"/>
  <c r="Q209" i="7" s="1"/>
  <c r="P208" i="7"/>
  <c r="R208" i="7" s="1"/>
  <c r="P207" i="7"/>
  <c r="Q207" i="7" s="1"/>
  <c r="P206" i="7"/>
  <c r="R206" i="7" s="1"/>
  <c r="P205" i="7"/>
  <c r="Q205" i="7" s="1"/>
  <c r="P204" i="7"/>
  <c r="R204" i="7" s="1"/>
  <c r="R203" i="7"/>
  <c r="P203" i="7"/>
  <c r="Q203" i="7" s="1"/>
  <c r="P202" i="7"/>
  <c r="R202" i="7" s="1"/>
  <c r="P201" i="7"/>
  <c r="Q201" i="7" s="1"/>
  <c r="P200" i="7"/>
  <c r="R200" i="7" s="1"/>
  <c r="P199" i="7"/>
  <c r="R199" i="7" s="1"/>
  <c r="P198" i="7"/>
  <c r="Q198" i="7" s="1"/>
  <c r="P197" i="7"/>
  <c r="R197" i="7" s="1"/>
  <c r="P196" i="7"/>
  <c r="Q196" i="7" s="1"/>
  <c r="P195" i="7"/>
  <c r="R195" i="7" s="1"/>
  <c r="P194" i="7"/>
  <c r="Q194" i="7" s="1"/>
  <c r="P193" i="7"/>
  <c r="R193" i="7" s="1"/>
  <c r="P192" i="7"/>
  <c r="Q192" i="7" s="1"/>
  <c r="P191" i="7"/>
  <c r="R191" i="7" s="1"/>
  <c r="P190" i="7"/>
  <c r="Q190" i="7" s="1"/>
  <c r="P188" i="7"/>
  <c r="Q188" i="7" s="1"/>
  <c r="P187" i="7"/>
  <c r="R187" i="7" s="1"/>
  <c r="P186" i="7"/>
  <c r="Q186" i="7" s="1"/>
  <c r="P185" i="7"/>
  <c r="Q185" i="7" s="1"/>
  <c r="P184" i="7"/>
  <c r="Q184" i="7" s="1"/>
  <c r="P183" i="7"/>
  <c r="P182" i="7"/>
  <c r="P181" i="7"/>
  <c r="R181" i="7" s="1"/>
  <c r="P180" i="7"/>
  <c r="Q180" i="7" s="1"/>
  <c r="P179" i="7"/>
  <c r="R179" i="7" s="1"/>
  <c r="P178" i="7"/>
  <c r="Q178" i="7" s="1"/>
  <c r="P177" i="7"/>
  <c r="Q177" i="7" s="1"/>
  <c r="P176" i="7"/>
  <c r="Q176" i="7" s="1"/>
  <c r="P175" i="7"/>
  <c r="P174" i="7"/>
  <c r="P173" i="7"/>
  <c r="R173" i="7" s="1"/>
  <c r="P172" i="7"/>
  <c r="Q172" i="7" s="1"/>
  <c r="P171" i="7"/>
  <c r="R171" i="7" s="1"/>
  <c r="P170" i="7"/>
  <c r="Q170" i="7" s="1"/>
  <c r="R169" i="7"/>
  <c r="P169" i="7"/>
  <c r="Q169" i="7" s="1"/>
  <c r="P168" i="7"/>
  <c r="Q168" i="7" s="1"/>
  <c r="P167" i="7"/>
  <c r="P166" i="7"/>
  <c r="P165" i="7"/>
  <c r="R165" i="7" s="1"/>
  <c r="P164" i="7"/>
  <c r="Q164" i="7" s="1"/>
  <c r="P163" i="7"/>
  <c r="R163" i="7" s="1"/>
  <c r="P162" i="7"/>
  <c r="Q162" i="7" s="1"/>
  <c r="P161" i="7"/>
  <c r="Q161" i="7" s="1"/>
  <c r="P160" i="7"/>
  <c r="Q160" i="7" s="1"/>
  <c r="P159" i="7"/>
  <c r="P158" i="7"/>
  <c r="P157" i="7"/>
  <c r="R157" i="7" s="1"/>
  <c r="P156" i="7"/>
  <c r="Q156" i="7" s="1"/>
  <c r="Q155" i="7"/>
  <c r="P155" i="7"/>
  <c r="R155" i="7" s="1"/>
  <c r="P154" i="7"/>
  <c r="Q154" i="7" s="1"/>
  <c r="P153" i="7"/>
  <c r="Q153" i="7" s="1"/>
  <c r="P152" i="7"/>
  <c r="Q152" i="7" s="1"/>
  <c r="P151" i="7"/>
  <c r="P150" i="7"/>
  <c r="P149" i="7"/>
  <c r="R149" i="7" s="1"/>
  <c r="P148" i="7"/>
  <c r="Q148" i="7" s="1"/>
  <c r="P147" i="7"/>
  <c r="R147" i="7" s="1"/>
  <c r="P146" i="7"/>
  <c r="Q146" i="7" s="1"/>
  <c r="P145" i="7"/>
  <c r="Q145" i="7" s="1"/>
  <c r="P144" i="7"/>
  <c r="Q144" i="7" s="1"/>
  <c r="P143" i="7"/>
  <c r="P142" i="7"/>
  <c r="P141" i="7"/>
  <c r="R141" i="7" s="1"/>
  <c r="P140" i="7"/>
  <c r="Q140" i="7" s="1"/>
  <c r="P139" i="7"/>
  <c r="R139" i="7" s="1"/>
  <c r="P138" i="7"/>
  <c r="Q138" i="7" s="1"/>
  <c r="P137" i="7"/>
  <c r="Q137" i="7" s="1"/>
  <c r="P136" i="7"/>
  <c r="Q136" i="7" s="1"/>
  <c r="P135" i="7"/>
  <c r="P134" i="7"/>
  <c r="P133" i="7"/>
  <c r="R133" i="7" s="1"/>
  <c r="P132" i="7"/>
  <c r="R132" i="7" s="1"/>
  <c r="P131" i="7"/>
  <c r="P130" i="7"/>
  <c r="R130" i="7" s="1"/>
  <c r="P129" i="7"/>
  <c r="P128" i="7"/>
  <c r="R128" i="7" s="1"/>
  <c r="P127" i="7"/>
  <c r="P126" i="7"/>
  <c r="R126" i="7" s="1"/>
  <c r="P125" i="7"/>
  <c r="P124" i="7"/>
  <c r="R124" i="7" s="1"/>
  <c r="P123" i="7"/>
  <c r="P122" i="7"/>
  <c r="R122" i="7" s="1"/>
  <c r="P121" i="7"/>
  <c r="P120" i="7"/>
  <c r="R120" i="7" s="1"/>
  <c r="P119" i="7"/>
  <c r="P118" i="7"/>
  <c r="R118" i="7" s="1"/>
  <c r="P117" i="7"/>
  <c r="P116" i="7"/>
  <c r="R116" i="7" s="1"/>
  <c r="P115" i="7"/>
  <c r="P114" i="7"/>
  <c r="R114" i="7" s="1"/>
  <c r="P113" i="7"/>
  <c r="P112" i="7"/>
  <c r="R112" i="7" s="1"/>
  <c r="P111" i="7"/>
  <c r="P110" i="7"/>
  <c r="R110" i="7" s="1"/>
  <c r="P109" i="7"/>
  <c r="P108" i="7"/>
  <c r="R108" i="7" s="1"/>
  <c r="P107" i="7"/>
  <c r="R107" i="7" s="1"/>
  <c r="P106" i="7"/>
  <c r="R106" i="7" s="1"/>
  <c r="Q105" i="7"/>
  <c r="P105" i="7"/>
  <c r="R105" i="7" s="1"/>
  <c r="P104" i="7"/>
  <c r="R104" i="7" s="1"/>
  <c r="P103" i="7"/>
  <c r="R103" i="7" s="1"/>
  <c r="P102" i="7"/>
  <c r="R102" i="7" s="1"/>
  <c r="P101" i="7"/>
  <c r="R101" i="7" s="1"/>
  <c r="Q100" i="7"/>
  <c r="P100" i="7"/>
  <c r="R100" i="7" s="1"/>
  <c r="P99" i="7"/>
  <c r="R99" i="7" s="1"/>
  <c r="P98" i="7"/>
  <c r="Q98" i="7" s="1"/>
  <c r="P97" i="7"/>
  <c r="R97" i="7" s="1"/>
  <c r="P96" i="7"/>
  <c r="R96" i="7" s="1"/>
  <c r="P95" i="7"/>
  <c r="R95" i="7" s="1"/>
  <c r="P94" i="7"/>
  <c r="R94" i="7" s="1"/>
  <c r="P93" i="7"/>
  <c r="R93" i="7" s="1"/>
  <c r="P92" i="7"/>
  <c r="R92" i="7" s="1"/>
  <c r="P91" i="7"/>
  <c r="R91" i="7" s="1"/>
  <c r="P90" i="7"/>
  <c r="R90" i="7" s="1"/>
  <c r="P89" i="7"/>
  <c r="R89" i="7" s="1"/>
  <c r="P88" i="7"/>
  <c r="R88" i="7" s="1"/>
  <c r="P87" i="7"/>
  <c r="R87" i="7" s="1"/>
  <c r="P86" i="7"/>
  <c r="R86" i="7" s="1"/>
  <c r="P85" i="7"/>
  <c r="R85" i="7" s="1"/>
  <c r="R84" i="7"/>
  <c r="P84" i="7"/>
  <c r="Q84" i="7" s="1"/>
  <c r="P83" i="7"/>
  <c r="R83" i="7" s="1"/>
  <c r="R82" i="7"/>
  <c r="P82" i="7"/>
  <c r="Q82" i="7" s="1"/>
  <c r="P81" i="7"/>
  <c r="R81" i="7" s="1"/>
  <c r="R80" i="7"/>
  <c r="P80" i="7"/>
  <c r="Q80" i="7" s="1"/>
  <c r="P79" i="7"/>
  <c r="R79" i="7" s="1"/>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T309" i="5"/>
  <c r="N309" i="5"/>
  <c r="O309" i="5" s="1"/>
  <c r="T308" i="5"/>
  <c r="N308" i="5"/>
  <c r="P308" i="5" s="1"/>
  <c r="T307" i="5"/>
  <c r="N307" i="5"/>
  <c r="P307" i="5" s="1"/>
  <c r="T306" i="5"/>
  <c r="N306" i="5"/>
  <c r="T305" i="5"/>
  <c r="N305" i="5"/>
  <c r="O305" i="5" s="1"/>
  <c r="T304" i="5"/>
  <c r="N304" i="5"/>
  <c r="P304" i="5" s="1"/>
  <c r="T303" i="5"/>
  <c r="N303" i="5"/>
  <c r="P303" i="5" s="1"/>
  <c r="T302" i="5"/>
  <c r="N302" i="5"/>
  <c r="T301" i="5"/>
  <c r="N301" i="5"/>
  <c r="O301" i="5" s="1"/>
  <c r="T300" i="5"/>
  <c r="P300" i="5"/>
  <c r="N300" i="5"/>
  <c r="O300" i="5" s="1"/>
  <c r="T299" i="5"/>
  <c r="N299" i="5"/>
  <c r="P299" i="5" s="1"/>
  <c r="T298" i="5"/>
  <c r="N298" i="5"/>
  <c r="T297" i="5"/>
  <c r="P297" i="5"/>
  <c r="N297" i="5"/>
  <c r="O297" i="5" s="1"/>
  <c r="T296" i="5"/>
  <c r="P296" i="5"/>
  <c r="O296" i="5"/>
  <c r="N296" i="5"/>
  <c r="T295" i="5"/>
  <c r="N295" i="5"/>
  <c r="P295" i="5" s="1"/>
  <c r="T294" i="5"/>
  <c r="N294" i="5"/>
  <c r="T293" i="5"/>
  <c r="N293" i="5"/>
  <c r="O293" i="5" s="1"/>
  <c r="T292" i="5"/>
  <c r="N292" i="5"/>
  <c r="P292" i="5" s="1"/>
  <c r="T291" i="5"/>
  <c r="N291" i="5"/>
  <c r="P291" i="5" s="1"/>
  <c r="T290" i="5"/>
  <c r="N290" i="5"/>
  <c r="T289" i="5"/>
  <c r="N289" i="5"/>
  <c r="O289" i="5" s="1"/>
  <c r="T288" i="5"/>
  <c r="N288" i="5"/>
  <c r="P288" i="5" s="1"/>
  <c r="T287" i="5"/>
  <c r="N287" i="5"/>
  <c r="P287" i="5" s="1"/>
  <c r="T286" i="5"/>
  <c r="N286" i="5"/>
  <c r="T285" i="5"/>
  <c r="N285" i="5"/>
  <c r="O285" i="5" s="1"/>
  <c r="T284" i="5"/>
  <c r="N284" i="5"/>
  <c r="P284" i="5" s="1"/>
  <c r="T283" i="5"/>
  <c r="N283" i="5"/>
  <c r="P283" i="5" s="1"/>
  <c r="T282" i="5"/>
  <c r="N282" i="5"/>
  <c r="T281" i="5"/>
  <c r="N281" i="5"/>
  <c r="P281" i="5" s="1"/>
  <c r="T280" i="5"/>
  <c r="N280" i="5"/>
  <c r="P280" i="5" s="1"/>
  <c r="T279" i="5"/>
  <c r="N279" i="5"/>
  <c r="P279" i="5" s="1"/>
  <c r="T278" i="5"/>
  <c r="N278" i="5"/>
  <c r="T277" i="5"/>
  <c r="N277" i="5"/>
  <c r="P277" i="5" s="1"/>
  <c r="T276" i="5"/>
  <c r="N276" i="5"/>
  <c r="P276" i="5" s="1"/>
  <c r="T275" i="5"/>
  <c r="N275" i="5"/>
  <c r="P275" i="5" s="1"/>
  <c r="T274" i="5"/>
  <c r="N274" i="5"/>
  <c r="T273" i="5"/>
  <c r="P273" i="5"/>
  <c r="N273" i="5"/>
  <c r="O273" i="5" s="1"/>
  <c r="T272" i="5"/>
  <c r="P272" i="5"/>
  <c r="O272" i="5"/>
  <c r="N272" i="5"/>
  <c r="T271" i="5"/>
  <c r="N271" i="5"/>
  <c r="P271" i="5" s="1"/>
  <c r="T270" i="5"/>
  <c r="N270" i="5"/>
  <c r="T269" i="5"/>
  <c r="P269" i="5"/>
  <c r="O269" i="5"/>
  <c r="N269" i="5"/>
  <c r="T268" i="5"/>
  <c r="O268" i="5"/>
  <c r="N268" i="5"/>
  <c r="P268" i="5" s="1"/>
  <c r="T267" i="5"/>
  <c r="N267" i="5"/>
  <c r="P267" i="5" s="1"/>
  <c r="T266" i="5"/>
  <c r="N266" i="5"/>
  <c r="T265" i="5"/>
  <c r="N265" i="5"/>
  <c r="O265" i="5" s="1"/>
  <c r="T264" i="5"/>
  <c r="N264" i="5"/>
  <c r="P264" i="5" s="1"/>
  <c r="T263" i="5"/>
  <c r="N263" i="5"/>
  <c r="P263" i="5" s="1"/>
  <c r="T262" i="5"/>
  <c r="N262" i="5"/>
  <c r="T261" i="5"/>
  <c r="N261" i="5"/>
  <c r="O261" i="5" s="1"/>
  <c r="T260" i="5"/>
  <c r="N260" i="5"/>
  <c r="O260" i="5" s="1"/>
  <c r="T259" i="5"/>
  <c r="O259" i="5"/>
  <c r="N259" i="5"/>
  <c r="P259" i="5" s="1"/>
  <c r="T258" i="5"/>
  <c r="N258" i="5"/>
  <c r="T257" i="5"/>
  <c r="N257" i="5"/>
  <c r="O257" i="5" s="1"/>
  <c r="T256" i="5"/>
  <c r="O256" i="5"/>
  <c r="N256" i="5"/>
  <c r="P256" i="5" s="1"/>
  <c r="T255" i="5"/>
  <c r="N255" i="5"/>
  <c r="P255" i="5" s="1"/>
  <c r="T254" i="5"/>
  <c r="N254" i="5"/>
  <c r="T253" i="5"/>
  <c r="N253" i="5"/>
  <c r="P253" i="5" s="1"/>
  <c r="T252" i="5"/>
  <c r="N252" i="5"/>
  <c r="P252" i="5" s="1"/>
  <c r="T251" i="5"/>
  <c r="N251" i="5"/>
  <c r="P251" i="5" s="1"/>
  <c r="T250" i="5"/>
  <c r="N250" i="5"/>
  <c r="T249" i="5"/>
  <c r="N249" i="5"/>
  <c r="P249" i="5" s="1"/>
  <c r="T248" i="5"/>
  <c r="N248" i="5"/>
  <c r="O248" i="5" s="1"/>
  <c r="T247" i="5"/>
  <c r="N247" i="5"/>
  <c r="P247" i="5" s="1"/>
  <c r="T246" i="5"/>
  <c r="N246" i="5"/>
  <c r="O246" i="5" s="1"/>
  <c r="T245" i="5"/>
  <c r="N245" i="5"/>
  <c r="P245" i="5" s="1"/>
  <c r="T244" i="5"/>
  <c r="N244" i="5"/>
  <c r="P244" i="5" s="1"/>
  <c r="T243" i="5"/>
  <c r="N243" i="5"/>
  <c r="P243" i="5" s="1"/>
  <c r="T242" i="5"/>
  <c r="N242" i="5"/>
  <c r="O242" i="5" s="1"/>
  <c r="T241" i="5"/>
  <c r="N241" i="5"/>
  <c r="P241" i="5" s="1"/>
  <c r="T240" i="5"/>
  <c r="N240" i="5"/>
  <c r="P240" i="5" s="1"/>
  <c r="T239" i="5"/>
  <c r="N239" i="5"/>
  <c r="P239" i="5" s="1"/>
  <c r="T238" i="5"/>
  <c r="N238" i="5"/>
  <c r="P238" i="5" s="1"/>
  <c r="T237" i="5"/>
  <c r="P237" i="5"/>
  <c r="O237" i="5"/>
  <c r="N237" i="5"/>
  <c r="T236" i="5"/>
  <c r="N236" i="5"/>
  <c r="P236" i="5" s="1"/>
  <c r="T234" i="5"/>
  <c r="N234" i="5"/>
  <c r="O234" i="5" s="1"/>
  <c r="T233" i="5"/>
  <c r="N233" i="5"/>
  <c r="P233" i="5" s="1"/>
  <c r="T232" i="5"/>
  <c r="N232" i="5"/>
  <c r="P232" i="5" s="1"/>
  <c r="T231" i="5"/>
  <c r="N231" i="5"/>
  <c r="T230" i="5"/>
  <c r="N230" i="5"/>
  <c r="O230" i="5" s="1"/>
  <c r="T229" i="5"/>
  <c r="N229" i="5"/>
  <c r="P229" i="5" s="1"/>
  <c r="T228" i="5"/>
  <c r="N228" i="5"/>
  <c r="P228" i="5" s="1"/>
  <c r="T227" i="5"/>
  <c r="N227" i="5"/>
  <c r="T226" i="5"/>
  <c r="N226" i="5"/>
  <c r="O226" i="5" s="1"/>
  <c r="T225" i="5"/>
  <c r="N225" i="5"/>
  <c r="O225" i="5" s="1"/>
  <c r="T224" i="5"/>
  <c r="N224" i="5"/>
  <c r="P224" i="5" s="1"/>
  <c r="T223" i="5"/>
  <c r="N223" i="5"/>
  <c r="T222" i="5"/>
  <c r="N222" i="5"/>
  <c r="O222" i="5" s="1"/>
  <c r="T221" i="5"/>
  <c r="N221" i="5"/>
  <c r="P221" i="5" s="1"/>
  <c r="T220" i="5"/>
  <c r="N220" i="5"/>
  <c r="P220" i="5" s="1"/>
  <c r="T219" i="5"/>
  <c r="N219" i="5"/>
  <c r="T218" i="5"/>
  <c r="N218" i="5"/>
  <c r="O218" i="5" s="1"/>
  <c r="T217" i="5"/>
  <c r="N217" i="5"/>
  <c r="P217" i="5" s="1"/>
  <c r="T216" i="5"/>
  <c r="N216" i="5"/>
  <c r="P216" i="5" s="1"/>
  <c r="T215" i="5"/>
  <c r="N215" i="5"/>
  <c r="T214" i="5"/>
  <c r="N214" i="5"/>
  <c r="O214" i="5" s="1"/>
  <c r="T213" i="5"/>
  <c r="N213" i="5"/>
  <c r="P213" i="5" s="1"/>
  <c r="T212" i="5"/>
  <c r="N212" i="5"/>
  <c r="P212" i="5" s="1"/>
  <c r="T211" i="5"/>
  <c r="N211" i="5"/>
  <c r="T210" i="5"/>
  <c r="N210" i="5"/>
  <c r="O210" i="5" s="1"/>
  <c r="T209" i="5"/>
  <c r="N209" i="5"/>
  <c r="P209" i="5" s="1"/>
  <c r="T208" i="5"/>
  <c r="N208" i="5"/>
  <c r="P208" i="5" s="1"/>
  <c r="T207" i="5"/>
  <c r="N207" i="5"/>
  <c r="T206" i="5"/>
  <c r="N206" i="5"/>
  <c r="O206" i="5" s="1"/>
  <c r="T205" i="5"/>
  <c r="N205" i="5"/>
  <c r="P205" i="5" s="1"/>
  <c r="T204" i="5"/>
  <c r="N204" i="5"/>
  <c r="P204" i="5" s="1"/>
  <c r="T203" i="5"/>
  <c r="N203" i="5"/>
  <c r="T202" i="5"/>
  <c r="N202" i="5"/>
  <c r="O202" i="5" s="1"/>
  <c r="T201" i="5"/>
  <c r="N201" i="5"/>
  <c r="O201" i="5" s="1"/>
  <c r="T200" i="5"/>
  <c r="N200" i="5"/>
  <c r="P200" i="5" s="1"/>
  <c r="T199" i="5"/>
  <c r="N199" i="5"/>
  <c r="T198" i="5"/>
  <c r="N198" i="5"/>
  <c r="O198" i="5" s="1"/>
  <c r="T197" i="5"/>
  <c r="N197" i="5"/>
  <c r="O197" i="5" s="1"/>
  <c r="T196" i="5"/>
  <c r="N196" i="5"/>
  <c r="P196" i="5" s="1"/>
  <c r="T195" i="5"/>
  <c r="N195" i="5"/>
  <c r="T194" i="5"/>
  <c r="N194" i="5"/>
  <c r="O194" i="5" s="1"/>
  <c r="T193" i="5"/>
  <c r="N193" i="5"/>
  <c r="P193" i="5" s="1"/>
  <c r="T192" i="5"/>
  <c r="N192" i="5"/>
  <c r="P192" i="5" s="1"/>
  <c r="T191" i="5"/>
  <c r="N191" i="5"/>
  <c r="T190" i="5"/>
  <c r="N190" i="5"/>
  <c r="O190" i="5" s="1"/>
  <c r="T189" i="5"/>
  <c r="N189" i="5"/>
  <c r="P189" i="5" s="1"/>
  <c r="T188" i="5"/>
  <c r="N188" i="5"/>
  <c r="P188" i="5" s="1"/>
  <c r="T187" i="5"/>
  <c r="N187" i="5"/>
  <c r="T186" i="5"/>
  <c r="N186" i="5"/>
  <c r="O186" i="5" s="1"/>
  <c r="T185" i="5"/>
  <c r="N185" i="5"/>
  <c r="O185" i="5" s="1"/>
  <c r="T184" i="5"/>
  <c r="N184" i="5"/>
  <c r="P184" i="5" s="1"/>
  <c r="T183" i="5"/>
  <c r="N183" i="5"/>
  <c r="T182" i="5"/>
  <c r="N182" i="5"/>
  <c r="O182" i="5" s="1"/>
  <c r="T181" i="5"/>
  <c r="N181" i="5"/>
  <c r="P181" i="5" s="1"/>
  <c r="T180" i="5"/>
  <c r="N180" i="5"/>
  <c r="P180" i="5" s="1"/>
  <c r="T179" i="5"/>
  <c r="N179" i="5"/>
  <c r="T178" i="5"/>
  <c r="N178" i="5"/>
  <c r="O178" i="5" s="1"/>
  <c r="T177" i="5"/>
  <c r="N177" i="5"/>
  <c r="P177" i="5" s="1"/>
  <c r="T176" i="5"/>
  <c r="N176" i="5"/>
  <c r="P176" i="5" s="1"/>
  <c r="T175" i="5"/>
  <c r="N175" i="5"/>
  <c r="T174" i="5"/>
  <c r="N174" i="5"/>
  <c r="O174" i="5" s="1"/>
  <c r="T173" i="5"/>
  <c r="N173" i="5"/>
  <c r="P173" i="5" s="1"/>
  <c r="T172" i="5"/>
  <c r="N172" i="5"/>
  <c r="P172" i="5" s="1"/>
  <c r="T171" i="5"/>
  <c r="N171" i="5"/>
  <c r="T170" i="5"/>
  <c r="N170" i="5"/>
  <c r="O170" i="5" s="1"/>
  <c r="T169" i="5"/>
  <c r="N169" i="5"/>
  <c r="P169" i="5" s="1"/>
  <c r="T168" i="5"/>
  <c r="N168" i="5"/>
  <c r="P168" i="5" s="1"/>
  <c r="T167" i="5"/>
  <c r="N167" i="5"/>
  <c r="P167" i="5" s="1"/>
  <c r="T166" i="5"/>
  <c r="N166" i="5"/>
  <c r="P166" i="5" s="1"/>
  <c r="T165" i="5"/>
  <c r="N165" i="5"/>
  <c r="O165" i="5" s="1"/>
  <c r="T164" i="5"/>
  <c r="N164" i="5"/>
  <c r="O164" i="5" s="1"/>
  <c r="T163" i="5"/>
  <c r="O163" i="5"/>
  <c r="N163" i="5"/>
  <c r="P163" i="5" s="1"/>
  <c r="T162" i="5"/>
  <c r="N162" i="5"/>
  <c r="P162" i="5" s="1"/>
  <c r="T161" i="5"/>
  <c r="N161" i="5"/>
  <c r="P161" i="5" s="1"/>
  <c r="T160" i="5"/>
  <c r="N160" i="5"/>
  <c r="P160" i="5" s="1"/>
  <c r="T159" i="5"/>
  <c r="N159" i="5"/>
  <c r="P159" i="5" s="1"/>
  <c r="T158" i="5"/>
  <c r="N158" i="5"/>
  <c r="P158" i="5" s="1"/>
  <c r="T157" i="5"/>
  <c r="N157" i="5"/>
  <c r="P157" i="5" s="1"/>
  <c r="T156" i="5"/>
  <c r="N156" i="5"/>
  <c r="O156" i="5" s="1"/>
  <c r="T155" i="5"/>
  <c r="N155" i="5"/>
  <c r="P155" i="5" s="1"/>
  <c r="T154" i="5"/>
  <c r="N154" i="5"/>
  <c r="P154" i="5" s="1"/>
  <c r="T153" i="5"/>
  <c r="N153" i="5"/>
  <c r="P153" i="5" s="1"/>
  <c r="T152" i="5"/>
  <c r="N152" i="5"/>
  <c r="P152" i="5" s="1"/>
  <c r="T151" i="5"/>
  <c r="N151" i="5"/>
  <c r="P151" i="5" s="1"/>
  <c r="T150" i="5"/>
  <c r="N150" i="5"/>
  <c r="P150" i="5" s="1"/>
  <c r="T149" i="5"/>
  <c r="N149" i="5"/>
  <c r="O149" i="5" s="1"/>
  <c r="T148" i="5"/>
  <c r="P148" i="5"/>
  <c r="N148" i="5"/>
  <c r="O148" i="5" s="1"/>
  <c r="T147" i="5"/>
  <c r="O147" i="5"/>
  <c r="N147" i="5"/>
  <c r="P147" i="5" s="1"/>
  <c r="T146" i="5"/>
  <c r="N146" i="5"/>
  <c r="P146" i="5" s="1"/>
  <c r="T145" i="5"/>
  <c r="N145" i="5"/>
  <c r="P145" i="5" s="1"/>
  <c r="T144" i="5"/>
  <c r="N144" i="5"/>
  <c r="P144" i="5" s="1"/>
  <c r="T143" i="5"/>
  <c r="N143" i="5"/>
  <c r="P143" i="5" s="1"/>
  <c r="T142" i="5"/>
  <c r="N142" i="5"/>
  <c r="P142" i="5" s="1"/>
  <c r="T141" i="5"/>
  <c r="N141" i="5"/>
  <c r="P141" i="5" s="1"/>
  <c r="T139" i="5"/>
  <c r="N139" i="5"/>
  <c r="O139" i="5" s="1"/>
  <c r="T138" i="5"/>
  <c r="O138" i="5"/>
  <c r="N138" i="5"/>
  <c r="P138" i="5" s="1"/>
  <c r="T137" i="5"/>
  <c r="N137" i="5"/>
  <c r="P137" i="5" s="1"/>
  <c r="T136" i="5"/>
  <c r="N136" i="5"/>
  <c r="P136" i="5" s="1"/>
  <c r="T135" i="5"/>
  <c r="N135" i="5"/>
  <c r="O135" i="5" s="1"/>
  <c r="T134" i="5"/>
  <c r="N134" i="5"/>
  <c r="P134" i="5" s="1"/>
  <c r="T133" i="5"/>
  <c r="N133" i="5"/>
  <c r="O133" i="5" s="1"/>
  <c r="T132" i="5"/>
  <c r="N132" i="5"/>
  <c r="P132" i="5" s="1"/>
  <c r="T131" i="5"/>
  <c r="N131" i="5"/>
  <c r="O131" i="5" s="1"/>
  <c r="T130" i="5"/>
  <c r="N130" i="5"/>
  <c r="P130" i="5" s="1"/>
  <c r="T129" i="5"/>
  <c r="N129" i="5"/>
  <c r="O129" i="5" s="1"/>
  <c r="T128" i="5"/>
  <c r="N128" i="5"/>
  <c r="P128" i="5" s="1"/>
  <c r="T127" i="5"/>
  <c r="N127" i="5"/>
  <c r="O127" i="5" s="1"/>
  <c r="T126" i="5"/>
  <c r="N126" i="5"/>
  <c r="P126" i="5" s="1"/>
  <c r="T125" i="5"/>
  <c r="N125" i="5"/>
  <c r="O125" i="5" s="1"/>
  <c r="T124" i="5"/>
  <c r="N124" i="5"/>
  <c r="P124" i="5" s="1"/>
  <c r="T123" i="5"/>
  <c r="N123" i="5"/>
  <c r="O123" i="5" s="1"/>
  <c r="T122" i="5"/>
  <c r="N122" i="5"/>
  <c r="P122" i="5" s="1"/>
  <c r="T121" i="5"/>
  <c r="N121" i="5"/>
  <c r="O121" i="5" s="1"/>
  <c r="T120" i="5"/>
  <c r="N120" i="5"/>
  <c r="P120" i="5" s="1"/>
  <c r="T119" i="5"/>
  <c r="N119" i="5"/>
  <c r="O119" i="5" s="1"/>
  <c r="T118" i="5"/>
  <c r="N118" i="5"/>
  <c r="P118" i="5" s="1"/>
  <c r="T117" i="5"/>
  <c r="N117" i="5"/>
  <c r="O117" i="5" s="1"/>
  <c r="T116" i="5"/>
  <c r="N116" i="5"/>
  <c r="P116" i="5" s="1"/>
  <c r="T115" i="5"/>
  <c r="N115" i="5"/>
  <c r="T114" i="5"/>
  <c r="N114" i="5"/>
  <c r="P114" i="5" s="1"/>
  <c r="T113" i="5"/>
  <c r="N113" i="5"/>
  <c r="O113" i="5" s="1"/>
  <c r="T112" i="5"/>
  <c r="N112" i="5"/>
  <c r="P112" i="5" s="1"/>
  <c r="T111" i="5"/>
  <c r="N111" i="5"/>
  <c r="O111" i="5" s="1"/>
  <c r="T110" i="5"/>
  <c r="N110" i="5"/>
  <c r="P110" i="5" s="1"/>
  <c r="T109" i="5"/>
  <c r="N109" i="5"/>
  <c r="O109" i="5" s="1"/>
  <c r="T108" i="5"/>
  <c r="N108" i="5"/>
  <c r="O108" i="5" s="1"/>
  <c r="T107" i="5"/>
  <c r="N107" i="5"/>
  <c r="O107" i="5" s="1"/>
  <c r="T106" i="5"/>
  <c r="N106" i="5"/>
  <c r="P106" i="5" s="1"/>
  <c r="T105" i="5"/>
  <c r="N105" i="5"/>
  <c r="O105" i="5" s="1"/>
  <c r="T104" i="5"/>
  <c r="N104" i="5"/>
  <c r="P104" i="5" s="1"/>
  <c r="T103" i="5"/>
  <c r="N103" i="5"/>
  <c r="O103" i="5" s="1"/>
  <c r="T102" i="5"/>
  <c r="N102" i="5"/>
  <c r="P102" i="5" s="1"/>
  <c r="T101" i="5"/>
  <c r="N101" i="5"/>
  <c r="O101" i="5" s="1"/>
  <c r="T100" i="5"/>
  <c r="P100" i="5"/>
  <c r="N100" i="5"/>
  <c r="O100" i="5" s="1"/>
  <c r="T99" i="5"/>
  <c r="N99" i="5"/>
  <c r="O99" i="5" s="1"/>
  <c r="T98" i="5"/>
  <c r="N98" i="5"/>
  <c r="P98" i="5" s="1"/>
  <c r="T97" i="5"/>
  <c r="P97" i="5"/>
  <c r="N97" i="5"/>
  <c r="O97" i="5" s="1"/>
  <c r="T96" i="5"/>
  <c r="P96" i="5"/>
  <c r="O96" i="5"/>
  <c r="N96" i="5"/>
  <c r="T95" i="5"/>
  <c r="N95" i="5"/>
  <c r="O95" i="5" s="1"/>
  <c r="T94" i="5"/>
  <c r="N94" i="5"/>
  <c r="P94" i="5" s="1"/>
  <c r="Q86" i="7" l="1"/>
  <c r="Q96" i="7"/>
  <c r="R98" i="7"/>
  <c r="R153" i="7"/>
  <c r="Q163" i="7"/>
  <c r="R185" i="7"/>
  <c r="Q271" i="7"/>
  <c r="R287" i="7"/>
  <c r="R315" i="7"/>
  <c r="Q94" i="7"/>
  <c r="Q104" i="7"/>
  <c r="Q269" i="7"/>
  <c r="Q285" i="7"/>
  <c r="O104" i="5"/>
  <c r="O153" i="5"/>
  <c r="P165" i="5"/>
  <c r="P285" i="5"/>
  <c r="P225" i="5"/>
  <c r="P257" i="5"/>
  <c r="P260" i="5"/>
  <c r="O152" i="5"/>
  <c r="O236" i="5"/>
  <c r="O264" i="5"/>
  <c r="P265" i="5"/>
  <c r="P108" i="5"/>
  <c r="P149" i="5"/>
  <c r="P164" i="5"/>
  <c r="P226" i="5"/>
  <c r="P261" i="5"/>
  <c r="R323" i="7"/>
  <c r="R311" i="7"/>
  <c r="R307" i="7"/>
  <c r="R291" i="7"/>
  <c r="Q267" i="7"/>
  <c r="Q265" i="7"/>
  <c r="R249" i="7"/>
  <c r="Q222" i="7"/>
  <c r="R215" i="7"/>
  <c r="R205" i="7"/>
  <c r="Q187" i="7"/>
  <c r="Q179" i="7"/>
  <c r="R177" i="7"/>
  <c r="Q171" i="7"/>
  <c r="R161" i="7"/>
  <c r="Q147" i="7"/>
  <c r="R145" i="7"/>
  <c r="Q139" i="7"/>
  <c r="R138" i="7"/>
  <c r="R137" i="7"/>
  <c r="Q102" i="7"/>
  <c r="Q101" i="7"/>
  <c r="Q93" i="7"/>
  <c r="Q89" i="7"/>
  <c r="Q88" i="7"/>
  <c r="Q85" i="7"/>
  <c r="P309" i="5"/>
  <c r="O308" i="5"/>
  <c r="P305" i="5"/>
  <c r="O304" i="5"/>
  <c r="P301" i="5"/>
  <c r="P293" i="5"/>
  <c r="O292" i="5"/>
  <c r="P289" i="5"/>
  <c r="O288" i="5"/>
  <c r="O284" i="5"/>
  <c r="O283" i="5"/>
  <c r="O281" i="5"/>
  <c r="O280" i="5"/>
  <c r="O277" i="5"/>
  <c r="O276" i="5"/>
  <c r="O275" i="5"/>
  <c r="O267" i="5"/>
  <c r="O253" i="5"/>
  <c r="O252" i="5"/>
  <c r="O251" i="5"/>
  <c r="O249" i="5"/>
  <c r="P248" i="5"/>
  <c r="P246" i="5"/>
  <c r="O245" i="5"/>
  <c r="O244" i="5"/>
  <c r="O243" i="5"/>
  <c r="O241" i="5"/>
  <c r="O240" i="5"/>
  <c r="O239" i="5"/>
  <c r="P234" i="5"/>
  <c r="O233" i="5"/>
  <c r="O232" i="5"/>
  <c r="P230" i="5"/>
  <c r="O229" i="5"/>
  <c r="O228" i="5"/>
  <c r="O224" i="5"/>
  <c r="P222" i="5"/>
  <c r="O221" i="5"/>
  <c r="O220" i="5"/>
  <c r="P218" i="5"/>
  <c r="O217" i="5"/>
  <c r="O216" i="5"/>
  <c r="P214" i="5"/>
  <c r="O213" i="5"/>
  <c r="O212" i="5"/>
  <c r="P210" i="5"/>
  <c r="O209" i="5"/>
  <c r="O208" i="5"/>
  <c r="P206" i="5"/>
  <c r="O205" i="5"/>
  <c r="O204" i="5"/>
  <c r="P202" i="5"/>
  <c r="P201" i="5"/>
  <c r="O200" i="5"/>
  <c r="P198" i="5"/>
  <c r="P197" i="5"/>
  <c r="O196" i="5"/>
  <c r="P194" i="5"/>
  <c r="O193" i="5"/>
  <c r="O192" i="5"/>
  <c r="P190" i="5"/>
  <c r="O189" i="5"/>
  <c r="O188" i="5"/>
  <c r="P186" i="5"/>
  <c r="P185" i="5"/>
  <c r="O184" i="5"/>
  <c r="P182" i="5"/>
  <c r="O181" i="5"/>
  <c r="O180" i="5"/>
  <c r="P178" i="5"/>
  <c r="O177" i="5"/>
  <c r="P174" i="5"/>
  <c r="O173" i="5"/>
  <c r="O172" i="5"/>
  <c r="P170" i="5"/>
  <c r="O169" i="5"/>
  <c r="O167" i="5"/>
  <c r="O161" i="5"/>
  <c r="O160" i="5"/>
  <c r="O159" i="5"/>
  <c r="O157" i="5"/>
  <c r="P156" i="5"/>
  <c r="O155" i="5"/>
  <c r="O151" i="5"/>
  <c r="O145" i="5"/>
  <c r="O144" i="5"/>
  <c r="O143" i="5"/>
  <c r="O141" i="5"/>
  <c r="O136" i="5"/>
  <c r="O134" i="5"/>
  <c r="P133" i="5"/>
  <c r="O132" i="5"/>
  <c r="O130" i="5"/>
  <c r="P129" i="5"/>
  <c r="O128" i="5"/>
  <c r="O126" i="5"/>
  <c r="P125" i="5"/>
  <c r="O124" i="5"/>
  <c r="O122" i="5"/>
  <c r="P121" i="5"/>
  <c r="O120" i="5"/>
  <c r="O118" i="5"/>
  <c r="P117" i="5"/>
  <c r="O116" i="5"/>
  <c r="O114" i="5"/>
  <c r="P113" i="5"/>
  <c r="O112" i="5"/>
  <c r="O110" i="5"/>
  <c r="O106" i="5"/>
  <c r="P103" i="5"/>
  <c r="O102" i="5"/>
  <c r="O98" i="5"/>
  <c r="O94" i="5"/>
  <c r="R217" i="7"/>
  <c r="Q220" i="7"/>
  <c r="R239" i="7"/>
  <c r="R190" i="7"/>
  <c r="R227" i="7"/>
  <c r="R237" i="7"/>
  <c r="R231" i="7"/>
  <c r="R251" i="7"/>
  <c r="R299" i="7"/>
  <c r="Q81" i="7"/>
  <c r="Q90" i="7"/>
  <c r="Q92" i="7"/>
  <c r="Q97" i="7"/>
  <c r="Q106" i="7"/>
  <c r="Q108" i="7"/>
  <c r="Q110" i="7"/>
  <c r="Q112" i="7"/>
  <c r="Q114" i="7"/>
  <c r="Q116" i="7"/>
  <c r="Q118" i="7"/>
  <c r="Q120" i="7"/>
  <c r="Q122" i="7"/>
  <c r="Q124" i="7"/>
  <c r="Q126" i="7"/>
  <c r="Q128" i="7"/>
  <c r="Q130" i="7"/>
  <c r="Q132" i="7"/>
  <c r="R196" i="7"/>
  <c r="R198" i="7"/>
  <c r="R201" i="7"/>
  <c r="R211" i="7"/>
  <c r="R213" i="7"/>
  <c r="R225" i="7"/>
  <c r="Q230" i="7"/>
  <c r="R235" i="7"/>
  <c r="R245" i="7"/>
  <c r="R247" i="7"/>
  <c r="R289" i="7"/>
  <c r="R297" i="7"/>
  <c r="R305" i="7"/>
  <c r="R313" i="7"/>
  <c r="R321" i="7"/>
  <c r="R146" i="7"/>
  <c r="R154" i="7"/>
  <c r="R162" i="7"/>
  <c r="R170" i="7"/>
  <c r="R178" i="7"/>
  <c r="R186" i="7"/>
  <c r="R194" i="7"/>
  <c r="Q204" i="7"/>
  <c r="R209" i="7"/>
  <c r="R219" i="7"/>
  <c r="R223" i="7"/>
  <c r="R233" i="7"/>
  <c r="Q238" i="7"/>
  <c r="R243" i="7"/>
  <c r="Q253" i="7"/>
  <c r="Q255" i="7"/>
  <c r="Q257" i="7"/>
  <c r="Q259" i="7"/>
  <c r="Q261" i="7"/>
  <c r="Q263" i="7"/>
  <c r="R295" i="7"/>
  <c r="R303" i="7"/>
  <c r="R319" i="7"/>
  <c r="R192" i="7"/>
  <c r="Q197" i="7"/>
  <c r="R207" i="7"/>
  <c r="Q212" i="7"/>
  <c r="R229" i="7"/>
  <c r="R241" i="7"/>
  <c r="Q246" i="7"/>
  <c r="R293" i="7"/>
  <c r="R301" i="7"/>
  <c r="R309" i="7"/>
  <c r="R317" i="7"/>
  <c r="R325" i="7"/>
  <c r="R290" i="7"/>
  <c r="R292" i="7"/>
  <c r="R294" i="7"/>
  <c r="R296" i="7"/>
  <c r="R298" i="7"/>
  <c r="R300" i="7"/>
  <c r="R302" i="7"/>
  <c r="R304" i="7"/>
  <c r="R306" i="7"/>
  <c r="R308" i="7"/>
  <c r="R310" i="7"/>
  <c r="R312" i="7"/>
  <c r="R314" i="7"/>
  <c r="R316" i="7"/>
  <c r="R318" i="7"/>
  <c r="R320" i="7"/>
  <c r="R322" i="7"/>
  <c r="R324" i="7"/>
  <c r="R326" i="7"/>
  <c r="R284" i="7"/>
  <c r="Q284" i="7"/>
  <c r="R228" i="7"/>
  <c r="Q228" i="7"/>
  <c r="R236" i="7"/>
  <c r="Q236" i="7"/>
  <c r="R244" i="7"/>
  <c r="Q244" i="7"/>
  <c r="R252" i="7"/>
  <c r="Q252" i="7"/>
  <c r="R254" i="7"/>
  <c r="Q254" i="7"/>
  <c r="R256" i="7"/>
  <c r="Q256" i="7"/>
  <c r="R258" i="7"/>
  <c r="Q258" i="7"/>
  <c r="R260" i="7"/>
  <c r="Q260" i="7"/>
  <c r="R262" i="7"/>
  <c r="Q262" i="7"/>
  <c r="R264" i="7"/>
  <c r="Q264" i="7"/>
  <c r="R266" i="7"/>
  <c r="Q266" i="7"/>
  <c r="R268" i="7"/>
  <c r="Q268" i="7"/>
  <c r="R270" i="7"/>
  <c r="Q270" i="7"/>
  <c r="R272" i="7"/>
  <c r="Q272" i="7"/>
  <c r="R274" i="7"/>
  <c r="Q274" i="7"/>
  <c r="R276" i="7"/>
  <c r="Q276" i="7"/>
  <c r="R278" i="7"/>
  <c r="Q278" i="7"/>
  <c r="R280" i="7"/>
  <c r="Q280" i="7"/>
  <c r="R282" i="7"/>
  <c r="Q282" i="7"/>
  <c r="R286" i="7"/>
  <c r="Q286" i="7"/>
  <c r="Q195" i="7"/>
  <c r="Q202" i="7"/>
  <c r="Q210" i="7"/>
  <c r="Q218" i="7"/>
  <c r="Q193" i="7"/>
  <c r="Q200" i="7"/>
  <c r="Q208" i="7"/>
  <c r="Q216" i="7"/>
  <c r="Q221" i="7"/>
  <c r="R221" i="7"/>
  <c r="Q191" i="7"/>
  <c r="Q199" i="7"/>
  <c r="Q206" i="7"/>
  <c r="Q214" i="7"/>
  <c r="Q226" i="7"/>
  <c r="Q234" i="7"/>
  <c r="Q242" i="7"/>
  <c r="Q250" i="7"/>
  <c r="Q224" i="7"/>
  <c r="Q232" i="7"/>
  <c r="Q240" i="7"/>
  <c r="Q248" i="7"/>
  <c r="R129" i="7"/>
  <c r="Q129" i="7"/>
  <c r="Q134" i="7"/>
  <c r="R134" i="7"/>
  <c r="R143" i="7"/>
  <c r="Q143" i="7"/>
  <c r="Q150" i="7"/>
  <c r="R150" i="7"/>
  <c r="R159" i="7"/>
  <c r="Q159" i="7"/>
  <c r="Q79" i="7"/>
  <c r="Q83" i="7"/>
  <c r="Q87" i="7"/>
  <c r="Q91" i="7"/>
  <c r="Q95" i="7"/>
  <c r="Q99" i="7"/>
  <c r="Q103" i="7"/>
  <c r="Q107" i="7"/>
  <c r="R111" i="7"/>
  <c r="Q111" i="7"/>
  <c r="R119" i="7"/>
  <c r="Q119" i="7"/>
  <c r="R127" i="7"/>
  <c r="Q127" i="7"/>
  <c r="R115" i="7"/>
  <c r="Q115" i="7"/>
  <c r="R123" i="7"/>
  <c r="Q123" i="7"/>
  <c r="R131" i="7"/>
  <c r="Q131" i="7"/>
  <c r="R113" i="7"/>
  <c r="Q113" i="7"/>
  <c r="R121" i="7"/>
  <c r="Q121" i="7"/>
  <c r="Q141" i="7"/>
  <c r="R148" i="7"/>
  <c r="Q157" i="7"/>
  <c r="R164" i="7"/>
  <c r="Q166" i="7"/>
  <c r="R166" i="7"/>
  <c r="Q173" i="7"/>
  <c r="R175" i="7"/>
  <c r="Q175" i="7"/>
  <c r="R180" i="7"/>
  <c r="Q182" i="7"/>
  <c r="R182" i="7"/>
  <c r="R109" i="7"/>
  <c r="Q109" i="7"/>
  <c r="R117" i="7"/>
  <c r="Q117" i="7"/>
  <c r="R125" i="7"/>
  <c r="Q125" i="7"/>
  <c r="Q133" i="7"/>
  <c r="R135" i="7"/>
  <c r="Q135" i="7"/>
  <c r="R140" i="7"/>
  <c r="Q142" i="7"/>
  <c r="R142" i="7"/>
  <c r="Q149" i="7"/>
  <c r="R151" i="7"/>
  <c r="Q151" i="7"/>
  <c r="R156" i="7"/>
  <c r="Q158" i="7"/>
  <c r="R158" i="7"/>
  <c r="Q165" i="7"/>
  <c r="R167" i="7"/>
  <c r="Q167" i="7"/>
  <c r="R172" i="7"/>
  <c r="Q174" i="7"/>
  <c r="R174" i="7"/>
  <c r="Q181" i="7"/>
  <c r="R183" i="7"/>
  <c r="Q183" i="7"/>
  <c r="R188" i="7"/>
  <c r="R136" i="7"/>
  <c r="R144" i="7"/>
  <c r="R152" i="7"/>
  <c r="R160" i="7"/>
  <c r="R168" i="7"/>
  <c r="R176" i="7"/>
  <c r="R184" i="7"/>
  <c r="P294" i="5"/>
  <c r="O294" i="5"/>
  <c r="P302" i="5"/>
  <c r="O302" i="5"/>
  <c r="O238" i="5"/>
  <c r="P242" i="5"/>
  <c r="O247" i="5"/>
  <c r="P250" i="5"/>
  <c r="O250" i="5"/>
  <c r="O255" i="5"/>
  <c r="P266" i="5"/>
  <c r="O266" i="5"/>
  <c r="O271" i="5"/>
  <c r="P282" i="5"/>
  <c r="O282" i="5"/>
  <c r="O287" i="5"/>
  <c r="O295" i="5"/>
  <c r="O303" i="5"/>
  <c r="P254" i="5"/>
  <c r="O254" i="5"/>
  <c r="P270" i="5"/>
  <c r="O270" i="5"/>
  <c r="P262" i="5"/>
  <c r="O262" i="5"/>
  <c r="P278" i="5"/>
  <c r="O278" i="5"/>
  <c r="P290" i="5"/>
  <c r="O290" i="5"/>
  <c r="P298" i="5"/>
  <c r="O298" i="5"/>
  <c r="P306" i="5"/>
  <c r="O306" i="5"/>
  <c r="P286" i="5"/>
  <c r="O286" i="5"/>
  <c r="P258" i="5"/>
  <c r="O258" i="5"/>
  <c r="O263" i="5"/>
  <c r="P274" i="5"/>
  <c r="O274" i="5"/>
  <c r="O279" i="5"/>
  <c r="O291" i="5"/>
  <c r="O299" i="5"/>
  <c r="O307" i="5"/>
  <c r="P175" i="5"/>
  <c r="O175" i="5"/>
  <c r="P183" i="5"/>
  <c r="O183" i="5"/>
  <c r="P187" i="5"/>
  <c r="O187" i="5"/>
  <c r="P203" i="5"/>
  <c r="O203" i="5"/>
  <c r="P219" i="5"/>
  <c r="O219" i="5"/>
  <c r="O142" i="5"/>
  <c r="O146" i="5"/>
  <c r="O150" i="5"/>
  <c r="O154" i="5"/>
  <c r="O158" i="5"/>
  <c r="O162" i="5"/>
  <c r="O166" i="5"/>
  <c r="O168" i="5"/>
  <c r="O176" i="5"/>
  <c r="P199" i="5"/>
  <c r="O199" i="5"/>
  <c r="P215" i="5"/>
  <c r="O215" i="5"/>
  <c r="P231" i="5"/>
  <c r="O231" i="5"/>
  <c r="P171" i="5"/>
  <c r="O171" i="5"/>
  <c r="P179" i="5"/>
  <c r="O179" i="5"/>
  <c r="P195" i="5"/>
  <c r="O195" i="5"/>
  <c r="P211" i="5"/>
  <c r="O211" i="5"/>
  <c r="P227" i="5"/>
  <c r="O227" i="5"/>
  <c r="P191" i="5"/>
  <c r="O191" i="5"/>
  <c r="P207" i="5"/>
  <c r="O207" i="5"/>
  <c r="P223" i="5"/>
  <c r="O223" i="5"/>
  <c r="P95" i="5"/>
  <c r="P101" i="5"/>
  <c r="P107" i="5"/>
  <c r="P99" i="5"/>
  <c r="P109" i="5"/>
  <c r="O115" i="5"/>
  <c r="P115" i="5"/>
  <c r="P105" i="5"/>
  <c r="P111" i="5"/>
  <c r="P119" i="5"/>
  <c r="P123" i="5"/>
  <c r="P127" i="5"/>
  <c r="P131" i="5"/>
  <c r="P135" i="5"/>
  <c r="P139" i="5"/>
  <c r="O137" i="5"/>
  <c r="P78" i="7"/>
  <c r="P77" i="7"/>
  <c r="R77" i="7" s="1"/>
  <c r="P76" i="7"/>
  <c r="Q76" i="7" s="1"/>
  <c r="P75" i="7"/>
  <c r="R75" i="7" s="1"/>
  <c r="P74" i="7"/>
  <c r="P73" i="7"/>
  <c r="R73" i="7" s="1"/>
  <c r="P72" i="7"/>
  <c r="R72" i="7" s="1"/>
  <c r="P71" i="7"/>
  <c r="R71" i="7" s="1"/>
  <c r="P70" i="7"/>
  <c r="P69" i="7"/>
  <c r="Q69" i="7" s="1"/>
  <c r="P68" i="7"/>
  <c r="R68" i="7" s="1"/>
  <c r="P67" i="7"/>
  <c r="R67" i="7" s="1"/>
  <c r="P66" i="7"/>
  <c r="P65" i="7"/>
  <c r="R65" i="7" s="1"/>
  <c r="P64" i="7"/>
  <c r="R64" i="7" s="1"/>
  <c r="P63" i="7"/>
  <c r="R63" i="7" s="1"/>
  <c r="P62" i="7"/>
  <c r="P61" i="7"/>
  <c r="Q61" i="7" s="1"/>
  <c r="P60" i="7"/>
  <c r="R60" i="7" s="1"/>
  <c r="P59" i="7"/>
  <c r="P58" i="7"/>
  <c r="R58" i="7" s="1"/>
  <c r="P57" i="7"/>
  <c r="Q57" i="7" s="1"/>
  <c r="P56" i="7"/>
  <c r="R56" i="7" s="1"/>
  <c r="P55" i="7"/>
  <c r="P54" i="7"/>
  <c r="Q54" i="7" s="1"/>
  <c r="P53" i="7"/>
  <c r="R53" i="7" s="1"/>
  <c r="P52" i="7"/>
  <c r="R52" i="7" s="1"/>
  <c r="P51" i="7"/>
  <c r="P50" i="7"/>
  <c r="R50" i="7" s="1"/>
  <c r="P49" i="7"/>
  <c r="R49" i="7" s="1"/>
  <c r="P48" i="7"/>
  <c r="R48" i="7" s="1"/>
  <c r="P47" i="7"/>
  <c r="P46" i="7"/>
  <c r="R46" i="7" s="1"/>
  <c r="P45" i="7"/>
  <c r="R45" i="7" s="1"/>
  <c r="P44" i="7"/>
  <c r="R44" i="7" s="1"/>
  <c r="P43" i="7"/>
  <c r="P42" i="7"/>
  <c r="Q42" i="7" s="1"/>
  <c r="P41" i="7"/>
  <c r="Q41" i="7" s="1"/>
  <c r="P40" i="7"/>
  <c r="P39" i="7"/>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T93" i="5"/>
  <c r="N93" i="5"/>
  <c r="P93" i="5" s="1"/>
  <c r="T92" i="5"/>
  <c r="N92" i="5"/>
  <c r="P92" i="5" s="1"/>
  <c r="T91" i="5"/>
  <c r="N91" i="5"/>
  <c r="P91" i="5" s="1"/>
  <c r="T90" i="5"/>
  <c r="N90" i="5"/>
  <c r="P90" i="5" s="1"/>
  <c r="T89" i="5"/>
  <c r="N89" i="5"/>
  <c r="P89" i="5" s="1"/>
  <c r="T88" i="5"/>
  <c r="N88" i="5"/>
  <c r="P88" i="5" s="1"/>
  <c r="T87" i="5"/>
  <c r="N87" i="5"/>
  <c r="P87" i="5" s="1"/>
  <c r="T86" i="5"/>
  <c r="N86" i="5"/>
  <c r="P86" i="5" s="1"/>
  <c r="T85" i="5"/>
  <c r="N85" i="5"/>
  <c r="P85" i="5" s="1"/>
  <c r="T84" i="5"/>
  <c r="N84" i="5"/>
  <c r="P84" i="5" s="1"/>
  <c r="T83" i="5"/>
  <c r="N83" i="5"/>
  <c r="P83" i="5" s="1"/>
  <c r="T82" i="5"/>
  <c r="N82" i="5"/>
  <c r="P82" i="5" s="1"/>
  <c r="T81" i="5"/>
  <c r="N81" i="5"/>
  <c r="P81" i="5" s="1"/>
  <c r="T80" i="5"/>
  <c r="N80" i="5"/>
  <c r="P80" i="5" s="1"/>
  <c r="T79" i="5"/>
  <c r="N79" i="5"/>
  <c r="P79" i="5" s="1"/>
  <c r="T78" i="5"/>
  <c r="N78" i="5"/>
  <c r="P78" i="5" s="1"/>
  <c r="T77" i="5"/>
  <c r="N77" i="5"/>
  <c r="P77" i="5" s="1"/>
  <c r="T76" i="5"/>
  <c r="N76" i="5"/>
  <c r="P76" i="5" s="1"/>
  <c r="T75" i="5"/>
  <c r="N75" i="5"/>
  <c r="P75" i="5" s="1"/>
  <c r="T74" i="5"/>
  <c r="N74" i="5"/>
  <c r="P74" i="5" s="1"/>
  <c r="T73" i="5"/>
  <c r="N73" i="5"/>
  <c r="P73" i="5" s="1"/>
  <c r="T72" i="5"/>
  <c r="N72" i="5"/>
  <c r="P72" i="5" s="1"/>
  <c r="T71" i="5"/>
  <c r="N71" i="5"/>
  <c r="P71" i="5" s="1"/>
  <c r="T70" i="5"/>
  <c r="N70" i="5"/>
  <c r="P70" i="5" s="1"/>
  <c r="T69" i="5"/>
  <c r="N69" i="5"/>
  <c r="P69" i="5" s="1"/>
  <c r="T68" i="5"/>
  <c r="N68" i="5"/>
  <c r="P68" i="5" s="1"/>
  <c r="T67" i="5"/>
  <c r="N67" i="5"/>
  <c r="P67" i="5" s="1"/>
  <c r="T66" i="5"/>
  <c r="N66" i="5"/>
  <c r="P66" i="5" s="1"/>
  <c r="T65" i="5"/>
  <c r="N65" i="5"/>
  <c r="P65" i="5" s="1"/>
  <c r="T64" i="5"/>
  <c r="N64" i="5"/>
  <c r="P64" i="5" s="1"/>
  <c r="T63" i="5"/>
  <c r="N63" i="5"/>
  <c r="P63" i="5" s="1"/>
  <c r="T62" i="5"/>
  <c r="N62" i="5"/>
  <c r="P62" i="5" s="1"/>
  <c r="T61" i="5"/>
  <c r="N61" i="5"/>
  <c r="P61" i="5" s="1"/>
  <c r="T60" i="5"/>
  <c r="N60" i="5"/>
  <c r="P60" i="5" s="1"/>
  <c r="T59" i="5"/>
  <c r="N59" i="5"/>
  <c r="P59" i="5" s="1"/>
  <c r="T58" i="5"/>
  <c r="N58" i="5"/>
  <c r="P58" i="5" s="1"/>
  <c r="T57" i="5"/>
  <c r="N57" i="5"/>
  <c r="P57" i="5" s="1"/>
  <c r="T56" i="5"/>
  <c r="N56" i="5"/>
  <c r="P56" i="5" s="1"/>
  <c r="T55" i="5"/>
  <c r="N55" i="5"/>
  <c r="P55" i="5" s="1"/>
  <c r="T54" i="5"/>
  <c r="N54" i="5"/>
  <c r="P54" i="5" s="1"/>
  <c r="R54" i="7" l="1"/>
  <c r="Q65" i="7"/>
  <c r="R42" i="7"/>
  <c r="Q45" i="7"/>
  <c r="R61" i="7"/>
  <c r="R41" i="7"/>
  <c r="Q56" i="7"/>
  <c r="R69" i="7"/>
  <c r="Q72" i="7"/>
  <c r="Q49" i="7"/>
  <c r="R76" i="7"/>
  <c r="Q44" i="7"/>
  <c r="Q58" i="7"/>
  <c r="Q71" i="7"/>
  <c r="R40" i="7"/>
  <c r="Q40" i="7"/>
  <c r="Q50" i="7"/>
  <c r="Q73" i="7"/>
  <c r="Q75" i="7"/>
  <c r="Q77" i="7"/>
  <c r="Q46" i="7"/>
  <c r="Q53" i="7"/>
  <c r="R57" i="7"/>
  <c r="Q64" i="7"/>
  <c r="Q68" i="7"/>
  <c r="Q60" i="7"/>
  <c r="R74" i="7"/>
  <c r="Q74" i="7"/>
  <c r="R47" i="7"/>
  <c r="Q47" i="7"/>
  <c r="R62" i="7"/>
  <c r="Q62" i="7"/>
  <c r="Q63" i="7"/>
  <c r="R78" i="7"/>
  <c r="Q78" i="7"/>
  <c r="R51" i="7"/>
  <c r="Q51" i="7"/>
  <c r="Q52" i="7"/>
  <c r="R66" i="7"/>
  <c r="Q66" i="7"/>
  <c r="Q67" i="7"/>
  <c r="R43" i="7"/>
  <c r="Q43" i="7"/>
  <c r="R59" i="7"/>
  <c r="Q59" i="7"/>
  <c r="Q48" i="7"/>
  <c r="R39" i="7"/>
  <c r="Q39" i="7"/>
  <c r="R55" i="7"/>
  <c r="Q55" i="7"/>
  <c r="R70" i="7"/>
  <c r="Q70" i="7"/>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P38" i="7"/>
  <c r="R38" i="7" s="1"/>
  <c r="P37" i="7"/>
  <c r="Q37" i="7" s="1"/>
  <c r="P36" i="7"/>
  <c r="R36" i="7" s="1"/>
  <c r="P35" i="7"/>
  <c r="R35" i="7" s="1"/>
  <c r="P34" i="7"/>
  <c r="R34" i="7" s="1"/>
  <c r="P33" i="7"/>
  <c r="Q33" i="7" s="1"/>
  <c r="P32" i="7"/>
  <c r="R32" i="7" s="1"/>
  <c r="P31" i="7"/>
  <c r="R31" i="7" s="1"/>
  <c r="P30" i="7"/>
  <c r="R30" i="7" s="1"/>
  <c r="P29" i="7"/>
  <c r="Q29" i="7" s="1"/>
  <c r="P28" i="7"/>
  <c r="R28" i="7" s="1"/>
  <c r="P27" i="7"/>
  <c r="R27" i="7" s="1"/>
  <c r="P26" i="7"/>
  <c r="R26" i="7" s="1"/>
  <c r="P25" i="7"/>
  <c r="Q25" i="7" s="1"/>
  <c r="P24" i="7"/>
  <c r="R24" i="7" s="1"/>
  <c r="P23" i="7"/>
  <c r="R23" i="7" s="1"/>
  <c r="P22" i="7"/>
  <c r="R22" i="7" s="1"/>
  <c r="P21" i="7"/>
  <c r="Q21" i="7" s="1"/>
  <c r="P20" i="7"/>
  <c r="R20" i="7" s="1"/>
  <c r="P19" i="7"/>
  <c r="R19" i="7" s="1"/>
  <c r="J20" i="6"/>
  <c r="J19" i="6"/>
  <c r="N53" i="5"/>
  <c r="P53" i="5" s="1"/>
  <c r="N52" i="5"/>
  <c r="P52" i="5" s="1"/>
  <c r="N51" i="5"/>
  <c r="O51" i="5" s="1"/>
  <c r="N50" i="5"/>
  <c r="P50" i="5" s="1"/>
  <c r="N49" i="5"/>
  <c r="P49" i="5" s="1"/>
  <c r="N48" i="5"/>
  <c r="P48" i="5" s="1"/>
  <c r="N47" i="5"/>
  <c r="O47" i="5" s="1"/>
  <c r="N46" i="5"/>
  <c r="P46" i="5" s="1"/>
  <c r="N45" i="5"/>
  <c r="P45" i="5" s="1"/>
  <c r="N44" i="5"/>
  <c r="O44" i="5" s="1"/>
  <c r="N43" i="5"/>
  <c r="P43" i="5" s="1"/>
  <c r="N42" i="5"/>
  <c r="P42" i="5" s="1"/>
  <c r="N41" i="5"/>
  <c r="P41" i="5" s="1"/>
  <c r="N40" i="5"/>
  <c r="O40" i="5" s="1"/>
  <c r="N39" i="5"/>
  <c r="P39" i="5" s="1"/>
  <c r="N38" i="5"/>
  <c r="P38" i="5" s="1"/>
  <c r="N37" i="5"/>
  <c r="P37" i="5" s="1"/>
  <c r="N36" i="5"/>
  <c r="O36" i="5" s="1"/>
  <c r="N35" i="5"/>
  <c r="P35" i="5" s="1"/>
  <c r="N34" i="5"/>
  <c r="P34" i="5" s="1"/>
  <c r="N33" i="5"/>
  <c r="P33" i="5" s="1"/>
  <c r="N32" i="5"/>
  <c r="O32" i="5" s="1"/>
  <c r="N31" i="5"/>
  <c r="P31" i="5" s="1"/>
  <c r="N30" i="5"/>
  <c r="P30" i="5" s="1"/>
  <c r="N29" i="5"/>
  <c r="P29" i="5" s="1"/>
  <c r="N28" i="5"/>
  <c r="O28" i="5" s="1"/>
  <c r="N27" i="5"/>
  <c r="P27" i="5" s="1"/>
  <c r="N26" i="5"/>
  <c r="P26" i="5" s="1"/>
  <c r="N25" i="5"/>
  <c r="P25" i="5" s="1"/>
  <c r="N24" i="5"/>
  <c r="O24" i="5" s="1"/>
  <c r="N23" i="5"/>
  <c r="P23" i="5" s="1"/>
  <c r="N22" i="5"/>
  <c r="P22" i="5" s="1"/>
  <c r="N21" i="5"/>
  <c r="P21" i="5" s="1"/>
  <c r="N20" i="5"/>
  <c r="O20" i="5" s="1"/>
  <c r="N19" i="5"/>
  <c r="P19" i="5" s="1"/>
  <c r="Q30" i="7" l="1"/>
  <c r="Q36" i="7"/>
  <c r="Q20" i="7"/>
  <c r="R25" i="7"/>
  <c r="R21" i="7"/>
  <c r="Q26" i="7"/>
  <c r="Q32" i="7"/>
  <c r="R37" i="7"/>
  <c r="P20" i="5"/>
  <c r="O23" i="5"/>
  <c r="P28" i="5"/>
  <c r="O31" i="5"/>
  <c r="P36" i="5"/>
  <c r="O39" i="5"/>
  <c r="P44" i="5"/>
  <c r="O46" i="5"/>
  <c r="P51" i="5"/>
  <c r="Q22" i="7"/>
  <c r="Q28" i="7"/>
  <c r="R33" i="7"/>
  <c r="Q38" i="7"/>
  <c r="Q24" i="7"/>
  <c r="R29" i="7"/>
  <c r="Q34" i="7"/>
  <c r="O19" i="5"/>
  <c r="P24" i="5"/>
  <c r="O27" i="5"/>
  <c r="P32" i="5"/>
  <c r="O35" i="5"/>
  <c r="P40" i="5"/>
  <c r="O43" i="5"/>
  <c r="P47" i="5"/>
  <c r="O50" i="5"/>
  <c r="O22" i="5"/>
  <c r="O26" i="5"/>
  <c r="O30" i="5"/>
  <c r="O34" i="5"/>
  <c r="O38" i="5"/>
  <c r="O42" i="5"/>
  <c r="O49" i="5"/>
  <c r="O53" i="5"/>
  <c r="Q19" i="7"/>
  <c r="Q23" i="7"/>
  <c r="Q27" i="7"/>
  <c r="Q31" i="7"/>
  <c r="Q35" i="7"/>
  <c r="O21" i="5"/>
  <c r="O25" i="5"/>
  <c r="O29" i="5"/>
  <c r="O33" i="5"/>
  <c r="O37" i="5"/>
  <c r="O41" i="5"/>
  <c r="O45" i="5"/>
  <c r="O48" i="5"/>
  <c r="O52" i="5"/>
  <c r="V19" i="7"/>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328" i="7" s="1"/>
  <c r="A1" i="6"/>
  <c r="C9" i="6"/>
  <c r="C10" i="6"/>
  <c r="C11" i="6"/>
  <c r="C12" i="6"/>
  <c r="J18" i="6"/>
  <c r="J310" i="6" s="1"/>
  <c r="A1" i="5"/>
  <c r="Z8" i="5"/>
  <c r="C9" i="5"/>
  <c r="B8" i="12" s="1"/>
  <c r="Z9" i="5"/>
  <c r="C10" i="5"/>
  <c r="C10" i="14" s="1"/>
  <c r="C11" i="5"/>
  <c r="B10" i="12" s="1"/>
  <c r="C12" i="5"/>
  <c r="C12" i="14" s="1"/>
  <c r="IV16" i="5"/>
  <c r="N18" i="5"/>
  <c r="C315" i="5"/>
  <c r="C313" i="6" s="1"/>
  <c r="K315" i="5"/>
  <c r="O333" i="7" s="1"/>
  <c r="N24" i="8" s="1"/>
  <c r="C316" i="5"/>
  <c r="C334" i="7" s="1"/>
  <c r="C24" i="8" s="1"/>
  <c r="K316" i="5"/>
  <c r="O334" i="7" s="1"/>
  <c r="N25" i="8" s="1"/>
  <c r="K6" i="4"/>
  <c r="Z7" i="5" s="1"/>
  <c r="AA6" i="4"/>
  <c r="B7" i="4"/>
  <c r="B9" i="4"/>
  <c r="A8" i="6" s="1"/>
  <c r="B10" i="4"/>
  <c r="B14" i="4"/>
  <c r="B15" i="4"/>
  <c r="H27" i="4"/>
  <c r="G27" i="4" s="1"/>
  <c r="B2" i="2"/>
  <c r="F2" i="2"/>
  <c r="B3" i="2"/>
  <c r="A1" i="7" s="1"/>
  <c r="V328" i="7" l="1"/>
  <c r="Q18" i="7"/>
  <c r="J8" i="15"/>
  <c r="J26" i="15" s="1"/>
  <c r="O18" i="5"/>
  <c r="N310" i="5"/>
  <c r="N312" i="5" s="1"/>
  <c r="A3" i="13"/>
  <c r="A3" i="5"/>
  <c r="H5" i="20"/>
  <c r="H7" i="20" s="1"/>
  <c r="Z10" i="5"/>
  <c r="C11" i="14"/>
  <c r="A7" i="5"/>
  <c r="A7" i="13" s="1"/>
  <c r="B51" i="19"/>
  <c r="B53" i="19"/>
  <c r="B50" i="19"/>
  <c r="E52" i="19"/>
  <c r="F49" i="19"/>
  <c r="I314" i="6"/>
  <c r="A8" i="10"/>
  <c r="B9" i="12"/>
  <c r="B52" i="19"/>
  <c r="E16" i="17"/>
  <c r="A8" i="8"/>
  <c r="E16" i="16"/>
  <c r="B11" i="12"/>
  <c r="R18" i="7"/>
  <c r="R328" i="7" s="1"/>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13" i="6"/>
  <c r="A8" i="9"/>
  <c r="A1" i="9"/>
  <c r="A1" i="12"/>
  <c r="AG7" i="19"/>
  <c r="AG8" i="19" s="1"/>
  <c r="C333" i="7"/>
  <c r="C23" i="8" s="1"/>
  <c r="A1" i="19"/>
  <c r="C314" i="6"/>
  <c r="P18" i="5"/>
  <c r="A1" i="8"/>
  <c r="A8" i="5"/>
  <c r="AG9" i="19"/>
  <c r="J7" i="15"/>
  <c r="I25" i="15" s="1"/>
  <c r="T310" i="5"/>
  <c r="A7" i="6" l="1"/>
  <c r="A7" i="10"/>
  <c r="A7" i="8"/>
  <c r="B7" i="14"/>
  <c r="A7" i="7"/>
  <c r="A7" i="9"/>
  <c r="A7" i="11"/>
  <c r="B40" i="19"/>
  <c r="B8" i="14"/>
  <c r="A7" i="12"/>
  <c r="I16" i="15"/>
  <c r="D17" i="11"/>
  <c r="E17" i="13" s="1"/>
  <c r="D17" i="9"/>
  <c r="D19" i="11"/>
  <c r="E19" i="13" s="1"/>
  <c r="J16" i="15"/>
  <c r="P338" i="7"/>
  <c r="P310" i="5"/>
  <c r="D15" i="9" s="1"/>
  <c r="J6" i="15"/>
  <c r="D15" i="11"/>
  <c r="E15" i="13" s="1"/>
  <c r="D19" i="9" l="1"/>
  <c r="D23" i="11" s="1"/>
  <c r="D28" i="11" s="1"/>
  <c r="H16" i="15"/>
  <c r="J9" i="15"/>
  <c r="J15" i="15" s="1"/>
  <c r="H24" i="15"/>
  <c r="J31" i="15" l="1"/>
  <c r="J32" i="15" s="1"/>
  <c r="J35" i="15"/>
  <c r="J36" i="15" s="1"/>
  <c r="S327" i="7" s="1"/>
  <c r="T327" i="7" s="1"/>
  <c r="U327" i="7" s="1"/>
  <c r="H15" i="15"/>
  <c r="H31" i="15" s="1"/>
  <c r="H32" i="15" s="1"/>
  <c r="I15" i="15"/>
  <c r="S325" i="7" l="1"/>
  <c r="T325" i="7" s="1"/>
  <c r="U325" i="7" s="1"/>
  <c r="S323" i="7"/>
  <c r="T323" i="7" s="1"/>
  <c r="U323" i="7" s="1"/>
  <c r="S321" i="7"/>
  <c r="T321" i="7" s="1"/>
  <c r="U321" i="7" s="1"/>
  <c r="S319" i="7"/>
  <c r="T319" i="7" s="1"/>
  <c r="U319" i="7" s="1"/>
  <c r="S317" i="7"/>
  <c r="T317" i="7" s="1"/>
  <c r="U317" i="7" s="1"/>
  <c r="S315" i="7"/>
  <c r="T315" i="7" s="1"/>
  <c r="U315" i="7" s="1"/>
  <c r="S313" i="7"/>
  <c r="T313" i="7" s="1"/>
  <c r="U313" i="7" s="1"/>
  <c r="S311" i="7"/>
  <c r="T311" i="7" s="1"/>
  <c r="U311" i="7" s="1"/>
  <c r="S309" i="7"/>
  <c r="T309" i="7" s="1"/>
  <c r="U309" i="7" s="1"/>
  <c r="S307" i="7"/>
  <c r="T307" i="7" s="1"/>
  <c r="U307" i="7" s="1"/>
  <c r="S305" i="7"/>
  <c r="T305" i="7" s="1"/>
  <c r="U305" i="7" s="1"/>
  <c r="S303" i="7"/>
  <c r="T303" i="7" s="1"/>
  <c r="U303" i="7" s="1"/>
  <c r="S301" i="7"/>
  <c r="T301" i="7" s="1"/>
  <c r="U301" i="7" s="1"/>
  <c r="S299" i="7"/>
  <c r="T299" i="7" s="1"/>
  <c r="U299" i="7" s="1"/>
  <c r="S297" i="7"/>
  <c r="T297" i="7" s="1"/>
  <c r="U297" i="7" s="1"/>
  <c r="S295" i="7"/>
  <c r="T295" i="7" s="1"/>
  <c r="U295" i="7" s="1"/>
  <c r="S293" i="7"/>
  <c r="T293" i="7" s="1"/>
  <c r="U293" i="7" s="1"/>
  <c r="S291" i="7"/>
  <c r="T291" i="7" s="1"/>
  <c r="U291" i="7" s="1"/>
  <c r="S289" i="7"/>
  <c r="T289" i="7" s="1"/>
  <c r="U289" i="7" s="1"/>
  <c r="S326" i="7"/>
  <c r="T326" i="7" s="1"/>
  <c r="U326" i="7" s="1"/>
  <c r="S324" i="7"/>
  <c r="T324" i="7" s="1"/>
  <c r="U324" i="7" s="1"/>
  <c r="S322" i="7"/>
  <c r="T322" i="7" s="1"/>
  <c r="U322" i="7" s="1"/>
  <c r="S320" i="7"/>
  <c r="T320" i="7" s="1"/>
  <c r="U320" i="7" s="1"/>
  <c r="S318" i="7"/>
  <c r="T318" i="7" s="1"/>
  <c r="U318" i="7" s="1"/>
  <c r="S316" i="7"/>
  <c r="T316" i="7" s="1"/>
  <c r="U316" i="7" s="1"/>
  <c r="S314" i="7"/>
  <c r="T314" i="7" s="1"/>
  <c r="U314" i="7" s="1"/>
  <c r="S312" i="7"/>
  <c r="T312" i="7" s="1"/>
  <c r="U312" i="7" s="1"/>
  <c r="S310" i="7"/>
  <c r="T310" i="7" s="1"/>
  <c r="U310" i="7" s="1"/>
  <c r="S308" i="7"/>
  <c r="T308" i="7" s="1"/>
  <c r="U308" i="7" s="1"/>
  <c r="S306" i="7"/>
  <c r="T306" i="7" s="1"/>
  <c r="U306" i="7" s="1"/>
  <c r="S304" i="7"/>
  <c r="T304" i="7" s="1"/>
  <c r="U304" i="7" s="1"/>
  <c r="S302" i="7"/>
  <c r="T302" i="7" s="1"/>
  <c r="U302" i="7" s="1"/>
  <c r="S300" i="7"/>
  <c r="T300" i="7" s="1"/>
  <c r="U300" i="7" s="1"/>
  <c r="S298" i="7"/>
  <c r="T298" i="7" s="1"/>
  <c r="U298" i="7" s="1"/>
  <c r="S296" i="7"/>
  <c r="T296" i="7" s="1"/>
  <c r="U296" i="7" s="1"/>
  <c r="S294" i="7"/>
  <c r="T294" i="7" s="1"/>
  <c r="U294" i="7" s="1"/>
  <c r="S292" i="7"/>
  <c r="T292" i="7" s="1"/>
  <c r="U292" i="7" s="1"/>
  <c r="S290" i="7"/>
  <c r="T290" i="7" s="1"/>
  <c r="U290" i="7" s="1"/>
  <c r="S286" i="7"/>
  <c r="T286" i="7" s="1"/>
  <c r="U286" i="7" s="1"/>
  <c r="S284" i="7"/>
  <c r="T284" i="7" s="1"/>
  <c r="U284" i="7" s="1"/>
  <c r="S282" i="7"/>
  <c r="T282" i="7" s="1"/>
  <c r="U282" i="7" s="1"/>
  <c r="S280" i="7"/>
  <c r="T280" i="7" s="1"/>
  <c r="U280" i="7" s="1"/>
  <c r="S278" i="7"/>
  <c r="T278" i="7" s="1"/>
  <c r="U278" i="7" s="1"/>
  <c r="S276" i="7"/>
  <c r="T276" i="7" s="1"/>
  <c r="U276" i="7" s="1"/>
  <c r="S274" i="7"/>
  <c r="T274" i="7" s="1"/>
  <c r="U274" i="7" s="1"/>
  <c r="S272" i="7"/>
  <c r="T272" i="7" s="1"/>
  <c r="U272" i="7" s="1"/>
  <c r="S270" i="7"/>
  <c r="T270" i="7" s="1"/>
  <c r="U270" i="7" s="1"/>
  <c r="S268" i="7"/>
  <c r="T268" i="7" s="1"/>
  <c r="U268" i="7" s="1"/>
  <c r="S266" i="7"/>
  <c r="T266" i="7" s="1"/>
  <c r="U266" i="7" s="1"/>
  <c r="S264" i="7"/>
  <c r="T264" i="7" s="1"/>
  <c r="U264" i="7" s="1"/>
  <c r="S262" i="7"/>
  <c r="T262" i="7" s="1"/>
  <c r="U262" i="7" s="1"/>
  <c r="S260" i="7"/>
  <c r="T260" i="7" s="1"/>
  <c r="U260" i="7" s="1"/>
  <c r="S258" i="7"/>
  <c r="T258" i="7" s="1"/>
  <c r="U258" i="7" s="1"/>
  <c r="S256" i="7"/>
  <c r="T256" i="7" s="1"/>
  <c r="U256" i="7" s="1"/>
  <c r="S254" i="7"/>
  <c r="T254" i="7" s="1"/>
  <c r="U254" i="7" s="1"/>
  <c r="S252" i="7"/>
  <c r="T252" i="7" s="1"/>
  <c r="U252" i="7" s="1"/>
  <c r="S250" i="7"/>
  <c r="T250" i="7" s="1"/>
  <c r="U250" i="7" s="1"/>
  <c r="S248" i="7"/>
  <c r="T248" i="7" s="1"/>
  <c r="U248" i="7" s="1"/>
  <c r="S246" i="7"/>
  <c r="T246" i="7" s="1"/>
  <c r="U246" i="7" s="1"/>
  <c r="S244" i="7"/>
  <c r="T244" i="7" s="1"/>
  <c r="U244" i="7" s="1"/>
  <c r="S242" i="7"/>
  <c r="T242" i="7" s="1"/>
  <c r="U242" i="7" s="1"/>
  <c r="S240" i="7"/>
  <c r="T240" i="7" s="1"/>
  <c r="U240" i="7" s="1"/>
  <c r="S238" i="7"/>
  <c r="T238" i="7" s="1"/>
  <c r="U238" i="7" s="1"/>
  <c r="S236" i="7"/>
  <c r="T236" i="7" s="1"/>
  <c r="U236" i="7" s="1"/>
  <c r="S234" i="7"/>
  <c r="T234" i="7" s="1"/>
  <c r="U234" i="7" s="1"/>
  <c r="S232" i="7"/>
  <c r="T232" i="7" s="1"/>
  <c r="U232" i="7" s="1"/>
  <c r="S230" i="7"/>
  <c r="T230" i="7" s="1"/>
  <c r="U230" i="7" s="1"/>
  <c r="S228" i="7"/>
  <c r="T228" i="7" s="1"/>
  <c r="U228" i="7" s="1"/>
  <c r="S226" i="7"/>
  <c r="T226" i="7" s="1"/>
  <c r="U226" i="7" s="1"/>
  <c r="S224" i="7"/>
  <c r="T224" i="7" s="1"/>
  <c r="U224" i="7" s="1"/>
  <c r="S222" i="7"/>
  <c r="T222" i="7" s="1"/>
  <c r="U222" i="7" s="1"/>
  <c r="S220" i="7"/>
  <c r="T220" i="7" s="1"/>
  <c r="U220" i="7" s="1"/>
  <c r="S287" i="7"/>
  <c r="T287" i="7" s="1"/>
  <c r="U287" i="7" s="1"/>
  <c r="S285" i="7"/>
  <c r="T285" i="7" s="1"/>
  <c r="U285" i="7" s="1"/>
  <c r="S283" i="7"/>
  <c r="T283" i="7" s="1"/>
  <c r="U283" i="7" s="1"/>
  <c r="S281" i="7"/>
  <c r="T281" i="7" s="1"/>
  <c r="U281" i="7" s="1"/>
  <c r="S279" i="7"/>
  <c r="T279" i="7" s="1"/>
  <c r="U279" i="7" s="1"/>
  <c r="S277" i="7"/>
  <c r="T277" i="7" s="1"/>
  <c r="U277" i="7" s="1"/>
  <c r="S275" i="7"/>
  <c r="T275" i="7" s="1"/>
  <c r="U275" i="7" s="1"/>
  <c r="S273" i="7"/>
  <c r="T273" i="7" s="1"/>
  <c r="U273" i="7" s="1"/>
  <c r="S271" i="7"/>
  <c r="T271" i="7" s="1"/>
  <c r="U271" i="7" s="1"/>
  <c r="S269" i="7"/>
  <c r="T269" i="7" s="1"/>
  <c r="U269" i="7" s="1"/>
  <c r="S267" i="7"/>
  <c r="T267" i="7" s="1"/>
  <c r="U267" i="7" s="1"/>
  <c r="S265" i="7"/>
  <c r="T265" i="7" s="1"/>
  <c r="U265" i="7" s="1"/>
  <c r="S263" i="7"/>
  <c r="T263" i="7" s="1"/>
  <c r="U263" i="7" s="1"/>
  <c r="S261" i="7"/>
  <c r="T261" i="7" s="1"/>
  <c r="U261" i="7" s="1"/>
  <c r="S259" i="7"/>
  <c r="T259" i="7" s="1"/>
  <c r="U259" i="7" s="1"/>
  <c r="S257" i="7"/>
  <c r="T257" i="7" s="1"/>
  <c r="U257" i="7" s="1"/>
  <c r="S255" i="7"/>
  <c r="T255" i="7" s="1"/>
  <c r="U255" i="7" s="1"/>
  <c r="S253" i="7"/>
  <c r="T253" i="7" s="1"/>
  <c r="U253" i="7" s="1"/>
  <c r="S251" i="7"/>
  <c r="T251" i="7" s="1"/>
  <c r="U251" i="7" s="1"/>
  <c r="S243" i="7"/>
  <c r="T243" i="7" s="1"/>
  <c r="U243" i="7" s="1"/>
  <c r="S235" i="7"/>
  <c r="T235" i="7" s="1"/>
  <c r="U235" i="7" s="1"/>
  <c r="S227" i="7"/>
  <c r="T227" i="7" s="1"/>
  <c r="U227" i="7" s="1"/>
  <c r="S218" i="7"/>
  <c r="T218" i="7" s="1"/>
  <c r="U218" i="7" s="1"/>
  <c r="S216" i="7"/>
  <c r="T216" i="7" s="1"/>
  <c r="U216" i="7" s="1"/>
  <c r="S214" i="7"/>
  <c r="T214" i="7" s="1"/>
  <c r="U214" i="7" s="1"/>
  <c r="S212" i="7"/>
  <c r="T212" i="7" s="1"/>
  <c r="U212" i="7" s="1"/>
  <c r="S210" i="7"/>
  <c r="T210" i="7" s="1"/>
  <c r="U210" i="7" s="1"/>
  <c r="S208" i="7"/>
  <c r="T208" i="7" s="1"/>
  <c r="U208" i="7" s="1"/>
  <c r="S206" i="7"/>
  <c r="T206" i="7" s="1"/>
  <c r="U206" i="7" s="1"/>
  <c r="S204" i="7"/>
  <c r="T204" i="7" s="1"/>
  <c r="U204" i="7" s="1"/>
  <c r="S202" i="7"/>
  <c r="T202" i="7" s="1"/>
  <c r="U202" i="7" s="1"/>
  <c r="S200" i="7"/>
  <c r="T200" i="7" s="1"/>
  <c r="U200" i="7" s="1"/>
  <c r="S199" i="7"/>
  <c r="T199" i="7" s="1"/>
  <c r="U199" i="7" s="1"/>
  <c r="S197" i="7"/>
  <c r="T197" i="7" s="1"/>
  <c r="U197" i="7" s="1"/>
  <c r="S195" i="7"/>
  <c r="T195" i="7" s="1"/>
  <c r="U195" i="7" s="1"/>
  <c r="S193" i="7"/>
  <c r="T193" i="7" s="1"/>
  <c r="U193" i="7" s="1"/>
  <c r="S191" i="7"/>
  <c r="T191" i="7" s="1"/>
  <c r="U191" i="7" s="1"/>
  <c r="S247" i="7"/>
  <c r="T247" i="7" s="1"/>
  <c r="U247" i="7" s="1"/>
  <c r="S239" i="7"/>
  <c r="T239" i="7" s="1"/>
  <c r="U239" i="7" s="1"/>
  <c r="S231" i="7"/>
  <c r="T231" i="7" s="1"/>
  <c r="U231" i="7" s="1"/>
  <c r="S245" i="7"/>
  <c r="T245" i="7" s="1"/>
  <c r="U245" i="7" s="1"/>
  <c r="S237" i="7"/>
  <c r="T237" i="7" s="1"/>
  <c r="U237" i="7" s="1"/>
  <c r="S229" i="7"/>
  <c r="T229" i="7" s="1"/>
  <c r="U229" i="7" s="1"/>
  <c r="S221" i="7"/>
  <c r="T221" i="7" s="1"/>
  <c r="U221" i="7" s="1"/>
  <c r="S223" i="7"/>
  <c r="T223" i="7" s="1"/>
  <c r="U223" i="7" s="1"/>
  <c r="S249" i="7"/>
  <c r="T249" i="7" s="1"/>
  <c r="U249" i="7" s="1"/>
  <c r="S241" i="7"/>
  <c r="T241" i="7" s="1"/>
  <c r="U241" i="7" s="1"/>
  <c r="S233" i="7"/>
  <c r="T233" i="7" s="1"/>
  <c r="U233" i="7" s="1"/>
  <c r="S225" i="7"/>
  <c r="T225" i="7" s="1"/>
  <c r="U225" i="7" s="1"/>
  <c r="S217" i="7"/>
  <c r="T217" i="7" s="1"/>
  <c r="U217" i="7" s="1"/>
  <c r="S209" i="7"/>
  <c r="T209" i="7" s="1"/>
  <c r="U209" i="7" s="1"/>
  <c r="S201" i="7"/>
  <c r="T201" i="7" s="1"/>
  <c r="U201" i="7" s="1"/>
  <c r="S194" i="7"/>
  <c r="T194" i="7" s="1"/>
  <c r="U194" i="7" s="1"/>
  <c r="S219" i="7"/>
  <c r="T219" i="7" s="1"/>
  <c r="U219" i="7" s="1"/>
  <c r="S211" i="7"/>
  <c r="T211" i="7" s="1"/>
  <c r="U211" i="7" s="1"/>
  <c r="S203" i="7"/>
  <c r="T203" i="7" s="1"/>
  <c r="U203" i="7" s="1"/>
  <c r="S196" i="7"/>
  <c r="T196" i="7" s="1"/>
  <c r="U196" i="7" s="1"/>
  <c r="S213" i="7"/>
  <c r="T213" i="7" s="1"/>
  <c r="U213" i="7" s="1"/>
  <c r="S205" i="7"/>
  <c r="T205" i="7" s="1"/>
  <c r="U205" i="7" s="1"/>
  <c r="S198" i="7"/>
  <c r="T198" i="7" s="1"/>
  <c r="U198" i="7" s="1"/>
  <c r="S190" i="7"/>
  <c r="T190" i="7" s="1"/>
  <c r="U190" i="7" s="1"/>
  <c r="S207" i="7"/>
  <c r="T207" i="7" s="1"/>
  <c r="U207" i="7" s="1"/>
  <c r="S192" i="7"/>
  <c r="T192" i="7" s="1"/>
  <c r="U192" i="7" s="1"/>
  <c r="S215" i="7"/>
  <c r="T215" i="7" s="1"/>
  <c r="U215" i="7" s="1"/>
  <c r="S187" i="7"/>
  <c r="T187" i="7" s="1"/>
  <c r="U187" i="7" s="1"/>
  <c r="S185" i="7"/>
  <c r="T185" i="7" s="1"/>
  <c r="U185" i="7" s="1"/>
  <c r="S183" i="7"/>
  <c r="T183" i="7" s="1"/>
  <c r="U183" i="7" s="1"/>
  <c r="S181" i="7"/>
  <c r="T181" i="7" s="1"/>
  <c r="U181" i="7" s="1"/>
  <c r="S179" i="7"/>
  <c r="T179" i="7" s="1"/>
  <c r="U179" i="7" s="1"/>
  <c r="S177" i="7"/>
  <c r="T177" i="7" s="1"/>
  <c r="U177" i="7" s="1"/>
  <c r="S175" i="7"/>
  <c r="T175" i="7" s="1"/>
  <c r="U175" i="7" s="1"/>
  <c r="S173" i="7"/>
  <c r="T173" i="7" s="1"/>
  <c r="U173" i="7" s="1"/>
  <c r="S171" i="7"/>
  <c r="T171" i="7" s="1"/>
  <c r="U171" i="7" s="1"/>
  <c r="S169" i="7"/>
  <c r="T169" i="7" s="1"/>
  <c r="U169" i="7" s="1"/>
  <c r="S167" i="7"/>
  <c r="T167" i="7" s="1"/>
  <c r="U167" i="7" s="1"/>
  <c r="S165" i="7"/>
  <c r="T165" i="7" s="1"/>
  <c r="U165" i="7" s="1"/>
  <c r="S163" i="7"/>
  <c r="T163" i="7" s="1"/>
  <c r="U163" i="7" s="1"/>
  <c r="S161" i="7"/>
  <c r="T161" i="7" s="1"/>
  <c r="U161" i="7" s="1"/>
  <c r="S159" i="7"/>
  <c r="T159" i="7" s="1"/>
  <c r="U159" i="7" s="1"/>
  <c r="S157" i="7"/>
  <c r="T157" i="7" s="1"/>
  <c r="U157" i="7" s="1"/>
  <c r="S155" i="7"/>
  <c r="T155" i="7" s="1"/>
  <c r="U155" i="7" s="1"/>
  <c r="S153" i="7"/>
  <c r="T153" i="7" s="1"/>
  <c r="U153" i="7" s="1"/>
  <c r="S151" i="7"/>
  <c r="T151" i="7" s="1"/>
  <c r="U151" i="7" s="1"/>
  <c r="S149" i="7"/>
  <c r="T149" i="7" s="1"/>
  <c r="U149" i="7" s="1"/>
  <c r="S147" i="7"/>
  <c r="T147" i="7" s="1"/>
  <c r="U147" i="7" s="1"/>
  <c r="S145" i="7"/>
  <c r="T145" i="7" s="1"/>
  <c r="U145" i="7" s="1"/>
  <c r="S143" i="7"/>
  <c r="T143" i="7" s="1"/>
  <c r="U143" i="7" s="1"/>
  <c r="S141" i="7"/>
  <c r="T141" i="7" s="1"/>
  <c r="U141" i="7" s="1"/>
  <c r="S139" i="7"/>
  <c r="T139" i="7" s="1"/>
  <c r="U139" i="7" s="1"/>
  <c r="S137" i="7"/>
  <c r="T137" i="7" s="1"/>
  <c r="U137" i="7" s="1"/>
  <c r="S135" i="7"/>
  <c r="T135" i="7" s="1"/>
  <c r="U135" i="7" s="1"/>
  <c r="S133" i="7"/>
  <c r="T133" i="7" s="1"/>
  <c r="U133" i="7" s="1"/>
  <c r="S182" i="7"/>
  <c r="T182" i="7" s="1"/>
  <c r="U182" i="7" s="1"/>
  <c r="S174" i="7"/>
  <c r="T174" i="7" s="1"/>
  <c r="U174" i="7" s="1"/>
  <c r="S166" i="7"/>
  <c r="T166" i="7" s="1"/>
  <c r="U166" i="7" s="1"/>
  <c r="S158" i="7"/>
  <c r="T158" i="7" s="1"/>
  <c r="U158" i="7" s="1"/>
  <c r="S150" i="7"/>
  <c r="T150" i="7" s="1"/>
  <c r="U150" i="7" s="1"/>
  <c r="S142" i="7"/>
  <c r="T142" i="7" s="1"/>
  <c r="U142" i="7" s="1"/>
  <c r="S134" i="7"/>
  <c r="T134" i="7" s="1"/>
  <c r="U134" i="7" s="1"/>
  <c r="S188" i="7"/>
  <c r="T188" i="7" s="1"/>
  <c r="U188" i="7" s="1"/>
  <c r="S180" i="7"/>
  <c r="T180" i="7" s="1"/>
  <c r="U180" i="7" s="1"/>
  <c r="S172" i="7"/>
  <c r="T172" i="7" s="1"/>
  <c r="U172" i="7" s="1"/>
  <c r="S164" i="7"/>
  <c r="T164" i="7" s="1"/>
  <c r="U164" i="7" s="1"/>
  <c r="S156" i="7"/>
  <c r="T156" i="7" s="1"/>
  <c r="U156" i="7" s="1"/>
  <c r="S148" i="7"/>
  <c r="T148" i="7" s="1"/>
  <c r="U148" i="7" s="1"/>
  <c r="S140" i="7"/>
  <c r="T140" i="7" s="1"/>
  <c r="U140" i="7" s="1"/>
  <c r="S132" i="7"/>
  <c r="T132" i="7" s="1"/>
  <c r="U132" i="7" s="1"/>
  <c r="S130" i="7"/>
  <c r="T130" i="7" s="1"/>
  <c r="U130" i="7" s="1"/>
  <c r="S128" i="7"/>
  <c r="T128" i="7" s="1"/>
  <c r="U128" i="7" s="1"/>
  <c r="S126" i="7"/>
  <c r="T126" i="7" s="1"/>
  <c r="U126" i="7" s="1"/>
  <c r="S124" i="7"/>
  <c r="T124" i="7" s="1"/>
  <c r="U124" i="7" s="1"/>
  <c r="S122" i="7"/>
  <c r="T122" i="7" s="1"/>
  <c r="U122" i="7" s="1"/>
  <c r="S120" i="7"/>
  <c r="T120" i="7" s="1"/>
  <c r="U120" i="7" s="1"/>
  <c r="S118" i="7"/>
  <c r="T118" i="7" s="1"/>
  <c r="U118" i="7" s="1"/>
  <c r="S116" i="7"/>
  <c r="T116" i="7" s="1"/>
  <c r="U116" i="7" s="1"/>
  <c r="S114" i="7"/>
  <c r="T114" i="7" s="1"/>
  <c r="U114" i="7" s="1"/>
  <c r="S112" i="7"/>
  <c r="T112" i="7" s="1"/>
  <c r="U112" i="7" s="1"/>
  <c r="S110" i="7"/>
  <c r="T110" i="7" s="1"/>
  <c r="U110" i="7" s="1"/>
  <c r="S184" i="7"/>
  <c r="T184" i="7" s="1"/>
  <c r="U184" i="7" s="1"/>
  <c r="S168" i="7"/>
  <c r="T168" i="7" s="1"/>
  <c r="U168" i="7" s="1"/>
  <c r="S152" i="7"/>
  <c r="T152" i="7" s="1"/>
  <c r="U152" i="7" s="1"/>
  <c r="S136" i="7"/>
  <c r="T136" i="7" s="1"/>
  <c r="U136" i="7" s="1"/>
  <c r="S127" i="7"/>
  <c r="T127" i="7" s="1"/>
  <c r="U127" i="7" s="1"/>
  <c r="S119" i="7"/>
  <c r="T119" i="7" s="1"/>
  <c r="U119" i="7" s="1"/>
  <c r="S111" i="7"/>
  <c r="T111" i="7" s="1"/>
  <c r="U111" i="7" s="1"/>
  <c r="S107" i="7"/>
  <c r="T107" i="7" s="1"/>
  <c r="U107" i="7" s="1"/>
  <c r="S106" i="7"/>
  <c r="T106" i="7" s="1"/>
  <c r="U106" i="7" s="1"/>
  <c r="S103" i="7"/>
  <c r="T103" i="7" s="1"/>
  <c r="U103" i="7" s="1"/>
  <c r="S102" i="7"/>
  <c r="T102" i="7" s="1"/>
  <c r="U102" i="7" s="1"/>
  <c r="S99" i="7"/>
  <c r="T99" i="7" s="1"/>
  <c r="U99" i="7" s="1"/>
  <c r="S98" i="7"/>
  <c r="T98" i="7" s="1"/>
  <c r="U98" i="7" s="1"/>
  <c r="S95" i="7"/>
  <c r="T95" i="7" s="1"/>
  <c r="U95" i="7" s="1"/>
  <c r="S94" i="7"/>
  <c r="T94" i="7" s="1"/>
  <c r="U94" i="7" s="1"/>
  <c r="S91" i="7"/>
  <c r="T91" i="7" s="1"/>
  <c r="U91" i="7" s="1"/>
  <c r="S90" i="7"/>
  <c r="T90" i="7" s="1"/>
  <c r="U90" i="7" s="1"/>
  <c r="S87" i="7"/>
  <c r="T87" i="7" s="1"/>
  <c r="U87" i="7" s="1"/>
  <c r="S86" i="7"/>
  <c r="T86" i="7" s="1"/>
  <c r="U86" i="7" s="1"/>
  <c r="S83" i="7"/>
  <c r="T83" i="7" s="1"/>
  <c r="U83" i="7" s="1"/>
  <c r="S82" i="7"/>
  <c r="T82" i="7" s="1"/>
  <c r="U82" i="7" s="1"/>
  <c r="S79" i="7"/>
  <c r="T79" i="7" s="1"/>
  <c r="U79" i="7" s="1"/>
  <c r="S160" i="7"/>
  <c r="T160" i="7" s="1"/>
  <c r="U160" i="7" s="1"/>
  <c r="S144" i="7"/>
  <c r="T144" i="7" s="1"/>
  <c r="U144" i="7" s="1"/>
  <c r="S105" i="7"/>
  <c r="T105" i="7" s="1"/>
  <c r="U105" i="7" s="1"/>
  <c r="S104" i="7"/>
  <c r="T104" i="7" s="1"/>
  <c r="U104" i="7" s="1"/>
  <c r="S101" i="7"/>
  <c r="T101" i="7" s="1"/>
  <c r="U101" i="7" s="1"/>
  <c r="S100" i="7"/>
  <c r="T100" i="7" s="1"/>
  <c r="U100" i="7" s="1"/>
  <c r="S96" i="7"/>
  <c r="T96" i="7" s="1"/>
  <c r="U96" i="7" s="1"/>
  <c r="S89" i="7"/>
  <c r="T89" i="7" s="1"/>
  <c r="U89" i="7" s="1"/>
  <c r="S88" i="7"/>
  <c r="T88" i="7" s="1"/>
  <c r="U88" i="7" s="1"/>
  <c r="S85" i="7"/>
  <c r="T85" i="7" s="1"/>
  <c r="U85" i="7" s="1"/>
  <c r="S84" i="7"/>
  <c r="T84" i="7" s="1"/>
  <c r="U84" i="7" s="1"/>
  <c r="S81" i="7"/>
  <c r="T81" i="7" s="1"/>
  <c r="U81" i="7" s="1"/>
  <c r="S80" i="7"/>
  <c r="T80" i="7" s="1"/>
  <c r="U80" i="7" s="1"/>
  <c r="S178" i="7"/>
  <c r="T178" i="7" s="1"/>
  <c r="U178" i="7" s="1"/>
  <c r="S162" i="7"/>
  <c r="T162" i="7" s="1"/>
  <c r="U162" i="7" s="1"/>
  <c r="S146" i="7"/>
  <c r="T146" i="7" s="1"/>
  <c r="U146" i="7" s="1"/>
  <c r="S125" i="7"/>
  <c r="T125" i="7" s="1"/>
  <c r="U125" i="7" s="1"/>
  <c r="S117" i="7"/>
  <c r="T117" i="7" s="1"/>
  <c r="U117" i="7" s="1"/>
  <c r="S186" i="7"/>
  <c r="T186" i="7" s="1"/>
  <c r="U186" i="7" s="1"/>
  <c r="S170" i="7"/>
  <c r="T170" i="7" s="1"/>
  <c r="U170" i="7" s="1"/>
  <c r="S154" i="7"/>
  <c r="T154" i="7" s="1"/>
  <c r="U154" i="7" s="1"/>
  <c r="S138" i="7"/>
  <c r="T138" i="7" s="1"/>
  <c r="U138" i="7" s="1"/>
  <c r="S129" i="7"/>
  <c r="T129" i="7" s="1"/>
  <c r="U129" i="7" s="1"/>
  <c r="S121" i="7"/>
  <c r="T121" i="7" s="1"/>
  <c r="U121" i="7" s="1"/>
  <c r="S113" i="7"/>
  <c r="T113" i="7" s="1"/>
  <c r="U113" i="7" s="1"/>
  <c r="S176" i="7"/>
  <c r="T176" i="7" s="1"/>
  <c r="U176" i="7" s="1"/>
  <c r="S131" i="7"/>
  <c r="T131" i="7" s="1"/>
  <c r="U131" i="7" s="1"/>
  <c r="S123" i="7"/>
  <c r="T123" i="7" s="1"/>
  <c r="U123" i="7" s="1"/>
  <c r="S115" i="7"/>
  <c r="T115" i="7" s="1"/>
  <c r="U115" i="7" s="1"/>
  <c r="S108" i="7"/>
  <c r="T108" i="7" s="1"/>
  <c r="U108" i="7" s="1"/>
  <c r="S97" i="7"/>
  <c r="T97" i="7" s="1"/>
  <c r="U97" i="7" s="1"/>
  <c r="S93" i="7"/>
  <c r="T93" i="7" s="1"/>
  <c r="U93" i="7" s="1"/>
  <c r="S92" i="7"/>
  <c r="T92" i="7" s="1"/>
  <c r="U92" i="7" s="1"/>
  <c r="S109" i="7"/>
  <c r="T109" i="7" s="1"/>
  <c r="U109" i="7" s="1"/>
  <c r="S75" i="7"/>
  <c r="T75" i="7" s="1"/>
  <c r="U75" i="7" s="1"/>
  <c r="S71" i="7"/>
  <c r="T71" i="7" s="1"/>
  <c r="U71" i="7" s="1"/>
  <c r="S67" i="7"/>
  <c r="T67" i="7" s="1"/>
  <c r="U67" i="7" s="1"/>
  <c r="S63" i="7"/>
  <c r="T63" i="7" s="1"/>
  <c r="U63" i="7" s="1"/>
  <c r="S60" i="7"/>
  <c r="T60" i="7" s="1"/>
  <c r="U60" i="7" s="1"/>
  <c r="S56" i="7"/>
  <c r="T56" i="7" s="1"/>
  <c r="U56" i="7" s="1"/>
  <c r="S52" i="7"/>
  <c r="T52" i="7" s="1"/>
  <c r="U52" i="7" s="1"/>
  <c r="S48" i="7"/>
  <c r="T48" i="7" s="1"/>
  <c r="U48" i="7" s="1"/>
  <c r="S44" i="7"/>
  <c r="T44" i="7" s="1"/>
  <c r="U44" i="7" s="1"/>
  <c r="S40" i="7"/>
  <c r="T40" i="7" s="1"/>
  <c r="U40" i="7" s="1"/>
  <c r="S76" i="7"/>
  <c r="T76" i="7" s="1"/>
  <c r="U76" i="7" s="1"/>
  <c r="S72" i="7"/>
  <c r="T72" i="7" s="1"/>
  <c r="U72" i="7" s="1"/>
  <c r="S68" i="7"/>
  <c r="T68" i="7" s="1"/>
  <c r="U68" i="7" s="1"/>
  <c r="S64" i="7"/>
  <c r="T64" i="7" s="1"/>
  <c r="U64" i="7" s="1"/>
  <c r="S57" i="7"/>
  <c r="T57" i="7" s="1"/>
  <c r="U57" i="7" s="1"/>
  <c r="S53" i="7"/>
  <c r="T53" i="7" s="1"/>
  <c r="U53" i="7" s="1"/>
  <c r="S49" i="7"/>
  <c r="T49" i="7" s="1"/>
  <c r="U49" i="7" s="1"/>
  <c r="S45" i="7"/>
  <c r="T45" i="7" s="1"/>
  <c r="U45" i="7" s="1"/>
  <c r="S41" i="7"/>
  <c r="T41" i="7" s="1"/>
  <c r="U41" i="7" s="1"/>
  <c r="S77" i="7"/>
  <c r="T77" i="7" s="1"/>
  <c r="U77" i="7" s="1"/>
  <c r="S66" i="7"/>
  <c r="T66" i="7" s="1"/>
  <c r="U66" i="7" s="1"/>
  <c r="S61" i="7"/>
  <c r="T61" i="7" s="1"/>
  <c r="U61" i="7" s="1"/>
  <c r="S51" i="7"/>
  <c r="T51" i="7" s="1"/>
  <c r="U51" i="7" s="1"/>
  <c r="S46" i="7"/>
  <c r="T46" i="7" s="1"/>
  <c r="U46" i="7" s="1"/>
  <c r="S69" i="7"/>
  <c r="T69" i="7" s="1"/>
  <c r="U69" i="7" s="1"/>
  <c r="S59" i="7"/>
  <c r="T59" i="7" s="1"/>
  <c r="U59" i="7" s="1"/>
  <c r="S54" i="7"/>
  <c r="T54" i="7" s="1"/>
  <c r="U54" i="7" s="1"/>
  <c r="S43" i="7"/>
  <c r="T43" i="7" s="1"/>
  <c r="U43" i="7" s="1"/>
  <c r="S70" i="7"/>
  <c r="T70" i="7" s="1"/>
  <c r="U70" i="7" s="1"/>
  <c r="S65" i="7"/>
  <c r="T65" i="7" s="1"/>
  <c r="U65" i="7" s="1"/>
  <c r="S50" i="7"/>
  <c r="T50" i="7" s="1"/>
  <c r="U50" i="7" s="1"/>
  <c r="S39" i="7"/>
  <c r="T39" i="7" s="1"/>
  <c r="U39" i="7" s="1"/>
  <c r="S78" i="7"/>
  <c r="T78" i="7" s="1"/>
  <c r="U78" i="7" s="1"/>
  <c r="S73" i="7"/>
  <c r="T73" i="7" s="1"/>
  <c r="U73" i="7" s="1"/>
  <c r="S62" i="7"/>
  <c r="T62" i="7" s="1"/>
  <c r="U62" i="7" s="1"/>
  <c r="S58" i="7"/>
  <c r="T58" i="7" s="1"/>
  <c r="U58" i="7" s="1"/>
  <c r="S47" i="7"/>
  <c r="T47" i="7" s="1"/>
  <c r="U47" i="7" s="1"/>
  <c r="S42" i="7"/>
  <c r="T42" i="7" s="1"/>
  <c r="U42" i="7" s="1"/>
  <c r="S74" i="7"/>
  <c r="T74" i="7" s="1"/>
  <c r="U74" i="7" s="1"/>
  <c r="S55" i="7"/>
  <c r="T55" i="7" s="1"/>
  <c r="U55" i="7" s="1"/>
  <c r="S32" i="7"/>
  <c r="T32" i="7" s="1"/>
  <c r="U32" i="7" s="1"/>
  <c r="S21" i="7"/>
  <c r="T21" i="7" s="1"/>
  <c r="U21" i="7" s="1"/>
  <c r="S34" i="7"/>
  <c r="T34" i="7" s="1"/>
  <c r="U34" i="7" s="1"/>
  <c r="S33" i="7"/>
  <c r="T33" i="7" s="1"/>
  <c r="U33" i="7" s="1"/>
  <c r="S28" i="7"/>
  <c r="T28" i="7" s="1"/>
  <c r="U28" i="7" s="1"/>
  <c r="S23" i="7"/>
  <c r="T23" i="7" s="1"/>
  <c r="U23" i="7" s="1"/>
  <c r="S36" i="7"/>
  <c r="T36" i="7" s="1"/>
  <c r="U36" i="7" s="1"/>
  <c r="S31" i="7"/>
  <c r="T31" i="7" s="1"/>
  <c r="U31" i="7" s="1"/>
  <c r="S26" i="7"/>
  <c r="T26" i="7" s="1"/>
  <c r="U26" i="7" s="1"/>
  <c r="S25" i="7"/>
  <c r="T25" i="7" s="1"/>
  <c r="U25" i="7" s="1"/>
  <c r="S20" i="7"/>
  <c r="T20" i="7" s="1"/>
  <c r="U20" i="7" s="1"/>
  <c r="S38" i="7"/>
  <c r="T38" i="7" s="1"/>
  <c r="U38" i="7" s="1"/>
  <c r="S37" i="7"/>
  <c r="T37" i="7" s="1"/>
  <c r="U37" i="7" s="1"/>
  <c r="S27" i="7"/>
  <c r="T27" i="7" s="1"/>
  <c r="U27" i="7" s="1"/>
  <c r="S22" i="7"/>
  <c r="T22" i="7" s="1"/>
  <c r="U22" i="7" s="1"/>
  <c r="S35" i="7"/>
  <c r="T35" i="7" s="1"/>
  <c r="U35" i="7" s="1"/>
  <c r="S30" i="7"/>
  <c r="T30" i="7" s="1"/>
  <c r="U30" i="7" s="1"/>
  <c r="S29" i="7"/>
  <c r="T29" i="7" s="1"/>
  <c r="U29" i="7" s="1"/>
  <c r="S24" i="7"/>
  <c r="T24" i="7" s="1"/>
  <c r="U24" i="7" s="1"/>
  <c r="S19" i="7"/>
  <c r="T19" i="7" s="1"/>
  <c r="U19" i="7" s="1"/>
  <c r="F19" i="13"/>
  <c r="D19" i="13" s="1"/>
  <c r="S18" i="7"/>
  <c r="T18" i="7" s="1"/>
  <c r="U18" i="7" s="1"/>
  <c r="I35" i="15"/>
  <c r="I36" i="15" s="1"/>
  <c r="F17" i="13" s="1"/>
  <c r="D17" i="13" s="1"/>
  <c r="I31" i="15"/>
  <c r="I32" i="15" s="1"/>
  <c r="H35" i="15"/>
  <c r="H36" i="15" s="1"/>
  <c r="U328" i="7" l="1"/>
  <c r="D17" i="10" s="1"/>
  <c r="Q307" i="5"/>
  <c r="R307" i="5" s="1"/>
  <c r="S307" i="5" s="1"/>
  <c r="Q303" i="5"/>
  <c r="R303" i="5" s="1"/>
  <c r="S303" i="5" s="1"/>
  <c r="Q299" i="5"/>
  <c r="R299" i="5" s="1"/>
  <c r="S299" i="5" s="1"/>
  <c r="Q295" i="5"/>
  <c r="R295" i="5" s="1"/>
  <c r="S295" i="5" s="1"/>
  <c r="Q291" i="5"/>
  <c r="R291" i="5" s="1"/>
  <c r="S291" i="5" s="1"/>
  <c r="Q287" i="5"/>
  <c r="R287" i="5" s="1"/>
  <c r="S287" i="5" s="1"/>
  <c r="Q283" i="5"/>
  <c r="R283" i="5" s="1"/>
  <c r="S283" i="5" s="1"/>
  <c r="Q279" i="5"/>
  <c r="R279" i="5" s="1"/>
  <c r="S279" i="5" s="1"/>
  <c r="Q275" i="5"/>
  <c r="R275" i="5" s="1"/>
  <c r="S275" i="5" s="1"/>
  <c r="Q271" i="5"/>
  <c r="R271" i="5" s="1"/>
  <c r="S271" i="5" s="1"/>
  <c r="Q267" i="5"/>
  <c r="R267" i="5" s="1"/>
  <c r="S267" i="5" s="1"/>
  <c r="Q263" i="5"/>
  <c r="R263" i="5" s="1"/>
  <c r="S263" i="5" s="1"/>
  <c r="Q259" i="5"/>
  <c r="R259" i="5" s="1"/>
  <c r="S259" i="5" s="1"/>
  <c r="Q255" i="5"/>
  <c r="R255" i="5" s="1"/>
  <c r="S255" i="5" s="1"/>
  <c r="Q251" i="5"/>
  <c r="R251" i="5" s="1"/>
  <c r="S251" i="5" s="1"/>
  <c r="Q308" i="5"/>
  <c r="R308" i="5" s="1"/>
  <c r="S308" i="5" s="1"/>
  <c r="Q304" i="5"/>
  <c r="R304" i="5" s="1"/>
  <c r="S304" i="5" s="1"/>
  <c r="Q300" i="5"/>
  <c r="R300" i="5" s="1"/>
  <c r="S300" i="5" s="1"/>
  <c r="Q296" i="5"/>
  <c r="R296" i="5" s="1"/>
  <c r="S296" i="5" s="1"/>
  <c r="Q292" i="5"/>
  <c r="R292" i="5" s="1"/>
  <c r="S292" i="5" s="1"/>
  <c r="Q288" i="5"/>
  <c r="R288" i="5" s="1"/>
  <c r="S288" i="5" s="1"/>
  <c r="Q284" i="5"/>
  <c r="R284" i="5" s="1"/>
  <c r="S284" i="5" s="1"/>
  <c r="Q280" i="5"/>
  <c r="R280" i="5" s="1"/>
  <c r="S280" i="5" s="1"/>
  <c r="Q276" i="5"/>
  <c r="R276" i="5" s="1"/>
  <c r="S276" i="5" s="1"/>
  <c r="Q272" i="5"/>
  <c r="R272" i="5" s="1"/>
  <c r="S272" i="5" s="1"/>
  <c r="Q268" i="5"/>
  <c r="R268" i="5" s="1"/>
  <c r="S268" i="5" s="1"/>
  <c r="Q264" i="5"/>
  <c r="R264" i="5" s="1"/>
  <c r="S264" i="5" s="1"/>
  <c r="Q260" i="5"/>
  <c r="R260" i="5" s="1"/>
  <c r="S260" i="5" s="1"/>
  <c r="Q256" i="5"/>
  <c r="R256" i="5" s="1"/>
  <c r="S256" i="5" s="1"/>
  <c r="Q252" i="5"/>
  <c r="R252" i="5" s="1"/>
  <c r="S252" i="5" s="1"/>
  <c r="Q248" i="5"/>
  <c r="R248" i="5" s="1"/>
  <c r="S248" i="5" s="1"/>
  <c r="Q244" i="5"/>
  <c r="R244" i="5" s="1"/>
  <c r="S244" i="5" s="1"/>
  <c r="Q306" i="5"/>
  <c r="R306" i="5" s="1"/>
  <c r="S306" i="5" s="1"/>
  <c r="Q298" i="5"/>
  <c r="R298" i="5" s="1"/>
  <c r="S298" i="5" s="1"/>
  <c r="Q290" i="5"/>
  <c r="R290" i="5" s="1"/>
  <c r="S290" i="5" s="1"/>
  <c r="Q281" i="5"/>
  <c r="R281" i="5" s="1"/>
  <c r="S281" i="5" s="1"/>
  <c r="Q278" i="5"/>
  <c r="R278" i="5" s="1"/>
  <c r="S278" i="5" s="1"/>
  <c r="Q265" i="5"/>
  <c r="R265" i="5" s="1"/>
  <c r="S265" i="5" s="1"/>
  <c r="Q262" i="5"/>
  <c r="R262" i="5" s="1"/>
  <c r="S262" i="5" s="1"/>
  <c r="Q249" i="5"/>
  <c r="R249" i="5" s="1"/>
  <c r="S249" i="5" s="1"/>
  <c r="Q243" i="5"/>
  <c r="R243" i="5" s="1"/>
  <c r="S243" i="5" s="1"/>
  <c r="Q238" i="5"/>
  <c r="R238" i="5" s="1"/>
  <c r="S238" i="5" s="1"/>
  <c r="Q261" i="5"/>
  <c r="R261" i="5" s="1"/>
  <c r="S261" i="5" s="1"/>
  <c r="Q258" i="5"/>
  <c r="R258" i="5" s="1"/>
  <c r="S258" i="5" s="1"/>
  <c r="Q237" i="5"/>
  <c r="R237" i="5" s="1"/>
  <c r="S237" i="5" s="1"/>
  <c r="Q309" i="5"/>
  <c r="R309" i="5" s="1"/>
  <c r="S309" i="5" s="1"/>
  <c r="Q301" i="5"/>
  <c r="R301" i="5" s="1"/>
  <c r="S301" i="5" s="1"/>
  <c r="Q293" i="5"/>
  <c r="R293" i="5" s="1"/>
  <c r="S293" i="5" s="1"/>
  <c r="Q285" i="5"/>
  <c r="R285" i="5" s="1"/>
  <c r="S285" i="5" s="1"/>
  <c r="Q282" i="5"/>
  <c r="R282" i="5" s="1"/>
  <c r="S282" i="5" s="1"/>
  <c r="Q269" i="5"/>
  <c r="R269" i="5" s="1"/>
  <c r="S269" i="5" s="1"/>
  <c r="Q266" i="5"/>
  <c r="R266" i="5" s="1"/>
  <c r="S266" i="5" s="1"/>
  <c r="Q253" i="5"/>
  <c r="R253" i="5" s="1"/>
  <c r="S253" i="5" s="1"/>
  <c r="Q250" i="5"/>
  <c r="R250" i="5" s="1"/>
  <c r="S250" i="5" s="1"/>
  <c r="Q247" i="5"/>
  <c r="R247" i="5" s="1"/>
  <c r="S247" i="5" s="1"/>
  <c r="Q242" i="5"/>
  <c r="R242" i="5" s="1"/>
  <c r="S242" i="5" s="1"/>
  <c r="Q239" i="5"/>
  <c r="R239" i="5" s="1"/>
  <c r="S239" i="5" s="1"/>
  <c r="Q241" i="5"/>
  <c r="R241" i="5" s="1"/>
  <c r="S241" i="5" s="1"/>
  <c r="Q302" i="5"/>
  <c r="R302" i="5" s="1"/>
  <c r="S302" i="5" s="1"/>
  <c r="Q294" i="5"/>
  <c r="R294" i="5" s="1"/>
  <c r="S294" i="5" s="1"/>
  <c r="Q286" i="5"/>
  <c r="R286" i="5" s="1"/>
  <c r="S286" i="5" s="1"/>
  <c r="Q273" i="5"/>
  <c r="R273" i="5" s="1"/>
  <c r="S273" i="5" s="1"/>
  <c r="Q270" i="5"/>
  <c r="R270" i="5" s="1"/>
  <c r="S270" i="5" s="1"/>
  <c r="Q257" i="5"/>
  <c r="R257" i="5" s="1"/>
  <c r="S257" i="5" s="1"/>
  <c r="Q254" i="5"/>
  <c r="R254" i="5" s="1"/>
  <c r="S254" i="5" s="1"/>
  <c r="Q246" i="5"/>
  <c r="R246" i="5" s="1"/>
  <c r="S246" i="5" s="1"/>
  <c r="Q240" i="5"/>
  <c r="R240" i="5" s="1"/>
  <c r="S240" i="5" s="1"/>
  <c r="Q236" i="5"/>
  <c r="R236" i="5" s="1"/>
  <c r="S236" i="5" s="1"/>
  <c r="Q305" i="5"/>
  <c r="R305" i="5" s="1"/>
  <c r="S305" i="5" s="1"/>
  <c r="Q297" i="5"/>
  <c r="R297" i="5" s="1"/>
  <c r="S297" i="5" s="1"/>
  <c r="Q289" i="5"/>
  <c r="R289" i="5" s="1"/>
  <c r="S289" i="5" s="1"/>
  <c r="Q277" i="5"/>
  <c r="R277" i="5" s="1"/>
  <c r="S277" i="5" s="1"/>
  <c r="Q274" i="5"/>
  <c r="R274" i="5" s="1"/>
  <c r="S274" i="5" s="1"/>
  <c r="Q245" i="5"/>
  <c r="R245" i="5" s="1"/>
  <c r="S245" i="5" s="1"/>
  <c r="Q231" i="5"/>
  <c r="R231" i="5" s="1"/>
  <c r="S231" i="5" s="1"/>
  <c r="Q227" i="5"/>
  <c r="R227" i="5" s="1"/>
  <c r="S227" i="5" s="1"/>
  <c r="Q223" i="5"/>
  <c r="R223" i="5" s="1"/>
  <c r="S223" i="5" s="1"/>
  <c r="Q219" i="5"/>
  <c r="R219" i="5" s="1"/>
  <c r="S219" i="5" s="1"/>
  <c r="Q215" i="5"/>
  <c r="R215" i="5" s="1"/>
  <c r="S215" i="5" s="1"/>
  <c r="Q211" i="5"/>
  <c r="R211" i="5" s="1"/>
  <c r="S211" i="5" s="1"/>
  <c r="Q207" i="5"/>
  <c r="R207" i="5" s="1"/>
  <c r="S207" i="5" s="1"/>
  <c r="Q203" i="5"/>
  <c r="R203" i="5" s="1"/>
  <c r="S203" i="5" s="1"/>
  <c r="Q199" i="5"/>
  <c r="R199" i="5" s="1"/>
  <c r="S199" i="5" s="1"/>
  <c r="Q195" i="5"/>
  <c r="R195" i="5" s="1"/>
  <c r="S195" i="5" s="1"/>
  <c r="Q191" i="5"/>
  <c r="R191" i="5" s="1"/>
  <c r="S191" i="5" s="1"/>
  <c r="Q187" i="5"/>
  <c r="R187" i="5" s="1"/>
  <c r="S187" i="5" s="1"/>
  <c r="Q232" i="5"/>
  <c r="R232" i="5" s="1"/>
  <c r="S232" i="5" s="1"/>
  <c r="Q228" i="5"/>
  <c r="R228" i="5" s="1"/>
  <c r="S228" i="5" s="1"/>
  <c r="Q224" i="5"/>
  <c r="R224" i="5" s="1"/>
  <c r="S224" i="5" s="1"/>
  <c r="Q220" i="5"/>
  <c r="R220" i="5" s="1"/>
  <c r="S220" i="5" s="1"/>
  <c r="Q216" i="5"/>
  <c r="R216" i="5" s="1"/>
  <c r="S216" i="5" s="1"/>
  <c r="Q212" i="5"/>
  <c r="R212" i="5" s="1"/>
  <c r="S212" i="5" s="1"/>
  <c r="Q208" i="5"/>
  <c r="R208" i="5" s="1"/>
  <c r="S208" i="5" s="1"/>
  <c r="Q204" i="5"/>
  <c r="R204" i="5" s="1"/>
  <c r="S204" i="5" s="1"/>
  <c r="Q200" i="5"/>
  <c r="R200" i="5" s="1"/>
  <c r="S200" i="5" s="1"/>
  <c r="Q196" i="5"/>
  <c r="R196" i="5" s="1"/>
  <c r="S196" i="5" s="1"/>
  <c r="Q192" i="5"/>
  <c r="R192" i="5" s="1"/>
  <c r="S192" i="5" s="1"/>
  <c r="Q188" i="5"/>
  <c r="R188" i="5" s="1"/>
  <c r="S188" i="5" s="1"/>
  <c r="Q184" i="5"/>
  <c r="R184" i="5" s="1"/>
  <c r="S184" i="5" s="1"/>
  <c r="Q180" i="5"/>
  <c r="R180" i="5" s="1"/>
  <c r="S180" i="5" s="1"/>
  <c r="Q176" i="5"/>
  <c r="R176" i="5" s="1"/>
  <c r="S176" i="5" s="1"/>
  <c r="Q172" i="5"/>
  <c r="R172" i="5" s="1"/>
  <c r="S172" i="5" s="1"/>
  <c r="Q168" i="5"/>
  <c r="R168" i="5" s="1"/>
  <c r="S168" i="5" s="1"/>
  <c r="Q233" i="5"/>
  <c r="R233" i="5" s="1"/>
  <c r="S233" i="5" s="1"/>
  <c r="Q229" i="5"/>
  <c r="R229" i="5" s="1"/>
  <c r="S229" i="5" s="1"/>
  <c r="Q225" i="5"/>
  <c r="R225" i="5" s="1"/>
  <c r="S225" i="5" s="1"/>
  <c r="Q221" i="5"/>
  <c r="R221" i="5" s="1"/>
  <c r="S221" i="5" s="1"/>
  <c r="Q217" i="5"/>
  <c r="R217" i="5" s="1"/>
  <c r="S217" i="5" s="1"/>
  <c r="Q213" i="5"/>
  <c r="R213" i="5" s="1"/>
  <c r="S213" i="5" s="1"/>
  <c r="Q209" i="5"/>
  <c r="R209" i="5" s="1"/>
  <c r="S209" i="5" s="1"/>
  <c r="Q205" i="5"/>
  <c r="R205" i="5" s="1"/>
  <c r="S205" i="5" s="1"/>
  <c r="Q201" i="5"/>
  <c r="R201" i="5" s="1"/>
  <c r="S201" i="5" s="1"/>
  <c r="Q197" i="5"/>
  <c r="R197" i="5" s="1"/>
  <c r="S197" i="5" s="1"/>
  <c r="Q193" i="5"/>
  <c r="R193" i="5" s="1"/>
  <c r="S193" i="5" s="1"/>
  <c r="Q189" i="5"/>
  <c r="R189" i="5" s="1"/>
  <c r="S189" i="5" s="1"/>
  <c r="Q185" i="5"/>
  <c r="R185" i="5" s="1"/>
  <c r="S185" i="5" s="1"/>
  <c r="Q181" i="5"/>
  <c r="R181" i="5" s="1"/>
  <c r="S181" i="5" s="1"/>
  <c r="Q177" i="5"/>
  <c r="R177" i="5" s="1"/>
  <c r="S177" i="5" s="1"/>
  <c r="Q173" i="5"/>
  <c r="R173" i="5" s="1"/>
  <c r="S173" i="5" s="1"/>
  <c r="Q169" i="5"/>
  <c r="R169" i="5" s="1"/>
  <c r="S169" i="5" s="1"/>
  <c r="Q230" i="5"/>
  <c r="R230" i="5" s="1"/>
  <c r="S230" i="5" s="1"/>
  <c r="Q214" i="5"/>
  <c r="R214" i="5" s="1"/>
  <c r="S214" i="5" s="1"/>
  <c r="Q198" i="5"/>
  <c r="R198" i="5" s="1"/>
  <c r="S198" i="5" s="1"/>
  <c r="Q179" i="5"/>
  <c r="R179" i="5" s="1"/>
  <c r="S179" i="5" s="1"/>
  <c r="Q171" i="5"/>
  <c r="R171" i="5" s="1"/>
  <c r="S171" i="5" s="1"/>
  <c r="Q166" i="5"/>
  <c r="R166" i="5" s="1"/>
  <c r="S166" i="5" s="1"/>
  <c r="Q162" i="5"/>
  <c r="R162" i="5" s="1"/>
  <c r="S162" i="5" s="1"/>
  <c r="Q158" i="5"/>
  <c r="R158" i="5" s="1"/>
  <c r="S158" i="5" s="1"/>
  <c r="Q154" i="5"/>
  <c r="R154" i="5" s="1"/>
  <c r="S154" i="5" s="1"/>
  <c r="Q150" i="5"/>
  <c r="R150" i="5" s="1"/>
  <c r="S150" i="5" s="1"/>
  <c r="Q146" i="5"/>
  <c r="R146" i="5" s="1"/>
  <c r="S146" i="5" s="1"/>
  <c r="Q142" i="5"/>
  <c r="R142" i="5" s="1"/>
  <c r="S142" i="5" s="1"/>
  <c r="Q234" i="5"/>
  <c r="R234" i="5" s="1"/>
  <c r="S234" i="5" s="1"/>
  <c r="Q218" i="5"/>
  <c r="R218" i="5" s="1"/>
  <c r="S218" i="5" s="1"/>
  <c r="Q202" i="5"/>
  <c r="R202" i="5" s="1"/>
  <c r="S202" i="5" s="1"/>
  <c r="Q186" i="5"/>
  <c r="R186" i="5" s="1"/>
  <c r="S186" i="5" s="1"/>
  <c r="Q182" i="5"/>
  <c r="R182" i="5" s="1"/>
  <c r="S182" i="5" s="1"/>
  <c r="Q174" i="5"/>
  <c r="R174" i="5" s="1"/>
  <c r="S174" i="5" s="1"/>
  <c r="Q163" i="5"/>
  <c r="R163" i="5" s="1"/>
  <c r="S163" i="5" s="1"/>
  <c r="Q159" i="5"/>
  <c r="R159" i="5" s="1"/>
  <c r="S159" i="5" s="1"/>
  <c r="Q155" i="5"/>
  <c r="R155" i="5" s="1"/>
  <c r="S155" i="5" s="1"/>
  <c r="Q151" i="5"/>
  <c r="R151" i="5" s="1"/>
  <c r="S151" i="5" s="1"/>
  <c r="Q147" i="5"/>
  <c r="R147" i="5" s="1"/>
  <c r="S147" i="5" s="1"/>
  <c r="Q143" i="5"/>
  <c r="R143" i="5" s="1"/>
  <c r="S143" i="5" s="1"/>
  <c r="Q157" i="5"/>
  <c r="R157" i="5" s="1"/>
  <c r="S157" i="5" s="1"/>
  <c r="Q153" i="5"/>
  <c r="R153" i="5" s="1"/>
  <c r="S153" i="5" s="1"/>
  <c r="Q145" i="5"/>
  <c r="R145" i="5" s="1"/>
  <c r="S145" i="5" s="1"/>
  <c r="Q141" i="5"/>
  <c r="R141" i="5" s="1"/>
  <c r="S141" i="5" s="1"/>
  <c r="Q222" i="5"/>
  <c r="R222" i="5" s="1"/>
  <c r="S222" i="5" s="1"/>
  <c r="Q206" i="5"/>
  <c r="R206" i="5" s="1"/>
  <c r="S206" i="5" s="1"/>
  <c r="Q190" i="5"/>
  <c r="R190" i="5" s="1"/>
  <c r="S190" i="5" s="1"/>
  <c r="Q183" i="5"/>
  <c r="R183" i="5" s="1"/>
  <c r="S183" i="5" s="1"/>
  <c r="Q175" i="5"/>
  <c r="R175" i="5" s="1"/>
  <c r="S175" i="5" s="1"/>
  <c r="Q167" i="5"/>
  <c r="R167" i="5" s="1"/>
  <c r="S167" i="5" s="1"/>
  <c r="Q164" i="5"/>
  <c r="R164" i="5" s="1"/>
  <c r="S164" i="5" s="1"/>
  <c r="Q160" i="5"/>
  <c r="R160" i="5" s="1"/>
  <c r="S160" i="5" s="1"/>
  <c r="Q156" i="5"/>
  <c r="R156" i="5" s="1"/>
  <c r="S156" i="5" s="1"/>
  <c r="Q152" i="5"/>
  <c r="R152" i="5" s="1"/>
  <c r="S152" i="5" s="1"/>
  <c r="Q148" i="5"/>
  <c r="R148" i="5" s="1"/>
  <c r="S148" i="5" s="1"/>
  <c r="Q144" i="5"/>
  <c r="R144" i="5" s="1"/>
  <c r="S144" i="5" s="1"/>
  <c r="Q226" i="5"/>
  <c r="R226" i="5" s="1"/>
  <c r="S226" i="5" s="1"/>
  <c r="Q210" i="5"/>
  <c r="R210" i="5" s="1"/>
  <c r="S210" i="5" s="1"/>
  <c r="Q194" i="5"/>
  <c r="R194" i="5" s="1"/>
  <c r="S194" i="5" s="1"/>
  <c r="Q178" i="5"/>
  <c r="R178" i="5" s="1"/>
  <c r="S178" i="5" s="1"/>
  <c r="Q170" i="5"/>
  <c r="R170" i="5" s="1"/>
  <c r="S170" i="5" s="1"/>
  <c r="Q165" i="5"/>
  <c r="R165" i="5" s="1"/>
  <c r="S165" i="5" s="1"/>
  <c r="Q161" i="5"/>
  <c r="R161" i="5" s="1"/>
  <c r="S161" i="5" s="1"/>
  <c r="Q149" i="5"/>
  <c r="R149" i="5" s="1"/>
  <c r="S149" i="5" s="1"/>
  <c r="Q137" i="5"/>
  <c r="R137" i="5" s="1"/>
  <c r="S137" i="5" s="1"/>
  <c r="Q133" i="5"/>
  <c r="R133" i="5" s="1"/>
  <c r="S133" i="5" s="1"/>
  <c r="Q129" i="5"/>
  <c r="R129" i="5" s="1"/>
  <c r="S129" i="5" s="1"/>
  <c r="Q125" i="5"/>
  <c r="R125" i="5" s="1"/>
  <c r="S125" i="5" s="1"/>
  <c r="Q121" i="5"/>
  <c r="R121" i="5" s="1"/>
  <c r="S121" i="5" s="1"/>
  <c r="Q117" i="5"/>
  <c r="R117" i="5" s="1"/>
  <c r="S117" i="5" s="1"/>
  <c r="Q113" i="5"/>
  <c r="R113" i="5" s="1"/>
  <c r="S113" i="5" s="1"/>
  <c r="Q109" i="5"/>
  <c r="R109" i="5" s="1"/>
  <c r="S109" i="5" s="1"/>
  <c r="Q105" i="5"/>
  <c r="R105" i="5" s="1"/>
  <c r="S105" i="5" s="1"/>
  <c r="Q101" i="5"/>
  <c r="R101" i="5" s="1"/>
  <c r="S101" i="5" s="1"/>
  <c r="Q97" i="5"/>
  <c r="R97" i="5" s="1"/>
  <c r="S97" i="5" s="1"/>
  <c r="Q138" i="5"/>
  <c r="R138" i="5" s="1"/>
  <c r="S138" i="5" s="1"/>
  <c r="Q134" i="5"/>
  <c r="R134" i="5" s="1"/>
  <c r="S134" i="5" s="1"/>
  <c r="Q130" i="5"/>
  <c r="R130" i="5" s="1"/>
  <c r="S130" i="5" s="1"/>
  <c r="Q126" i="5"/>
  <c r="R126" i="5" s="1"/>
  <c r="S126" i="5" s="1"/>
  <c r="Q122" i="5"/>
  <c r="R122" i="5" s="1"/>
  <c r="S122" i="5" s="1"/>
  <c r="Q118" i="5"/>
  <c r="R118" i="5" s="1"/>
  <c r="S118" i="5" s="1"/>
  <c r="Q139" i="5"/>
  <c r="R139" i="5" s="1"/>
  <c r="S139" i="5" s="1"/>
  <c r="Q135" i="5"/>
  <c r="R135" i="5" s="1"/>
  <c r="S135" i="5" s="1"/>
  <c r="Q131" i="5"/>
  <c r="R131" i="5" s="1"/>
  <c r="S131" i="5" s="1"/>
  <c r="Q127" i="5"/>
  <c r="R127" i="5" s="1"/>
  <c r="S127" i="5" s="1"/>
  <c r="Q123" i="5"/>
  <c r="R123" i="5" s="1"/>
  <c r="S123" i="5" s="1"/>
  <c r="Q119" i="5"/>
  <c r="R119" i="5" s="1"/>
  <c r="S119" i="5" s="1"/>
  <c r="Q115" i="5"/>
  <c r="R115" i="5" s="1"/>
  <c r="S115" i="5" s="1"/>
  <c r="Q111" i="5"/>
  <c r="R111" i="5" s="1"/>
  <c r="S111" i="5" s="1"/>
  <c r="Q107" i="5"/>
  <c r="R107" i="5" s="1"/>
  <c r="S107" i="5" s="1"/>
  <c r="Q103" i="5"/>
  <c r="R103" i="5" s="1"/>
  <c r="S103" i="5" s="1"/>
  <c r="Q99" i="5"/>
  <c r="R99" i="5" s="1"/>
  <c r="S99" i="5" s="1"/>
  <c r="Q95" i="5"/>
  <c r="R95" i="5" s="1"/>
  <c r="S95" i="5" s="1"/>
  <c r="Q136" i="5"/>
  <c r="R136" i="5" s="1"/>
  <c r="S136" i="5" s="1"/>
  <c r="Q132" i="5"/>
  <c r="R132" i="5" s="1"/>
  <c r="S132" i="5" s="1"/>
  <c r="Q128" i="5"/>
  <c r="R128" i="5" s="1"/>
  <c r="S128" i="5" s="1"/>
  <c r="Q124" i="5"/>
  <c r="R124" i="5" s="1"/>
  <c r="S124" i="5" s="1"/>
  <c r="Q120" i="5"/>
  <c r="R120" i="5" s="1"/>
  <c r="S120" i="5" s="1"/>
  <c r="Q116" i="5"/>
  <c r="R116" i="5" s="1"/>
  <c r="S116" i="5" s="1"/>
  <c r="Q112" i="5"/>
  <c r="R112" i="5" s="1"/>
  <c r="S112" i="5" s="1"/>
  <c r="Q110" i="5"/>
  <c r="R110" i="5" s="1"/>
  <c r="S110" i="5" s="1"/>
  <c r="Q104" i="5"/>
  <c r="R104" i="5" s="1"/>
  <c r="S104" i="5" s="1"/>
  <c r="Q94" i="5"/>
  <c r="R94" i="5" s="1"/>
  <c r="S94" i="5" s="1"/>
  <c r="Q108" i="5"/>
  <c r="R108" i="5" s="1"/>
  <c r="S108" i="5" s="1"/>
  <c r="Q102" i="5"/>
  <c r="R102" i="5" s="1"/>
  <c r="S102" i="5" s="1"/>
  <c r="Q114" i="5"/>
  <c r="R114" i="5" s="1"/>
  <c r="S114" i="5" s="1"/>
  <c r="Q106" i="5"/>
  <c r="R106" i="5" s="1"/>
  <c r="S106" i="5" s="1"/>
  <c r="Q100" i="5"/>
  <c r="R100" i="5" s="1"/>
  <c r="S100" i="5" s="1"/>
  <c r="Q98" i="5"/>
  <c r="R98" i="5" s="1"/>
  <c r="S98" i="5" s="1"/>
  <c r="Q96" i="5"/>
  <c r="R96" i="5" s="1"/>
  <c r="S96" i="5" s="1"/>
  <c r="Q93" i="5"/>
  <c r="R93" i="5" s="1"/>
  <c r="S93" i="5" s="1"/>
  <c r="Q92" i="5"/>
  <c r="R92" i="5" s="1"/>
  <c r="S92" i="5" s="1"/>
  <c r="Q91" i="5"/>
  <c r="R91" i="5" s="1"/>
  <c r="S91" i="5" s="1"/>
  <c r="Q90" i="5"/>
  <c r="R90" i="5" s="1"/>
  <c r="S90" i="5" s="1"/>
  <c r="Q89" i="5"/>
  <c r="R89" i="5" s="1"/>
  <c r="S89" i="5" s="1"/>
  <c r="Q88" i="5"/>
  <c r="R88" i="5" s="1"/>
  <c r="S88" i="5" s="1"/>
  <c r="Q87" i="5"/>
  <c r="R87" i="5" s="1"/>
  <c r="S87" i="5" s="1"/>
  <c r="Q86" i="5"/>
  <c r="R86" i="5" s="1"/>
  <c r="S86" i="5" s="1"/>
  <c r="Q85" i="5"/>
  <c r="R85" i="5" s="1"/>
  <c r="S85" i="5" s="1"/>
  <c r="Q84" i="5"/>
  <c r="R84" i="5" s="1"/>
  <c r="S84" i="5" s="1"/>
  <c r="Q83" i="5"/>
  <c r="R83" i="5" s="1"/>
  <c r="S83" i="5" s="1"/>
  <c r="Q82" i="5"/>
  <c r="R82" i="5" s="1"/>
  <c r="S82" i="5" s="1"/>
  <c r="Q81" i="5"/>
  <c r="R81" i="5" s="1"/>
  <c r="S81" i="5" s="1"/>
  <c r="Q80" i="5"/>
  <c r="R80" i="5" s="1"/>
  <c r="S80" i="5" s="1"/>
  <c r="Q79" i="5"/>
  <c r="R79" i="5" s="1"/>
  <c r="S79" i="5" s="1"/>
  <c r="Q78" i="5"/>
  <c r="R78" i="5" s="1"/>
  <c r="S78" i="5" s="1"/>
  <c r="Q77" i="5"/>
  <c r="R77" i="5" s="1"/>
  <c r="S77" i="5" s="1"/>
  <c r="Q76" i="5"/>
  <c r="R76" i="5" s="1"/>
  <c r="S76" i="5" s="1"/>
  <c r="Q75" i="5"/>
  <c r="R75" i="5" s="1"/>
  <c r="S75" i="5" s="1"/>
  <c r="Q74" i="5"/>
  <c r="R74" i="5" s="1"/>
  <c r="S74" i="5" s="1"/>
  <c r="Q73" i="5"/>
  <c r="R73" i="5" s="1"/>
  <c r="S73" i="5" s="1"/>
  <c r="Q72" i="5"/>
  <c r="R72" i="5" s="1"/>
  <c r="S72" i="5" s="1"/>
  <c r="Q71" i="5"/>
  <c r="R71" i="5" s="1"/>
  <c r="S71" i="5" s="1"/>
  <c r="Q70" i="5"/>
  <c r="R70" i="5" s="1"/>
  <c r="S70" i="5" s="1"/>
  <c r="Q69" i="5"/>
  <c r="R69" i="5" s="1"/>
  <c r="S69" i="5" s="1"/>
  <c r="Q68" i="5"/>
  <c r="R68" i="5" s="1"/>
  <c r="S68" i="5" s="1"/>
  <c r="Q67" i="5"/>
  <c r="R67" i="5" s="1"/>
  <c r="S67" i="5" s="1"/>
  <c r="Q66" i="5"/>
  <c r="R66" i="5" s="1"/>
  <c r="S66" i="5" s="1"/>
  <c r="Q65" i="5"/>
  <c r="R65" i="5" s="1"/>
  <c r="S65" i="5" s="1"/>
  <c r="Q64" i="5"/>
  <c r="R64" i="5" s="1"/>
  <c r="S64" i="5" s="1"/>
  <c r="Q63" i="5"/>
  <c r="R63" i="5" s="1"/>
  <c r="S63" i="5" s="1"/>
  <c r="Q62" i="5"/>
  <c r="R62" i="5" s="1"/>
  <c r="S62" i="5" s="1"/>
  <c r="Q61" i="5"/>
  <c r="R61" i="5" s="1"/>
  <c r="S61" i="5" s="1"/>
  <c r="Q60" i="5"/>
  <c r="R60" i="5" s="1"/>
  <c r="S60" i="5" s="1"/>
  <c r="Q59" i="5"/>
  <c r="R59" i="5" s="1"/>
  <c r="S59" i="5" s="1"/>
  <c r="Q58" i="5"/>
  <c r="R58" i="5" s="1"/>
  <c r="S58" i="5" s="1"/>
  <c r="Q57" i="5"/>
  <c r="R57" i="5" s="1"/>
  <c r="S57" i="5" s="1"/>
  <c r="Q56" i="5"/>
  <c r="R56" i="5" s="1"/>
  <c r="S56" i="5" s="1"/>
  <c r="Q55" i="5"/>
  <c r="R55" i="5" s="1"/>
  <c r="S55" i="5" s="1"/>
  <c r="Q54" i="5"/>
  <c r="R54" i="5" s="1"/>
  <c r="S54" i="5" s="1"/>
  <c r="Q34" i="5"/>
  <c r="R34" i="5" s="1"/>
  <c r="S34" i="5" s="1"/>
  <c r="Q24" i="5"/>
  <c r="R24" i="5" s="1"/>
  <c r="S24" i="5" s="1"/>
  <c r="Q21" i="5"/>
  <c r="R21" i="5" s="1"/>
  <c r="S21" i="5" s="1"/>
  <c r="Q53" i="5"/>
  <c r="R53" i="5" s="1"/>
  <c r="S53" i="5" s="1"/>
  <c r="Q52" i="5"/>
  <c r="R52" i="5" s="1"/>
  <c r="S52" i="5" s="1"/>
  <c r="Q51" i="5"/>
  <c r="R51" i="5" s="1"/>
  <c r="S51" i="5" s="1"/>
  <c r="Q50" i="5"/>
  <c r="R50" i="5" s="1"/>
  <c r="S50" i="5" s="1"/>
  <c r="Q49" i="5"/>
  <c r="R49" i="5" s="1"/>
  <c r="S49" i="5" s="1"/>
  <c r="Q48" i="5"/>
  <c r="R48" i="5" s="1"/>
  <c r="S48" i="5" s="1"/>
  <c r="Q47" i="5"/>
  <c r="R47" i="5" s="1"/>
  <c r="S47" i="5" s="1"/>
  <c r="Q46" i="5"/>
  <c r="R46" i="5" s="1"/>
  <c r="S46" i="5" s="1"/>
  <c r="Q45" i="5"/>
  <c r="R45" i="5" s="1"/>
  <c r="S45" i="5" s="1"/>
  <c r="Q44" i="5"/>
  <c r="R44" i="5" s="1"/>
  <c r="S44" i="5" s="1"/>
  <c r="Q43" i="5"/>
  <c r="R43" i="5" s="1"/>
  <c r="S43" i="5" s="1"/>
  <c r="Q42" i="5"/>
  <c r="R42" i="5" s="1"/>
  <c r="S42" i="5" s="1"/>
  <c r="Q41" i="5"/>
  <c r="R41" i="5" s="1"/>
  <c r="S41" i="5" s="1"/>
  <c r="Q40" i="5"/>
  <c r="R40" i="5" s="1"/>
  <c r="S40" i="5" s="1"/>
  <c r="Q39" i="5"/>
  <c r="R39" i="5" s="1"/>
  <c r="S39" i="5" s="1"/>
  <c r="Q38" i="5"/>
  <c r="R38" i="5" s="1"/>
  <c r="S38" i="5" s="1"/>
  <c r="Q37" i="5"/>
  <c r="R37" i="5" s="1"/>
  <c r="S37" i="5" s="1"/>
  <c r="Q36" i="5"/>
  <c r="R36" i="5" s="1"/>
  <c r="S36" i="5" s="1"/>
  <c r="Q35" i="5"/>
  <c r="R35" i="5" s="1"/>
  <c r="S35" i="5" s="1"/>
  <c r="Q33" i="5"/>
  <c r="R33" i="5" s="1"/>
  <c r="S33" i="5" s="1"/>
  <c r="Q32" i="5"/>
  <c r="R32" i="5" s="1"/>
  <c r="S32" i="5" s="1"/>
  <c r="Q31" i="5"/>
  <c r="R31" i="5" s="1"/>
  <c r="S31" i="5" s="1"/>
  <c r="Q30" i="5"/>
  <c r="R30" i="5" s="1"/>
  <c r="S30" i="5" s="1"/>
  <c r="Q29" i="5"/>
  <c r="R29" i="5" s="1"/>
  <c r="S29" i="5" s="1"/>
  <c r="Q28" i="5"/>
  <c r="R28" i="5" s="1"/>
  <c r="S28" i="5" s="1"/>
  <c r="Q27" i="5"/>
  <c r="R27" i="5" s="1"/>
  <c r="S27" i="5" s="1"/>
  <c r="Q26" i="5"/>
  <c r="R26" i="5" s="1"/>
  <c r="S26" i="5" s="1"/>
  <c r="Q25" i="5"/>
  <c r="R25" i="5" s="1"/>
  <c r="S25" i="5" s="1"/>
  <c r="Q23" i="5"/>
  <c r="R23" i="5" s="1"/>
  <c r="S23" i="5" s="1"/>
  <c r="Q22" i="5"/>
  <c r="R22" i="5" s="1"/>
  <c r="S22" i="5" s="1"/>
  <c r="Q20" i="5"/>
  <c r="R20" i="5" s="1"/>
  <c r="S20" i="5" s="1"/>
  <c r="Q19" i="5"/>
  <c r="R19" i="5" s="1"/>
  <c r="S19" i="5" s="1"/>
  <c r="F15" i="13"/>
  <c r="D15" i="13" s="1"/>
  <c r="Q18" i="5"/>
  <c r="R18" i="5" s="1"/>
  <c r="S18" i="5" s="1"/>
  <c r="S310" i="5" l="1"/>
  <c r="D15" i="10" s="1"/>
  <c r="D19" i="10" s="1"/>
  <c r="D23" i="13" s="1"/>
  <c r="D28" i="13" s="1"/>
  <c r="H18" i="19" s="1"/>
  <c r="R310"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<sst xmlns="http://schemas.openxmlformats.org/spreadsheetml/2006/main" count="3877" uniqueCount="845">
  <si>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</si>
  <si>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</si>
  <si>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</si>
  <si>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</si>
  <si>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</si>
  <si>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</si>
  <si>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</si>
  <si>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</si>
  <si>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</si>
  <si>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</si>
  <si>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</si>
  <si>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</si>
  <si>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</si>
  <si>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</si>
  <si>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</si>
  <si>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</si>
  <si>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</si>
  <si>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</si>
  <si>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</si>
  <si>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</si>
  <si>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</si>
  <si>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</si>
  <si>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</si>
  <si>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</si>
  <si>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</si>
  <si>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</si>
  <si>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</si>
  <si>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</si>
  <si>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</si>
  <si>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</si>
  <si>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</si>
  <si>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</si>
  <si>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</si>
  <si>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</si>
  <si>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</si>
  <si>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</si>
  <si>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</si>
  <si>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</si>
  <si>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</si>
  <si>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</si>
  <si>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</si>
  <si>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</si>
  <si>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</si>
  <si>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</si>
  <si>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</si>
  <si>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</si>
  <si>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</si>
  <si>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</si>
  <si>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</si>
  <si>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</si>
  <si>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</si>
  <si>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</si>
  <si>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</si>
  <si>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</si>
  <si>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</si>
  <si>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</si>
  <si>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</si>
  <si>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</si>
  <si>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</si>
  <si>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</si>
  <si>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</si>
  <si>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</si>
  <si>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</si>
  <si>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</si>
  <si>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</si>
  <si>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</si>
  <si>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</si>
  <si>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</si>
  <si>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</si>
  <si>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</si>
  <si>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</si>
  <si>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</si>
  <si>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</si>
  <si>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</si>
  <si>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</si>
  <si>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</si>
  <si>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</si>
  <si>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</si>
  <si>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</si>
  <si>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</si>
  <si>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</si>
  <si>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</si>
  <si>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</si>
  <si>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</si>
  <si>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</si>
  <si>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</si>
  <si>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</si>
  <si>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</si>
  <si>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</si>
  <si>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</si>
  <si>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</si>
  <si>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</si>
  <si>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</si>
  <si>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</si>
  <si>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</si>
  <si>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</si>
  <si>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</si>
  <si>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</si>
  <si>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</si>
  <si>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</si>
  <si>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</si>
  <si>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</si>
  <si>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</si>
  <si>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</si>
  <si>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</si>
  <si>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</si>
  <si>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</si>
  <si>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</si>
  <si>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</si>
  <si>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</si>
  <si>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</si>
  <si>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</si>
  <si>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</si>
  <si>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</si>
  <si>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</si>
  <si>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</si>
  <si>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</si>
  <si>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</si>
  <si>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</si>
  <si>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</si>
  <si>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</si>
  <si>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</si>
  <si>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</si>
  <si>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</si>
  <si>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</si>
  <si>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</si>
  <si>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</si>
  <si>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</si>
  <si>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</si>
  <si>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</si>
  <si>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</si>
  <si>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</si>
  <si>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</si>
  <si>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</si>
  <si>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</si>
  <si>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</si>
  <si>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</si>
  <si>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</si>
  <si>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</si>
  <si>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</si>
  <si>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</si>
  <si>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</si>
  <si>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</si>
  <si>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</si>
  <si>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</si>
  <si>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</si>
  <si>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</si>
  <si>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</si>
  <si>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</si>
  <si>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</si>
  <si>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</si>
  <si>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</si>
  <si>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</si>
  <si>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</si>
  <si>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</si>
  <si>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</si>
  <si>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</si>
  <si>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</si>
  <si>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</si>
  <si>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</si>
  <si>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</si>
  <si>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</si>
  <si>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</si>
  <si>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</si>
  <si>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</si>
  <si>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</si>
  <si>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</si>
  <si>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</si>
  <si>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</si>
  <si>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</si>
  <si>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</si>
  <si>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</si>
  <si>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</si>
  <si>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</si>
  <si>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</si>
  <si>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</si>
  <si>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</si>
  <si>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</si>
  <si>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</si>
  <si>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</si>
  <si>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</si>
  <si>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</si>
  <si>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</si>
  <si>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</si>
  <si>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</si>
  <si>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</si>
  <si>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</si>
  <si>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</si>
  <si>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</si>
  <si>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</si>
  <si>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</si>
  <si>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</si>
  <si>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</si>
  <si>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</si>
  <si>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</si>
  <si>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</si>
  <si>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</si>
  <si>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</si>
  <si>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</si>
  <si>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</si>
  <si>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</si>
  <si>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</si>
  <si>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</si>
  <si>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</si>
  <si>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</si>
  <si>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</si>
  <si>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</si>
  <si>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</si>
  <si>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</si>
  <si>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</si>
  <si>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</si>
  <si>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</si>
  <si>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</si>
  <si>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</si>
  <si>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</si>
  <si>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</si>
  <si>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</si>
  <si>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</si>
  <si>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</si>
  <si>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</si>
  <si>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</si>
  <si>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</si>
  <si>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</si>
  <si>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</si>
  <si>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</si>
  <si>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</si>
  <si>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</si>
  <si>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</si>
  <si>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</si>
  <si>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</si>
  <si>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</si>
  <si>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</si>
  <si>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</si>
  <si>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</si>
  <si>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</si>
  <si>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</si>
  <si>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</si>
  <si>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</si>
  <si>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</si>
  <si>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</si>
  <si>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</si>
  <si>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</si>
  <si>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</si>
  <si>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</si>
  <si>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</si>
  <si>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</si>
  <si>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</si>
  <si>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</si>
  <si>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</si>
  <si>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</si>
  <si>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</si>
  <si>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</si>
  <si>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</si>
  <si>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</si>
  <si>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</si>
  <si>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</si>
  <si>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</si>
  <si>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</si>
  <si>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</si>
  <si>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</si>
  <si>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</si>
  <si>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</si>
  <si>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</si>
  <si>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</si>
  <si>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</si>
  <si>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</si>
  <si>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</si>
  <si>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</si>
  <si>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</si>
  <si>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</si>
  <si>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</si>
  <si>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</si>
  <si>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</si>
  <si>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</si>
  <si>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</si>
  <si>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</si>
  <si>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</si>
  <si>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</si>
  <si>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</si>
  <si>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</si>
  <si>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</si>
  <si>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</si>
  <si>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</si>
  <si>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</si>
  <si>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</si>
  <si>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</si>
  <si>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</si>
  <si>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</si>
  <si>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</si>
  <si>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</si>
  <si>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</si>
  <si>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</si>
  <si>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</si>
  <si>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</si>
  <si>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</si>
  <si>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</si>
  <si>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</si>
  <si>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</si>
  <si>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</si>
  <si>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</si>
  <si>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</si>
  <si>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</si>
  <si>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</si>
  <si>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</si>
  <si>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</si>
  <si>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</si>
  <si>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</si>
  <si>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</si>
  <si>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</si>
  <si>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</si>
  <si>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</si>
  <si>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</si>
  <si>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</si>
  <si>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</si>
  <si>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</si>
  <si>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</si>
  <si>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</si>
  <si>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</si>
  <si>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</si>
  <si>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</si>
  <si>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</si>
  <si>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</si>
  <si>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</si>
  <si>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</si>
  <si>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</si>
  <si>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</si>
  <si>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</si>
  <si>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</si>
  <si>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</si>
  <si>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</si>
  <si>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</si>
  <si>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</si>
  <si>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</si>
  <si>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</si>
  <si>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</si>
  <si>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</si>
  <si>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</si>
  <si>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</si>
  <si>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</si>
  <si>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</si>
  <si>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</si>
  <si>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</si>
  <si>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</si>
  <si>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</si>
  <si>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</si>
  <si>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</si>
  <si>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</si>
  <si>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</si>
  <si>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</si>
  <si>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</si>
  <si>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</si>
  <si>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</si>
  <si>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</si>
  <si>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</si>
  <si>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</si>
  <si>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</si>
  <si>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</si>
  <si>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</si>
  <si>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</si>
  <si>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</si>
  <si>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</si>
  <si>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</si>
  <si>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</si>
  <si>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</si>
  <si>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</si>
  <si>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</si>
  <si>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</si>
  <si>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</si>
  <si>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</si>
  <si>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</si>
  <si>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</si>
  <si>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</si>
  <si>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</si>
  <si>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</si>
  <si>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</si>
  <si>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</si>
  <si>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</si>
  <si>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</si>
  <si>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</si>
  <si>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</si>
  <si>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</si>
  <si>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</si>
  <si>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</si>
  <si>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</si>
  <si>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</si>
  <si>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</si>
  <si>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</si>
  <si>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</si>
  <si>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</si>
  <si>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</si>
  <si>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</si>
  <si>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</si>
  <si>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</si>
  <si>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</si>
  <si>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</si>
  <si>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</si>
  <si>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</si>
  <si>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</si>
  <si>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</si>
  <si>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</si>
  <si>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</si>
  <si>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</si>
  <si>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</si>
  <si>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</si>
  <si>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</si>
  <si>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</si>
  <si>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</si>
  <si>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</si>
  <si>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</si>
  <si>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</si>
  <si>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</si>
  <si>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</si>
  <si>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</si>
  <si>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</si>
  <si>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</si>
  <si>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</si>
  <si>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</si>
  <si>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</si>
  <si>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</si>
  <si>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</si>
  <si>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</si>
  <si>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</si>
  <si>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</si>
  <si>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</si>
  <si>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</si>
  <si>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</si>
  <si>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</si>
  <si>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</si>
  <si>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</si>
  <si>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</si>
  <si>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</si>
  <si>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</si>
  <si>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</si>
  <si>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</si>
  <si>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</si>
  <si>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</si>
  <si>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</si>
  <si>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</si>
  <si>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</si>
  <si>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</si>
  <si>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</si>
  <si>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</si>
  <si>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</si>
  <si>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</si>
  <si>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</si>
  <si>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</si>
  <si>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</si>
  <si>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</si>
  <si>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</si>
  <si>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</si>
  <si>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</si>
  <si>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</si>
  <si>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</si>
  <si>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</si>
  <si>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</si>
  <si>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</si>
  <si>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</si>
  <si>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</si>
  <si>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</si>
  <si>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</si>
  <si>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</si>
  <si>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</si>
  <si>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</si>
  <si>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</si>
  <si>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</si>
  <si>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</si>
  <si>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</si>
  <si>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</si>
  <si>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</si>
  <si>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</si>
  <si>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</si>
  <si>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</si>
  <si>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</si>
  <si>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</si>
  <si>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</si>
  <si>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</si>
  <si>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</si>
  <si>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</si>
  <si>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 xml:space="preserve">MT </t>
  </si>
  <si>
    <t>Supply of Pipe Type Earthing</t>
  </si>
  <si>
    <t>ROD TYPE EARTHING</t>
  </si>
  <si>
    <t>Supply of Shieldwire Earthing includingPG clamps, downlead clamps butexcluding Earthwire bits for Pipe typeearthing</t>
  </si>
  <si>
    <t>Phase Plate (Set of three)</t>
  </si>
  <si>
    <t>Circuit Plate  (Set of two)</t>
  </si>
  <si>
    <t>Supply of Anti-Climbing Devices ofBarbed Wire Type</t>
  </si>
  <si>
    <t xml:space="preserve">KM </t>
  </si>
  <si>
    <t>24 FIBRE (DWSM) OPGW FIBRE OPTIC CABLE</t>
  </si>
  <si>
    <t>Suspension clamp assembly for 24 fibre OPGW</t>
  </si>
  <si>
    <t>TENSION  FITTINGS ASSEMBLY FOR 24F OPGW INCLUDING ALL ACCESSORIES FORJOINT BOX (SPLICING) LOCATION</t>
  </si>
  <si>
    <t>TENSION ASSEMBLY - DOUBLE TENSION PASS THROUGH ASSEMBLY FOR 24 FIBEROPGW</t>
  </si>
  <si>
    <t>Vibration Damper for 24 fibre OPGW</t>
  </si>
  <si>
    <t>Down Lead clamp Assembly for 24 fibre OPGW</t>
  </si>
  <si>
    <t>Joint Box for 24 fibre OPGW</t>
  </si>
  <si>
    <t>Check survey</t>
  </si>
  <si>
    <t>Detailed survey including route alignment, profiling and tower spotting</t>
  </si>
  <si>
    <t>Detailed soil investigation: All kinds of soils except fissured rock and hard rock</t>
  </si>
  <si>
    <t>Installation of earthing of towers: Pipe Type</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</si>
  <si>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</si>
  <si>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</si>
  <si>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</si>
  <si>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</si>
  <si>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Circuit Plate  (Set of two)</t>
  </si>
  <si>
    <t>Installation of tower accessories: Anti-Climbing Devices</t>
  </si>
  <si>
    <t>Excavation : Dry Soil</t>
  </si>
  <si>
    <t xml:space="preserve">M3 </t>
  </si>
  <si>
    <t>Excavation: Wet Soil</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</si>
  <si>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</si>
  <si>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</si>
  <si>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Reinforcement Steel : Supply and placement</t>
  </si>
  <si>
    <t>Dismantling of existing tower and transportation to stores</t>
  </si>
  <si>
    <t>Installation of Joint box above ground (Including Splicing &amp; Testing) : 24 fibres</t>
  </si>
  <si>
    <t>Danger  Plate for 400kV</t>
  </si>
  <si>
    <t>Number  Plate for 400kV</t>
  </si>
  <si>
    <t>Composite long rod Insulators for 400kV Transmission Line-120 KN(Length-3335 mm, Creepage-13020 mm)</t>
  </si>
  <si>
    <t>Composite long rod Insulators for 400kV Transmission Line-160 KN(Length-3910 mm, Creepage-13020 mm)</t>
  </si>
  <si>
    <t xml:space="preserve">EARTHING OF TOWERS                      </t>
  </si>
  <si>
    <t>Supply of Counterpoise type (120 m length)</t>
  </si>
  <si>
    <t>Bird Guard (Set of Three)</t>
  </si>
  <si>
    <t>Hardware Fittings for Twin HTLS Conductor-Single "I" Suspension String(without clamps)</t>
  </si>
  <si>
    <t>Hardware Fittings for Twin HTLS Conductor-Single I Suspension String(Pilot)(without clamps)</t>
  </si>
  <si>
    <t>Hardware Fittings for Twin HTLS Conductor-Double TensionString(without clamps)</t>
  </si>
  <si>
    <t>SUSPENSION  CLAMP  (FREE CENTRE TYPE SUSPENSION CLAMP ALONGWITHPREFORMED ARMOUR RODS OR ARMOUR GRIP SUSPENSION CLAMP) SUITABLE FORSUSPENSION INSULATOR STRING FOR HTLS MOOSE CONDUCTOR</t>
  </si>
  <si>
    <t>SUSPENSION  CLAMP SUITABLE FOR SUSPENSION PILOT INSULATOR STRING FORHTLS MOOSE CONDUCTOR</t>
  </si>
  <si>
    <t>DEAD END CLAMP SUITABLE FOR TENSION INSULATOR STRING FOR  HTLS MOOSECONDUCTOR</t>
  </si>
  <si>
    <t>MID SPAN COMPRESSION JOINT FOR HTLS MOOSE CONDUCTOR</t>
  </si>
  <si>
    <t>REPAIR SLEEVE FOR HTLS MOOSE CONDUCTOR</t>
  </si>
  <si>
    <t>SPACER DAMPER FOR HTLS MOOSE CONDUCTOR</t>
  </si>
  <si>
    <t>RIGID SPACER FOR HTLS MOOSE CONDUCTOR</t>
  </si>
  <si>
    <t>HTLS MOOSE CONDUCTOR</t>
  </si>
  <si>
    <t>Supply of Span Marker for Aviation</t>
  </si>
  <si>
    <t>Supply of Obstruction Lights (as per IS5613)-1 Medium Intensity + 2 LowIntensity</t>
  </si>
  <si>
    <t>Supply of Obstruction Lights (as per IS5613)-1 Medium Intensity + 4 LowIntensity</t>
  </si>
  <si>
    <t>TENSION ASSEMBLY - DEAD END FOR 24 FIBER OPGW</t>
  </si>
  <si>
    <t>TENSION  FITTINGS ASSEMBLY ON SUSPENSION TOWER FOR 24F OPGW INCLUDINGALL ACCESSORIES AT JOINT BOX (SPLICING) LOCATION</t>
  </si>
  <si>
    <t>Detailed soil investigation: Fissured Rock</t>
  </si>
  <si>
    <t>Benching: All kinds of soils except fissured rock,hard rock and sandy soil</t>
  </si>
  <si>
    <t>Benching: Fissured Rock</t>
  </si>
  <si>
    <t>Benching:Hard Rock</t>
  </si>
  <si>
    <t>Installation of earthing of towers: Counterpoise type (120 m length)</t>
  </si>
  <si>
    <t>Installation of tower accessories: Bird Guard (Set of Three)</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</si>
  <si>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</si>
  <si>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Installation of insulator strings complete with arcing horns and necessary hardware, installing and stringing of twin-twin HTLSconductor including fixing of conductor accessories, installing and stringing of earthwire/OPGW including fixing of earthwire/OPGWaccessories for the 400kV M/C line</t>
  </si>
  <si>
    <t>Installation of Span Markers for aviation requirements</t>
  </si>
  <si>
    <t>Installation of Obstruction Lights for Aviation requirements: 1 Medium Intensity + 4 Low Intensity</t>
  </si>
  <si>
    <t>Protection of tower footing (supply and installation): ' Random rubble stone masonary including excavation (1:5 cement mortar)</t>
  </si>
  <si>
    <t>Protection of tower footing (supply and installation): Stone Bound in Galvanising wire netting including excavation</t>
  </si>
  <si>
    <t>Protection of tower footing (supply and installation): Backfilling and gap levelling of volumes enclosed by revetment</t>
  </si>
  <si>
    <t>Protection of tower footing (supply and installation): M 15 (1:2:4) mixed concrete for top seal cover of revetment</t>
  </si>
  <si>
    <t>Excavation: Dry Fissured Rock</t>
  </si>
  <si>
    <t>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t>
  </si>
  <si>
    <t>TW02</t>
  </si>
  <si>
    <t xml:space="preserve">SPEC. NO.: 5002002222/TOWER/DOM/A02-CC CS -3	</t>
  </si>
  <si>
    <t xml:space="preserve">400kv COMMON POINT TO KALA             </t>
  </si>
  <si>
    <t xml:space="preserve">TOWER SUPPLY                            </t>
  </si>
  <si>
    <t xml:space="preserve">tower Supply spares                     </t>
  </si>
  <si>
    <t xml:space="preserve">EARTHING OF TOWER                       </t>
  </si>
  <si>
    <t xml:space="preserve">TOWER ACCS.                             </t>
  </si>
  <si>
    <t xml:space="preserve">SUPPLY OF EARTHWIRE                     </t>
  </si>
  <si>
    <t xml:space="preserve">SUPPLY OF CONDUCTOR                     </t>
  </si>
  <si>
    <t xml:space="preserve">HARDWARE FITTING                        </t>
  </si>
  <si>
    <t xml:space="preserve">CONDUCTOR ACCESSORIES                   </t>
  </si>
  <si>
    <t xml:space="preserve">EARTHWIRE ACCS                          </t>
  </si>
  <si>
    <t xml:space="preserve">COMPOSITE INSULATOR                     </t>
  </si>
  <si>
    <t xml:space="preserve">Supply of OPGW &amp; Accessories            </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</si>
  <si>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</si>
  <si>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</si>
  <si>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</si>
  <si>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</si>
  <si>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</si>
  <si>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</si>
  <si>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</si>
  <si>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</si>
  <si>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</si>
  <si>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</si>
  <si>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</si>
  <si>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DC+25M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</si>
  <si>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</si>
  <si>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</si>
  <si>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</si>
  <si>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</si>
  <si>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</si>
  <si>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</si>
  <si>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</si>
  <si>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</si>
  <si>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DD60+18M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</si>
  <si>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DD60+25M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</si>
  <si>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DD60+30M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</si>
  <si>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QB+6M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</si>
  <si>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QB+9M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</si>
  <si>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QC+0M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</si>
  <si>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QC+6M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</si>
  <si>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QC+9M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</si>
  <si>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QD45+6M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</si>
  <si>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QD60+0M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</si>
  <si>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QD60+6M EXTENSION.</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</si>
  <si>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QD60+9M EXTENSION.</t>
  </si>
  <si>
    <t>FABRICATION, GALVANISING AND SUPPLY OF STUBS &amp; CLEATS FOR VARIOUSTYPEOF TOWERS, TOWER EXTENSIONS (COMPLETE) WITH PACK WASHERS,INCLUDINGBOLTS &amp; NUTSFOR 400KV D/C (TWIN HTLS) NARROW BASE TOWERS (WZ3)DESIGNED IS 802-2015 FOR PLAIN TERRAIN (IN COASTAL REGION); TOWER TYPEDA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</si>
  <si>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TYPEDB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</si>
  <si>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TYPEDC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</si>
  <si>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TYPEDC (FOR +18/25M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</si>
  <si>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TYPEDD45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</si>
  <si>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</si>
  <si>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(FOR +18/25M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</si>
  <si>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(FOR +30/35M EXTENSION)</t>
  </si>
  <si>
    <t>FABRICATION, GALVANISING AND SUPPLY OF STUBS &amp; CLEATS FOR VARIOUSTYPEOF TOWERS, TOWER EXTENSIONS (COMPLETE) WITH PACK WASHERS,INCLUDINGBOLTS &amp; NUTSFOR 400KV M/C (TWIN HTLS) NARROW BASE TOWERS (WZ3)DESIGNED IS 802-2015 FOR PLAIN TERRAIN (IN COASTAL REGION); TOWER TYPEQB (UP TO +9M EXTENSION)</t>
  </si>
  <si>
    <t>FABRICATION, GALVANISING AND SUPPLY OF STUBS &amp; CLEATS FOR VARIOUSTYPEOF TOWERS, TOWER EXTENSIONS (COMPLETE) WITH PACK WASHERS,INCLUDINGBOLTS &amp; NUTSFOR 400KV M/C (TWIN HTLS) NARROW BASE TOWERS (WZ3)DESIGNED IS 802-2015 FOR PLAIN TERRAIN (IN COASTAL REGION); TOWER TYPEQC (UP TO +9M EXTENSION)</t>
  </si>
  <si>
    <t>FABRICATION, GALVANISING AND SUPPLY OF STUBS &amp; CLEATS FOR VARIOUSTYPEOF TOWERS, TOWER EXTENSIONS (COMPLETE) WITH PACK WASHERS,INCLUDINGBOLTS &amp; NUTSFOR 400KV M/C (TWIN HTLS) NARROW BASE TOWERS (WZ3)DESIGNED IS 802-2015 FOR PLAIN TERRAIN (IN COASTAL REGION); TOWER TYPEQD45 (UP TO +9M EXTENSION)</t>
  </si>
  <si>
    <t>FABRICATION, GALVANISING AND SUPPLY OF STUBS &amp; CLEATS FOR VARIOUSTYPEOF TOWERS, TOWER EXTENSIONS (COMPLETE) WITH PACK WASHERS,INCLUDINGBOLTS &amp; NUTSFOR 400KV M/C (TWIN HTLS) NARROW BASE TOWERS (WZ3)DESIGNED IS 802-2015 FOR PLAIN TERRAIN (IN COASTAL REGION); TOWER TYPEQD60 (UP TO +9M EXTENSION)</t>
  </si>
  <si>
    <t>FABRICATION, GALVANIZING (UNDER MARINE ENVIRONMENT)  AND SUPPLY OFVARIOUS TYPE OF TOWER &amp; TOWER PARTS, TOWER EXTENSIONS (COMPLETE)EXCLUDING BOLTS &amp; NUTS, STEP BOLTS AND STUBS BUT INCLUDING HANGERS,D-SHACKLES, PACK WASHER ETC.- HT STEEL FOR NORMAL TOWERS</t>
  </si>
  <si>
    <t>FABRICATION, GALVANIZING (UNDER MARINE ENVIRONMENT)  AND SUPPLY OFVARIOUS TYPE OF TOWER &amp; TOWER PARTS, TOWER EXTENSIONS (COMPLETE)EXCLUDING BOLTS &amp; NUTS, STEP BOLTS AND STUBS BUT INCLUDING HANGERS,D-SHACKLES, PACK WASHER ETC.- MS STEEL FOR NORMAL TOWERS</t>
  </si>
  <si>
    <t>FABRICATION, GALVANIZING (UNDER MARINE ENVIRONMENT)  AND SUPPLY OFSTUBS &amp; CLEATS FOR VARIOUS TYPE OF TOWERS, TOWER EXTENSIONS (COMPLETE)WITH PACK WASHERS, EXCLUDING BOLTS &amp; NUTS- HT STEEL FOR NORMAL TOWERS</t>
  </si>
  <si>
    <t>Supply of Hexagonal Bolts &amp; Nuts for towers including Step Bolts, SpringWashers etc.</t>
  </si>
  <si>
    <t>Supply of Bolts &amp; Nuts for Stubs including Spring Washers etc.</t>
  </si>
  <si>
    <t>PIPE TYPE CHEMICAL EARTHING</t>
  </si>
  <si>
    <t>SUPPLY OF CHEMICAL EARTHING: COUNTERPOISE TYPE  (120M LENGTH)</t>
  </si>
  <si>
    <t>Supply of Shieldwire Earthing Counterpoise (4X30M) Type including PGclamps, downlead clamps but excluding Earthwire bits.</t>
  </si>
  <si>
    <t>BIRD DIVERTER</t>
  </si>
  <si>
    <t>AACSR EARTHWIRE (194.6SQ. MM)</t>
  </si>
  <si>
    <t>Mid Span Compression Joint-AACSR (194.6SQMM) Earth Wire</t>
  </si>
  <si>
    <t>FLEXIBLE ALUMINIUM BOND-AACSR (194.6SQMM) EARTH WIRE</t>
  </si>
  <si>
    <t>Vibration damper-AACSR (194.6SQMM) Earth Wire</t>
  </si>
  <si>
    <t>Suspension clamp-AACSR (194.6SQMM) Earth Wire</t>
  </si>
  <si>
    <t>Tension clamp-AACSR (194.6SQMM) Earth Wire</t>
  </si>
  <si>
    <t>Composite long rod Insulators for 400kV Transmission Line-210 KN(Length-3910 mm, Creepage-13020 mm)</t>
  </si>
  <si>
    <t>Composite Long Rod Polymer Insulator for 400 KV / 160 KN: Length 3335mm Minimum Creepage Distance: 13020 mm</t>
  </si>
  <si>
    <t xml:space="preserve">400KV D/C COMMON POINT TO MAGARWADA  </t>
  </si>
  <si>
    <t xml:space="preserve">AVIATION                                </t>
  </si>
  <si>
    <t>FABRICATION, GALVANISING AND SUPPLY OF VARIOUS TYPE OF TOWER &amp; TOWERPARTS, TOWER EXTENSIONS (COMPLETE)Ã‚â‚¬Å  INCLUDINGÃ‚â‚¬Å   BOLTS &amp;NUTS,STEPBOLTS, HANGERS, D-SHACKLES, PACK WASHER ETC AND EXCLUDING STUB FOR400KV M/C (TWIN HTLS) NARROW BASE TOWERS (WZ3) DESIGNED IS 802-2015FOR PLAIN TERRAIN (IN COASTAL REGION) ; TOWER TYPE QD45+18M EXTENSION.</t>
  </si>
  <si>
    <t>FABRICATION, GALVANISING AND SUPPLY OF STUBS &amp; CLEATS FOR VARIOUSTYPEOF TOWERS, TOWER EXTENSIONS (COMPLETE) WITH PACK WASHERS,INCLUDINGBOLTS &amp; NUTSFOR 400KV M/C (TWIN HTLS) NARROW BASE TOWERS (WZ3)DESIGNED IS 802-2015 FOR PLAIN TERRAIN (IN COASTAL REGION); TOWER TYPEQD45 (FOR +18/25M EXTENSION)</t>
  </si>
  <si>
    <t>FABRICATION, GALVANIZING AND SUPPLY OF TRANSMISSION LINE STEEL MONOPOLEINCLUDING ANCHOR PLATE, ANCHOR BOLTS, TEMPLATES AND ALL OTHER STRUCTURALCOMPONENTS SUITABLE FOR 400 KV D/C (TWIN HTLS) WIND ZONE-3 (VERTICALCONFIGURATION) FOR COSTAL REGION -TENSION POLE TYPE PD+9</t>
  </si>
  <si>
    <t>400 KV Banaskantha - Sankhari D/c line</t>
  </si>
  <si>
    <t xml:space="preserve">FABRICATION AND SUPPLY                  </t>
  </si>
  <si>
    <t xml:space="preserve">TOWER ACCESSORIES                       </t>
  </si>
  <si>
    <t xml:space="preserve">CONDUCTOR                               </t>
  </si>
  <si>
    <t xml:space="preserve">Earthwire                               </t>
  </si>
  <si>
    <t xml:space="preserve">HARDWARE FITTINGS                       </t>
  </si>
  <si>
    <t xml:space="preserve">Earthwire Accessories                   </t>
  </si>
  <si>
    <t xml:space="preserve">INSULATOR (CLR)                         </t>
  </si>
  <si>
    <t xml:space="preserve">Supply: OPGW                            </t>
  </si>
  <si>
    <t xml:space="preserve">Spare: OPGW                             </t>
  </si>
  <si>
    <t>Fabrication, galvanising &amp; supply of various types of towers &amp; towerparts, tower/leg extensions (complete) excluding step bolt, stubs andbolts &amp; nuts but including hangers, D-Shackles, pack washers etc.-HTSteel for Normal Towers</t>
  </si>
  <si>
    <t>Fabrication, galvanising &amp; supply of various types of towers &amp; towerparts, tower/leg extensions (complete) excluding step bolt, stubs andbolts &amp; nuts but including hangers, D-Shackles, pack washers etc.-MSSteel for Normal Towers</t>
  </si>
  <si>
    <t>Fabrication, galvanising &amp; supply of stubs with cleats for varioustypes of towers and tower extensions(complete) with packwashers excluding supply of bolts &amp; nuts-HT Steel for Normal Towers</t>
  </si>
  <si>
    <t>Fabrication, galvanising &amp; supply of stubs with cleats for varioustypes of towers and tower extensions(complete) with packwashers excluding supply of bolts &amp; nuts-MS Steel for Normal Towers</t>
  </si>
  <si>
    <t>AL59 MOOSE CONDUCTOR (KM)</t>
  </si>
  <si>
    <t>7/3.66 G.S. EARTHWIRE</t>
  </si>
  <si>
    <t>HARDWARE FITTINGS FOR 400KV AC WITH TWIN MOOSE CONDUCTOR - SINGLE ISUSPENSION STRING</t>
  </si>
  <si>
    <t>HARDWARE FITTINGS FOR 400KV AC WITH TWIN MOOSE CONDUCTOR - SINGLE ISUSPENSION STRING (PILOT)</t>
  </si>
  <si>
    <t>HARDWARE FITTINGS FOR 400KV AC WITH  TWIN MOOSE CONDUCTOR - DOUBLETENSION STRING</t>
  </si>
  <si>
    <t>MID SPAN COMPRESSION JOINT FOR AL59 MOOSE CONDUCTOR</t>
  </si>
  <si>
    <t>REPAIR SLEEVE FOR AL59 MOOSE CONDUCTOR</t>
  </si>
  <si>
    <t>VIBRATION DAMPER FOR AL59 MOOSE CONDUCTOR</t>
  </si>
  <si>
    <t>RIGID SPACER FOR JUMPER FOR TWIN AL59 MOOSE CONDUCTOR</t>
  </si>
  <si>
    <t>BUNDLE SPACER FOR TWIN AL59 MOOSE CONDUCTOR</t>
  </si>
  <si>
    <t>Mid Span Compression Joint -7/3.66mm Earth Wire</t>
  </si>
  <si>
    <t>FLEXIBLE AL BOND-7/3.66MM E/W</t>
  </si>
  <si>
    <t>Vibration damper -7/3.66mm Earth Wire</t>
  </si>
  <si>
    <t>Suspension clamp assembly -7/3.66mm Earth Wire</t>
  </si>
  <si>
    <t>Tension clamp assembly-7/3.66mm Earth Wire</t>
  </si>
  <si>
    <t xml:space="preserve">400kv COMMON POINT TO KALA       </t>
  </si>
  <si>
    <t xml:space="preserve">SURVEY                                  </t>
  </si>
  <si>
    <t xml:space="preserve">SOIL INVESTIGATION                      </t>
  </si>
  <si>
    <t xml:space="preserve">BENCHING                                </t>
  </si>
  <si>
    <t xml:space="preserve">FOUNDATION GJ&amp;DNH                       </t>
  </si>
  <si>
    <t xml:space="preserve">ERECTION                                </t>
  </si>
  <si>
    <t xml:space="preserve">INSTALLATION OF EARTHING                </t>
  </si>
  <si>
    <t xml:space="preserve">INSTALLATION OF TOWER ACCES             </t>
  </si>
  <si>
    <t xml:space="preserve">PROTECTION OF TOWER                     </t>
  </si>
  <si>
    <t xml:space="preserve">STRINGING                               </t>
  </si>
  <si>
    <t xml:space="preserve">Installation of OPGW &amp; accessories      </t>
  </si>
  <si>
    <t xml:space="preserve">DISMENTLING                             </t>
  </si>
  <si>
    <t xml:space="preserve">DESTRINGNG                              </t>
  </si>
  <si>
    <t xml:space="preserve">Labour Facilities                       </t>
  </si>
  <si>
    <t xml:space="preserve">FOUNDATION MAHA                         </t>
  </si>
  <si>
    <t>Detailed soil investigation: Hard Rock</t>
  </si>
  <si>
    <t>Design &amp; Installation of  WET foundation including all associated works as specified in TS upto 3.5 m foundation depth for 400KV D/C(Twin HTLS) Narrow Base Towers (WZ3) designed as per IS 802-2015 for plain terrain (in coastal region); Tower type DA(-3.0M ext upto+0M ext)</t>
  </si>
  <si>
    <t>Design &amp; Installation of  WET PADDY foundation including all associated works as specified in TS upto 3.5 m foundation depth for400KV D/C (Twin HTLS) Narrow Base Towers (WZ3) designed as per IS 802-2015 for plain terrain (in coastal region); Tower typeDA(-3.0M ext upto +0M ext)</t>
  </si>
  <si>
    <t>Design &amp; Installation of  PS foundation including all associated works as specified in TS upto 3.5 m foundation depth for 400KV D/C(Twin HTLS) Narrow Base Towers (WZ3) designed as per IS 802-2015 for plain terrain (in coastal region); Tower type DA(-3.0M ext upto+0M ext)</t>
  </si>
  <si>
    <t>Design &amp; Installation of WFR  foundation including all associated works as specified in TS upto 3.5 m foundation depth for 400KV D/C(Twin HTLS) Narrow Base Towers (WZ3) designed as per IS 802-2015 for plain terrain (in coastal region); Tower type DA(-3.0M ext upto+0M ext)</t>
  </si>
  <si>
    <t>Design &amp; Installation of  DRY foundation including all associated works as specified in TS upto 3.5 m foundation depth for 400KV D/C(Twin HTLS) Narrow Base Towers (WZ3) designed as per IS 802-2015 for plain terrain (in coastal region); Tower type DA(+1.5M ext upto+9M ext)</t>
  </si>
  <si>
    <t>Design &amp; Installation of  WET foundation including all associated works as specified in TS upto 3.5 m foundation depth for 400KV D/C(Twin HTLS) Narrow Base Towers (WZ3) designed as per IS 802-2015 for plain terrain (in coastal region); Tower type DA(+1.5M ext upto+9M ext)</t>
  </si>
  <si>
    <t>Design &amp; Installation of  WET PADDY foundation including all associated works as specified in TS upto 3.5 m foundation depth for400KV D/C (Twin HTLS) Narrow Base Towers (WZ3) designed as per IS 802-2015 for plain terrain (in coastal region); Tower typeDA(+1.5M ext upto +9M ext)</t>
  </si>
  <si>
    <t>Design &amp; Installation of  PS foundation including all associated works as specified in TS upto 3.5 m foundation depth for 400KV D/C(Twin HTLS) Narrow Base Towers (WZ3) designed as per IS 802-2015 for plain terrain (in coastal region); Tower type DA(+1.5M ext upto+9M ext)</t>
  </si>
  <si>
    <t>Design &amp; Installation of  FS foundation including all associated works as specified in TS upto 3.5 m foundation depth for 400KV D/C(Twin HTLS) Narrow Base Towers (WZ3) designed as per IS 802-2015 for plain terrain (in coastal region); Tower type DA(+1.5M ext upto+9M ext)</t>
  </si>
  <si>
    <t>Design &amp; Installation of WBC  foundation including all associated works as specified in TS upto 3.5 m foundation depth for 400KV D/C(Twin HTLS) Narrow Base Towers (WZ3) designed as per IS 802-2015 for plain terrain (in coastal region); Tower type DA(+1.5M ext upto+9M ext)</t>
  </si>
  <si>
    <t>Design &amp; Installation of DFR  foundation including all associated works as specified in TS upto 3.5 m foundation depth for 400KV D/C(Twin HTLS) Narrow Base Towers (WZ3) designed as per IS 802-2015 for plain terrain (in coastal region); Tower type DA(+1.5M ext upto+9M ext)</t>
  </si>
  <si>
    <t>Design &amp; Installation of SFR  foundation including all associated works as specified in TS upto 3.5 m foundation depth for 400KV D/C(Twin HTLS) Narrow Base Towers (WZ3) designed as per IS 802-2015 for plain terrain (in coastal region); Tower type DA(+1.5M ext upto+9M ext)</t>
  </si>
  <si>
    <t>Design &amp; Installation of  WET foundation including all associated works as specified in TS upto 3.5 m foundation depth for 400KV D/C(Twin HTLS) Narrow Base Towers (WZ3) designed as per IS 802-2015 for plain terrain (in coastal region); Tower type DB2(-3.0M extupto +0M ext)</t>
  </si>
  <si>
    <t>Design &amp; Installation of  PS foundation including all associated works as specified in TS upto 3.5 m foundation depth for 400KV D/C(Twin HTLS) Narrow Base Towers (WZ3) designed as per IS 802-2015 for plain terrain (in coastal region); Tower type DB2(+1.5M extupto +9M ext)</t>
  </si>
  <si>
    <t>Design &amp; Installation of  WET foundation including all associated works as specified in TS upto 3.5 m foundation depth for 400KV D/C(Twin HTLS) Narrow Base Towers (WZ3) designed as per IS 802-2015 for plain terrain (in coastal region); Tower type DC1(-3.0M extupto +0M ext)</t>
  </si>
  <si>
    <t>Design &amp; Installation of  WET PADDY foundation including all associated works as specified in TS upto 3.5 m foundation depth for400KV D/C (Twin HTLS) Narrow Base Towers (WZ3) designed as per IS 802-2015 for plain terrain (in coastal region); Tower typeDC1(-3.0M ext upto +0M ext)</t>
  </si>
  <si>
    <t>Design &amp; Installation of  PS foundation including all associated works as specified in TS upto 3.5 m foundation depth for 400KV D/C(Twin HTLS) Narrow Base Towers (WZ3) designed as per IS 802-2015 for plain terrain (in coastal region); Tower type DC1(-3.0M extupto +0M ext)</t>
  </si>
  <si>
    <t>Design &amp; Installation of  FS foundation including all associated works as specified in TS upto 3.5 m foundation depth for 400KV D/C(Twin HTLS) Narrow Base Towers (WZ3) designed as per IS 802-2015 for plain terrain (in coastal region); Tower type DC1(+1.5M extupto +9M ext)</t>
  </si>
  <si>
    <t>Design &amp; Installation of  PS foundation including all associated works as specified in TS upto 3.5 m foundation depth for 400KV D/C(Twin HTLS) Narrow Base Towers (WZ3) designed as per IS 802-2015 for plain terrain (in coastal region); Tower type DC2(+1.5M extupto +9M ext)</t>
  </si>
  <si>
    <t>Design &amp; Installation of  FS foundation including all associated works as specified in TS upto 3.5 m foundation depth for 400KV D/C(Twin HTLS) Narrow Base Towers (WZ3) designed as per IS 802-2015 for plain terrain (in coastal region); Tower type DC2(+1.5M extupto +9M ext)</t>
  </si>
  <si>
    <t>Design &amp; Installation of WBC  foundation including all associated works as specified in TS upto 3.5 m foundation depth for 400KV D/C(Twin HTLS) Narrow Base Towers (WZ3) designed as per IS 802-2015 for plain terrain (in coastal region); Tower type DC2(+1.5M extupto +9M ext)</t>
  </si>
  <si>
    <t>Design &amp; Installation of  WET foundation including all associated works as specified in TS upto 3.5 m foundation depth for 400KV D/C(Twin HTLS) Narrow Base Towers (WZ3) designed as per IS 802-2015 for plain terrain (in coastal region); Tower type DD45(-3.0M extupto +0M ext)</t>
  </si>
  <si>
    <t>Design &amp; Installation of  WET PADDY foundation including all associated works as specified in TS upto 3.5 m foundation depth for400KV D/C (Twin HTLS) Narrow Base Towers (WZ3) designed as per IS 802-2015 for plain terrain (in coastal region); Tower typeDD45(-3.0M ext upto +0M ext)</t>
  </si>
  <si>
    <t>Design &amp; Installation of  WET foundation including all associated works as specified in TS upto 3.5 m foundation depth for 400KV D/C(Twin HTLS) Narrow Base Towers (WZ3) designed as per IS 802-2015 for plain terrain (in coastal region); Tower type DD45(+1.5M extupto +9M ext)</t>
  </si>
  <si>
    <t>Design &amp; Installation of WFR  foundation including all associated works as specified in TS upto 3.5 m foundation depth for 400KV D/C(Twin HTLS) Narrow Base Towers (WZ3) designed as per IS 802-2015 for plain terrain (in coastal region); Tower type DD45(+1.5M extupto +9M ext)</t>
  </si>
  <si>
    <t>Design &amp; Installation of HR  foundation including all associated works as specified in TS upto 3.5 m foundation depth for 400KV D/C(Twin HTLS) Narrow Base Towers (WZ3) designed as per IS 802-2015 for plain terrain (in coastal region); Tower type DD45(+1.5M extupto +9M ext)</t>
  </si>
  <si>
    <t>Design &amp; Installation of  WET foundation including all associated works as specified in TS upto 3.5 m foundation depth for 400KV D/C(Twin HTLS) Narrow Base Towers (WZ3) designed as per IS 802-2015 for plain terrain (in coastal region); Tower type DD60(-3.0M extupto +0M ext)</t>
  </si>
  <si>
    <t>Design &amp; Installation of  WET foundation including all associated works as specified in TS upto 3.5 m foundation depth for 400KV D/C(Twin HTLS) Narrow Base Towers (WZ3) designed as per IS 802-2015 for plain terrain (in coastal region); Tower type DD60(+1.5M extupto +9M ext)</t>
  </si>
  <si>
    <t>Design &amp; Installation of  WET PADDY foundation including all associated works as specified in TS upto 3.5 m foundation depth for400KV D/C (Twin HTLS) Narrow Base Towers (WZ3) designed as per IS 802-2015 for plain terrain (in coastal region); Tower typeDD60(+1.5M ext upto +9M ext)</t>
  </si>
  <si>
    <t>Design &amp; Installation of  PS foundation including all associated works as specified in TS upto 3.5 m foundation depth for 400KV D/C(Twin HTLS) Narrow Base Towers (WZ3) designed as per IS 802-2015 for plain terrain (in coastal region); Tower type DD60(+1.5M extupto +9M ext)</t>
  </si>
  <si>
    <t>Design &amp; Installation of  PS foundation including all associated works as specified in TS upto 3.5 m foundation depth for 400KV D/C(Twin HTLS) Narrow Base Towers (WZ3) designed as per IS 802-2015 for plain terrain (in coastal region); Tower type DC2(+18/25M ext)</t>
  </si>
  <si>
    <t>Design &amp; Installation of  PS foundation including all associated works as specified in TS upto 3.5 m foundation depth for 400KV D/C(Twin HTLS) Narrow Base Towers (WZ3) designed as per IS 802-2015 for plain terrain (in coastal region); Tower type DD60(+18/25M ext)</t>
  </si>
  <si>
    <t>Design &amp; Installation of DFR  foundation including all associated works as specified in TS upto 3.5 m foundation depth for 400KV D/C(Twin HTLS) Narrow Base Towers (WZ3) designed as per IS 802-2015 for plain terrain (in coastal region); Tower type DD60(+18/25M ext)</t>
  </si>
  <si>
    <t>Design &amp; Installation of WFR  foundation including all associated works as specified in TS upto 3.5 m foundation depth for 400KV D/C(Twin HTLS) Narrow Base Towers (WZ3) designed as per IS 802-2015 for plain terrain (in coastal region); Tower type DD60(+18/25M ext)</t>
  </si>
  <si>
    <t>Design &amp; Installation of HR  foundation including all associated works as specified in TS upto 3.5 m foundation depth for 400KV D/C(Twin HTLS) Narrow Base Towers (WZ3) designed as per IS 802-2015 for plain terrain (in coastal region); Tower type DD60(+18/25M ext)</t>
  </si>
  <si>
    <t>Design &amp; Installation of DFR  foundation including all associated works as specified in TS upto 3.5 m foundation depth for 400KV D/C(Twin HTLS) Narrow Base Towers (WZ3) designed as per IS 802-2015 for plain terrain (in coastal region); Tower type DD60(+30/35M ext)</t>
  </si>
  <si>
    <t>Design &amp; Installation of HR  foundation including all associated works as specified in TS upto 3.5 m foundation depth for 400KV D/C(Twin HTLS) Narrow Base Towers (WZ3) designed as per IS 802-2015 for plain terrain (in coastal region); Tower type DD60(+30/35M ext)</t>
  </si>
  <si>
    <t>Design &amp; Installation of  PS foundation including all associated works as specified in TS upto 3.5 m foundation depth for 400KV M/C(Twin HTLS) Narrow Base Towers (WZ3) designed as per IS 802-2015 for plain terrain (in coastal region); Tower type QB1(+1.5M extupto +9M ext)</t>
  </si>
  <si>
    <t>Design &amp; Installation of WFR  foundation including all associated works as specified in TS upto 3.5 m foundation depth for 400KV M/C(Twin HTLS) Narrow Base Towers (WZ3) designed as per IS 802-2015 for plain terrain (in coastal region); Tower type QB2(+1.5M extupto +9M ext)</t>
  </si>
  <si>
    <t>Design &amp; Installation of HR  foundation including all associated works as specified in TS upto 3.5 m foundation depth for 400KV M/C(Twin HTLS) Narrow Base Towers (WZ3) designed as per IS 802-2015 for plain terrain (in coastal region); Tower type QB2(+1.5M extupto +9M ext)</t>
  </si>
  <si>
    <t>Design &amp; Installation of  WET PADDY foundation including all associated works as specified in TS upto 3.5 m foundation depth for400KV M/C (Twin HTLS) Narrow Base Towers (WZ3) designed as per IS 802-2015 for plain terrain (in coastal region); Tower typeQC1(+1.5M ext upto +9M ext)</t>
  </si>
  <si>
    <t>Design &amp; Installation of  PS foundation including all associated works as specified in TS upto 3.5 m foundation depth for 400KV M/C(Twin HTLS) Narrow Base Towers (WZ3) designed as per IS 802-2015 for plain terrain (in coastal region); Tower type QC2(-3.0M extupto +0M ext)</t>
  </si>
  <si>
    <t>Design &amp; Installation of HR  foundation including all associated works as specified in TS upto 3.5 m foundation depth for 400KV M/C(Twin HTLS) Narrow Base Towers (WZ3) designed as per IS 802-2015 for plain terrain (in coastal region); Tower type QC2(-3.0M extupto +0M ext)</t>
  </si>
  <si>
    <t>Design &amp; Installation of  PS foundation including all associated works as specified in TS upto 3.5 m foundation depth for 400KV M/C(Twin HTLS) Narrow Base Towers (WZ3) designed as per IS 802-2015 for plain terrain (in coastal region); Tower type QC2(+1.5M extupto +9M ext)</t>
  </si>
  <si>
    <t>Design &amp; Installation of DFR  foundation including all associated works as specified in TS upto 3.5 m foundation depth for 400KV M/C(Twin HTLS) Narrow Base Towers (WZ3) designed as per IS 802-2015 for plain terrain (in coastal region); Tower type QC2(+1.5M extupto +9M ext)</t>
  </si>
  <si>
    <t>Design &amp; Installation of HR  foundation including all associated works as specified in TS upto 3.5 m foundation depth for 400KV M/C(Twin HTLS) Narrow Base Towers (WZ3) designed as per IS 802-2015 for plain terrain (in coastal region); Tower type QD45(+1.5M extupto +9M ext)</t>
  </si>
  <si>
    <t>Design &amp; Installation of  WET foundation including all associated works as specified in TS upto 3.5 m foundation depth for 400KV M/C(Twin HTLS) Narrow Base Towers (WZ3) designed as per IS 802-2015 for plain terrain (in coastal region); Tower type QD60(-3.0M extupto +0M ext)</t>
  </si>
  <si>
    <t>Design &amp; Installation of  WET PADDY foundation including all associated works as specified in TS upto 3.5 m foundation depth for400KV M/C (Twin HTLS) Narrow Base Towers (WZ3) designed as per IS 802-2015 for plain terrain (in coastal region); Tower typeQD60(-3.0M ext upto +0M ext)</t>
  </si>
  <si>
    <t>Design &amp; Installation of  PS foundation including all associated works as specified in TS upto 3.5 m foundation depth for 400KV M/C(Twin HTLS) Narrow Base Towers (WZ3) designed as per IS 802-2015 for plain terrain (in coastal region); Tower type QD60(+1.5M extupto +9M ext)</t>
  </si>
  <si>
    <t>Design &amp; Installation of DFR  foundation including all associated works as specified in TS upto 3.5 m foundation depth for 400KV M/C(Twin HTLS) Narrow Base Towers (WZ3) designed as per IS 802-2015 for plain terrain (in coastal region); Tower type QD60(+1.5M extupto +9M ext)</t>
  </si>
  <si>
    <t>Design &amp; Installation of HR  foundation including all associated works as specified in TS upto 3.5 m foundation depth for 400KV M/C(Twin HTLS) Narrow Base Towers (WZ3) designed as per IS 802-2015 for plain terrain (in coastal region); Tower type QD60(+1.5M extupto +9M ext)</t>
  </si>
  <si>
    <t>INSTALLATION OF STUB INCLUDING CLEATS, BOLTS AND NUTS FOR 400KV D/C (TWIN HTLS) NARROW BASE TOWERS (WZ3) IN COASTAL REGION DESIGNEDDA TOWER (UP TO +9M EXTEN).</t>
  </si>
  <si>
    <t>INSTALLATION OF STUB INCLUDING CLEATS, BOLTS AND NUTS FOR 400KV D/C (TWIN HTLS) NARROW BASE TOWERS (WZ3) IN COASTAL REGION DESIGNEDDB TOWER (UP TO +9M EXTEN).</t>
  </si>
  <si>
    <t>INSTALLATION OF STUB INCLUDING CLEATS, BOLTS AND NUTS FOR 400KV D/C (TWIN HTLS) NARROW BASE TOWERS (WZ3) IN COASTAL REGION DESIGNEDDC TOWER (UP TO +9M EXTEN).</t>
  </si>
  <si>
    <t>INSTALLATION OF STUB INCLUDING CLEATS, BOLTS AND NUTS FOR 400KV D/C (TWIN HTLS) NARROW BASE TOWERS (WZ3) IN COASTAL REGION DESIGNEDDC TOWER  (FOR +18/25M EXTN.)</t>
  </si>
  <si>
    <t>INSTALLATION OF STUB INCLUDING CLEATS, BOLTS AND NUTS FOR 400KV D/C (TWIN HTLS) NARROW BASE TOWERS (WZ3) IN COASTAL REGION DESIGNEDDD45 TOWER (UP TO +9M EXTEN).</t>
  </si>
  <si>
    <t>INSTALLATION OF STUB INCLUDING CLEATS, BOLTS AND NUTS FOR 400KV D/C (TWIN HTLS) NARROW BASE TOWERS (WZ3) IN COASTAL REGION DESIGNEDDD60 TOWER (UP TO +9M EXTEN).</t>
  </si>
  <si>
    <t>INSTALLATION OF STUB INCLUDING CLEATS, BOLTS AND NUTS FOR 400KV D/C (TWIN HTLS) NARROW BASE TOWERS (WZ3) IN COASTAL REGION DESIGNEDDD60 TOWER  (FOR +18/25M EXTN.)</t>
  </si>
  <si>
    <t>INSTALLATION OF STUB INCLUDING CLEATS, BOLTS AND NUTS FOR 400KV D/C (TWIN HTLS) NARROW BASE TOWERS (WZ3) IN COASTAL REGION DESIGNEDDD60 TOWER  (FOR +30/35M EXTN.)</t>
  </si>
  <si>
    <t>INSTALLATION OF STUB INCLUDING CLEATS, BOLTS AND NUTS FOR 400KV M/C (TWIN HTLS) NARROW BASE TOWERS (WZ3) IN COASTAL REGION DESIGNEDQB TOWER (UP TO +9M EXTEN).</t>
  </si>
  <si>
    <t>INSTALLATION OF STUB INCLUDING CLEATS, BOLTS AND NUTS FOR 400KV M/C (TWIN HTLS) NARROW BASE TOWERS (WZ3) IN COASTAL REGION DESIGNEDQC TOWER (UP TO +9M EXTEN).</t>
  </si>
  <si>
    <t>INSTALLATION OF STUB INCLUDING CLEATS, BOLTS AND NUTS FOR 400KV M/C (TWIN HTLS) NARROW BASE TOWERS (WZ3) IN COASTAL REGION DESIGNEDQD45 TOWER (UP TO +9M EXTEN).</t>
  </si>
  <si>
    <t>INSTALLATION OF STUB INCLUDING CLEATS, BOLTS AND NUTS FOR 400KV M/C (TWIN HTLS) NARROW BASE TOWERS (WZ3) IN COASTAL REGION DESIGNEDQD60 TOWER (UP TO +9M EXTEN).</t>
  </si>
  <si>
    <t>Excavation: Wet Fissured Rock</t>
  </si>
  <si>
    <t>M30 DESIGN MIX CONCRETE</t>
  </si>
  <si>
    <t>Providing and laying of Plain Cement Concrete (PCC) (1:1.5:3)</t>
  </si>
  <si>
    <t>Supply and placement of Fusion Bonded Exopy Coated reinforcement steel (Conforming to IS 13620)</t>
  </si>
  <si>
    <t>Installation of stub including bolts and nuts : For Normal Towers</t>
  </si>
  <si>
    <t>ERECTION OF VARIOUS TYPE OF TOWERS, TOWER PARTS AND TOWER EXTENSION (COMPLETE) WITH BOLTS AND NUTS, INCLUDING TACK WELDING ANDSUPPLYAND APPLICATION OF ZINC RICH PAINT FOR 400KV D/C (TWIN HTLS) NARROW BASE TOWERS (WZ3) IN COASTAL REGION DESIGNED FOR TOWERTYPE DA+0M</t>
  </si>
  <si>
    <t>ERECTION OF VARIOUS TYPE OF TOWERS, TOWER PARTS AND TOWER EXTENSION (COMPLETE) WITH BOLTS AND NUTS, INCLUDING TACK WELDING ANDSUPPLYAND APPLICATION OF ZINC RICH PAINT FOR 400KV D/C (TWIN HTLS) NARROW BASE TOWERS (WZ3) IN COASTAL REGION DESIGNED FOR TOWERTYPE DA+3M</t>
  </si>
  <si>
    <t>ERECTION OF VARIOUS TYPE OF TOWERS, TOWER PARTS AND TOWER EXTENSION (COMPLETE) WITH BOLTS AND NUTS, INCLUDING TACK WELDING ANDSUPPLYAND APPLICATION OF ZINC RICH PAINT FOR 400KV D/C (TWIN HTLS) NARROW BASE TOWERS (WZ3) IN COASTAL REGION DESIGNED FOR TOWERTYPE DA+6M</t>
  </si>
  <si>
    <t>ERECTION OF VARIOUS TYPE OF TOWERS, TOWER PARTS AND TOWER EXTENSION (COMPLETE) WITH BOLTS AND NUTS, INCLUDING TACK WELDING ANDSUPPLYAND APPLICATION OF ZINC RICH PAINT FOR 400KV D/C (TWIN HTLS) NARROW BASE TOWERS (WZ3) IN COASTAL REGION DESIGNED FOR TOWERTYPE DA+9M</t>
  </si>
  <si>
    <t>ERECTION OF VARIOUS TYPE OF TOWERS, TOWER PARTS AND TOWER EXTENSION (COMPLETE) WITH BOLTS AND NUTS, INCLUDING TACK WELDING ANDSUPPLYAND APPLICATION OF ZINC RICH PAINT FOR 400KV D/C (TWIN HTLS) NARROW BASE TOWERS (WZ3) IN COASTAL REGION DESIGNED FOR TOWERTYPE DB+0M</t>
  </si>
  <si>
    <t>ERECTION OF VARIOUS TYPE OF TOWERS, TOWER PARTS AND TOWER EXTENSION (COMPLETE) WITH BOLTS AND NUTS, INCLUDING TACK WELDING ANDSUPPLYAND APPLICATION OF ZINC RICH PAINT FOR 400KV D/C (TWIN HTLS) NARROW BASE TOWERS (WZ3) IN COASTAL REGION DESIGNED FOR TOWERTYPE DB+3M</t>
  </si>
  <si>
    <t>ERECTION OF VARIOUS TYPE OF TOWERS, TOWER PARTS AND TOWER EXTENSION (COMPLETE) WITH BOLTS AND NUTS, INCLUDING TACK WELDING ANDSUPPLYAND APPLICATION OF ZINC RICH PAINT FOR 400KV D/C (TWIN HTLS) NARROW BASE TOWERS (WZ3) IN COASTAL REGION DESIGNED FOR TOWERTYPE DB+9M</t>
  </si>
  <si>
    <t>ERECTION OF VARIOUS TYPE OF TOWERS, TOWER PARTS AND TOWER EXTENSION (COMPLETE) WITH BOLTS AND NUTS, INCLUDING TACK WELDING ANDSUPPLYAND APPLICATION OF ZINC RICH PAINT FOR 400KV D/C (TWIN HTLS) NARROW BASE TOWERS (WZ3) IN COASTAL REGION DESIGNED FOR TOWERTYPE DC+0M</t>
  </si>
  <si>
    <t>ERECTION OF VARIOUS TYPE OF TOWERS, TOWER PARTS AND TOWER EXTENSION (COMPLETE) WITH BOLTS AND NUTS, INCLUDING TACK WELDING ANDSUPPLYAND APPLICATION OF ZINC RICH PAINT FOR 400KV D/C (TWIN HTLS) NARROW BASE TOWERS (WZ3) IN COASTAL REGION DESIGNED FOR TOWERTYPE DC+3M</t>
  </si>
  <si>
    <t>ERECTION OF VARIOUS TYPE OF TOWERS, TOWER PARTS AND TOWER EXTENSION (COMPLETE) WITH BOLTS AND NUTS, INCLUDING TACK WELDING ANDSUPPLYAND APPLICATION OF ZINC RICH PAINT FOR 400KV D/C (TWIN HTLS) NARROW BASE TOWERS (WZ3) IN COASTAL REGION DESIGNED FOR TOWERTYPE DC+6M</t>
  </si>
  <si>
    <t>ERECTION OF VARIOUS TYPE OF TOWERS, TOWER PARTS AND TOWER EXTENSION (COMPLETE) WITH BOLTS AND NUTS, INCLUDING TACK WELDING ANDSUPPLYAND APPLICATION OF ZINC RICH PAINT FOR 400KV D/C (TWIN HTLS) NARROW BASE TOWERS (WZ3) IN COASTAL REGION DESIGNED FOR TOWERTYPE DC+9M</t>
  </si>
  <si>
    <t>ERECTION OF VARIOUS TYPE OF TOWERS, TOWER PARTS AND TOWER EXTENSION (COMPLETE) WITH BOLTS AND NUTS, INCLUDING TACK WELDING ANDSUPPLYAND APPLICATION OF ZINC RICH PAINT FOR 400KV D/C (TWIN HTLS) NARROW BASE TOWERS (WZ3) IN COASTAL REGION DESIGNED FOR TOWERTYPE DC+25M</t>
  </si>
  <si>
    <t>ERECTION OF VARIOUS TYPE OF TOWERS, TOWER PARTS AND TOWER EXTENSION (COMPLETE) WITH BOLTS AND NUTS, INCLUDING TACK WELDING ANDSUPPLYAND APPLICATION OF ZINC RICH PAINT FOR 400KV D/C (TWIN HTLS) NARROW BASE TOWERS (WZ3) IN COASTAL REGION DESIGNED FOR TOWERTYPE DD45+0M</t>
  </si>
  <si>
    <t>ERECTION OF VARIOUS TYPE OF TOWERS, TOWER PARTS AND TOWER EXTENSION (COMPLETE) WITH BOLTS AND NUTS, INCLUDING TACK WELDING ANDSUPPLYAND APPLICATION OF ZINC RICH PAINT FOR 400KV D/C (TWIN HTLS) NARROW BASE TOWERS (WZ3) IN COASTAL REGION DESIGNED FOR TOWERTYPE DD45+3M</t>
  </si>
  <si>
    <t>ERECTION OF VARIOUS TYPE OF TOWERS, TOWER PARTS AND TOWER EXTENSION (COMPLETE) WITH BOLTS AND NUTS, INCLUDING TACK WELDING ANDSUPPLYAND APPLICATION OF ZINC RICH PAINT FOR 400KV D/C (TWIN HTLS) NARROW BASE TOWERS (WZ3) IN COASTAL REGION DESIGNED FOR TOWERTYPE DD45+6M</t>
  </si>
  <si>
    <t>ERECTION OF VARIOUS TYPE OF TOWERS, TOWER PARTS AND TOWER EXTENSION (COMPLETE) WITH BOLTS AND NUTS, INCLUDING TACK WELDING ANDSUPPLYAND APPLICATION OF ZINC RICH PAINT FOR 400KV D/C (TWIN HTLS) NARROW BASE TOWERS (WZ3) IN COASTAL REGION DESIGNED FOR TOWERTYPE DD45+9M</t>
  </si>
  <si>
    <t>ERECTION OF VARIOUS TYPE OF TOWERS, TOWER PARTS AND TOWER EXTENSION (COMPLETE) WITH BOLTS AND NUTS, INCLUDING TACK WELDING ANDSUPPLYAND APPLICATION OF ZINC RICH PAINT FOR 400KV D/C (TWIN HTLS) NARROW BASE TOWERS (WZ3) IN COASTAL REGION DESIGNED FOR TOWERTYPE DD60+0M</t>
  </si>
  <si>
    <t>ERECTION OF VARIOUS TYPE OF TOWERS, TOWER PARTS AND TOWER EXTENSION (COMPLETE) WITH BOLTS AND NUTS, INCLUDING TACK WELDING ANDSUPPLYAND APPLICATION OF ZINC RICH PAINT FOR 400KV D/C (TWIN HTLS) NARROW BASE TOWERS (WZ3) IN COASTAL REGION DESIGNED FOR TOWERTYPE DD60+3M</t>
  </si>
  <si>
    <t>ERECTION OF VARIOUS TYPE OF TOWERS, TOWER PARTS AND TOWER EXTENSION (COMPLETE) WITH BOLTS AND NUTS, INCLUDING TACK WELDING ANDSUPPLYAND APPLICATION OF ZINC RICH PAINT FOR 400KV D/C (TWIN HTLS) NARROW BASE TOWERS (WZ3) IN COASTAL REGION DESIGNED FOR TOWERTYPE DD60+6M</t>
  </si>
  <si>
    <t>ERECTION OF VARIOUS TYPE OF TOWERS, TOWER PARTS AND TOWER EXTENSION (COMPLETE) WITH BOLTS AND NUTS, INCLUDING TACK WELDING ANDSUPPLYAND APPLICATION OF ZINC RICH PAINT FOR 400KV D/C (TWIN HTLS) NARROW BASE TOWERS (WZ3) IN COASTAL REGION DESIGNED FOR TOWERTYPE DD60+9M</t>
  </si>
  <si>
    <t>ERECTION OF VARIOUS TYPE OF TOWERS, TOWER PARTS AND TOWER EXTENSION (COMPLETE) WITH BOLTS AND NUTS, INCLUDING TACK WELDING ANDSUPPLYAND APPLICATION OF ZINC RICH PAINT FOR 400KV D/C (TWIN HTLS) NARROW BASE TOWERS (WZ3) IN COASTAL REGION DESIGNED FOR TOWERTYPE DD60+18M</t>
  </si>
  <si>
    <t>ERECTION OF VARIOUS TYPE OF TOWERS, TOWER PARTS AND TOWER EXTENSION (COMPLETE) WITH BOLTS AND NUTS, INCLUDING TACK WELDING ANDSUPPLYAND APPLICATION OF ZINC RICH PAINT FOR 400KV D/C (TWIN HTLS) NARROW BASE TOWERS (WZ3) IN COASTAL REGION DESIGNED FOR TOWERTYPE DD60+25M</t>
  </si>
  <si>
    <t>ERECTION OF VARIOUS TYPE OF TOWERS, TOWER PARTS AND TOWER EXTENSION (COMPLETE) WITH BOLTS AND NUTS, INCLUDING TACK WELDING ANDSUPPLYAND APPLICATION OF ZINC RICH PAINT FOR 400KV D/C (TWIN HTLS) NARROW BASE TOWERS (WZ3) IN COASTAL REGION DESIGNED FOR TOWERTYPE DD60+30M</t>
  </si>
  <si>
    <t>ERECTION OF VARIOUS TYPE OF TOWERS, TOWER PARTS AND TOWER EXTENSION (COMPLETE) WITH BOLTS AND NUTS, INCLUDING TACK WELDING ANDSUPPLYAND APPLICATION OF ZINC RICH PAINT FOR 400KV M/C (TWIN HTLS) NARROW BASE TOWERS (WZ3) IN COASTAL REGION DESIGNED FOR TOWERTYPE QB+6M</t>
  </si>
  <si>
    <t>ERECTION OF VARIOUS TYPE OF TOWERS, TOWER PARTS AND TOWER EXTENSION (COMPLETE) WITH BOLTS AND NUTS, INCLUDING TACK WELDING ANDSUPPLYAND APPLICATION OF ZINC RICH PAINT FOR 400KV M/C (TWIN HTLS) NARROW BASE TOWERS (WZ3) IN COASTAL REGION DESIGNED FOR TOWERTYPE QB+9M</t>
  </si>
  <si>
    <t>ERECTION OF VARIOUS TYPE OF TOWERS, TOWER PARTS AND TOWER EXTENSION (COMPLETE) WITH BOLTS AND NUTS, INCLUDING TACK WELDING ANDSUPPLYAND APPLICATION OF ZINC RICH PAINT FOR 400KV M/C (TWIN HTLS) NARROW BASE TOWERS (WZ3) IN COASTAL REGION DESIGNED FOR TOWERTYPE QC+0M</t>
  </si>
  <si>
    <t>ERECTION OF VARIOUS TYPE OF TOWERS, TOWER PARTS AND TOWER EXTENSION (COMPLETE) WITH BOLTS AND NUTS, INCLUDING TACK WELDING ANDSUPPLYAND APPLICATION OF ZINC RICH PAINT FOR 400KV M/C (TWIN HTLS) NARROW BASE TOWERS (WZ3) IN COASTAL REGION DESIGNED FOR TOWERTYPE QC+6M</t>
  </si>
  <si>
    <t>ERECTION OF VARIOUS TYPE OF TOWERS, TOWER PARTS AND TOWER EXTENSION (COMPLETE) WITH BOLTS AND NUTS, INCLUDING TACK WELDING ANDSUPPLYAND APPLICATION OF ZINC RICH PAINT FOR 400KV M/C (TWIN HTLS) NARROW BASE TOWERS (WZ3) IN COASTAL REGION DESIGNED FOR TOWERTYPE QC+9M</t>
  </si>
  <si>
    <t>ERECTION OF VARIOUS TYPE OF TOWERS, TOWER PARTS AND TOWER EXTENSION (COMPLETE) WITH BOLTS AND NUTS, INCLUDING TACK WELDING ANDSUPPLYAND APPLICATION OF ZINC RICH PAINT FOR 400KV M/C (TWIN HTLS) NARROW BASE TOWERS (WZ3) IN COASTAL REGION DESIGNED FOR TOWERTYPE QD45+6M</t>
  </si>
  <si>
    <t>ERECTION OF VARIOUS TYPE OF TOWERS, TOWER PARTS AND TOWER EXTENSION (COMPLETE) WITH BOLTS AND NUTS, INCLUDING TACK WELDING ANDSUPPLYAND APPLICATION OF ZINC RICH PAINT FOR 400KV M/C (TWIN HTLS) NARROW BASE TOWERS (WZ3) IN COASTAL REGION DESIGNED FOR TOWERTYPE QD60+0M</t>
  </si>
  <si>
    <t>ERECTION OF VARIOUS TYPE OF TOWERS, TOWER PARTS AND TOWER EXTENSION (COMPLETE) WITH BOLTS AND NUTS, INCLUDING TACK WELDING ANDSUPPLYAND APPLICATION OF ZINC RICH PAINT FOR 400KV M/C (TWIN HTLS) NARROW BASE TOWERS (WZ3) IN COASTAL REGION DESIGNED FOR TOWERTYPE QD60+6M</t>
  </si>
  <si>
    <t>ERECTION OF VARIOUS TYPE OF TOWERS, TOWER PARTS AND TOWER EXTENSION (COMPLETE) WITH BOLTS AND NUTS, INCLUDING TACK WELDING ANDSUPPLYAND APPLICATION OF ZINC RICH PAINT FOR 400KV M/C (TWIN HTLS) NARROW BASE TOWERS (WZ3) IN COASTAL REGION DESIGNED FOR TOWERTYPE QD60+9M</t>
  </si>
  <si>
    <t>Erection of various types of towers, tower extensions (complete), bolts &amp; nuts, hangers, d-shackles, step bolts, pack washers etc.including tack welding &amp; supply &amp; application of zinc rich paint : Normal towers</t>
  </si>
  <si>
    <t>Installation of Chemical earthing of towers: Pipe Type .</t>
  </si>
  <si>
    <t>Installation of Chemical earthing of towers: Counterpoise Type (120m length).</t>
  </si>
  <si>
    <t>Installation of Shieldwire Earthing Counterpoise (4X30M) type including PG clamps, Downlead clamps and  Earthwire bits. Shieldwireearthing (Pipe Type/counterpoise type) shall be an in addition to Tower Earthing (Pipe type/counterpoise type)</t>
  </si>
  <si>
    <t>Installation of Bird diverter .</t>
  </si>
  <si>
    <t>CONCRETE NOMINAL MIX 1:3:6 FOR FOUNDATION FOR REVETMENT</t>
  </si>
  <si>
    <t>Plum concrete with 50% hard stone of grade 1:2:4 (stone size not more than 150mm)</t>
  </si>
  <si>
    <t>Installation of insulator strings complete with arcing horns and necessary hardware, installing and stringing of twin HTLS conductorincluding fixing of conductor accessories, installing and stringing of earthwire/OPGW including fixing of earthwire/OPGW accessoriesfor the 400kV D/C line</t>
  </si>
  <si>
    <t>Destringing of existing 400kV S/C line and transportation to store</t>
  </si>
  <si>
    <t>ESTABLISHMENT OF LABOUR CAMPS AS PER PROVISION UNDER FACILITIES TO BE INCORPORATED FOR LABOURERS IN TECHNICAL SPECIFICATION</t>
  </si>
  <si>
    <t xml:space="preserve">LS </t>
  </si>
  <si>
    <t>Design &amp; Installation of  DRY foundation including all associated works as specified in TS upto 3.5 m foundation depth for 400KV D/C(Twin HTLS) Narrow Base Towers (WZ3) designed as per IS 802-2015 for plain terrain (in coastal region); Tower type DA(-3.0M ext upto+0M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</si>
  <si>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DA(-3.0M ext upto +0M ext)</t>
  </si>
  <si>
    <t>Design &amp; Installation of DFR  foundation including all associated works as specified in TS upto 3.5 m foundation depth for 400KV D/C(Twin HTLS) Narrow Base Towers (WZ3) designed as per IS 802-2015 for plain terrain (in coastal region); Tower type DA(-3.0M ext upto+0M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</si>
  <si>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DA(+1.5M ext upto +9M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</si>
  <si>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DA(+1.5M ext upto +9M ext)</t>
  </si>
  <si>
    <t>Design &amp; Installation of  WET PADDY foundation including all associated works as specified in TS upto 3.5 m foundation depth for400KV D/C (Twin HTLS) Narrow Base Towers (WZ3) designed as per IS 802-2015 for plain terrain (in coastal region); Tower typeDB1(+1.5M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</si>
  <si>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DB2(+1.5M ext upto +9M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</si>
  <si>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DC1(+1.5M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</si>
  <si>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DC2(-3.0M ext upto +0M ext)</t>
  </si>
  <si>
    <t>Design &amp; Installation of  WET PADDY foundation including all associated works as specified in TS upto 3.5 m foundation depth for400KV D/C (Twin HTLS) Narrow Base Towers (WZ3) designed as per IS 802-2015 for plain terrain (in coastal region); Tower typeDC2(-3.0M ext upto +0M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</si>
  <si>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DC2(+1.5M ext upto +9M ext)</t>
  </si>
  <si>
    <t>Design &amp; Installation of DFR  foundation including all associated works as specified in TS upto 3.5 m foundation depth for 400KV D/C(Twin HTLS) Narrow Base Towers (WZ3) designed as per IS 802-2015 for plain terrain (in coastal region); Tower type DC2(+1.5M extupto +9M ext)</t>
  </si>
  <si>
    <t>Design &amp; Installation of SFR  foundation including all associated works as specified in TS upto 3.5 m foundation depth for 400KV D/C(Twin HTLS) Narrow Base Towers (WZ3) designed as per IS 802-2015 for plain terrain (in coastal region); Tower type DC2(+1.5M extupto +9M ext)</t>
  </si>
  <si>
    <t>Design &amp; Installation of HR  foundation including all associated works as specified in TS upto 3.5 m foundation depth for 400KV D/C(Twin HTLS) Narrow Base Towers (WZ3) designed as per IS 802-2015 for plain terrain (in coastal region); Tower type DC2(+1.5M extupto +9M ext)</t>
  </si>
  <si>
    <t>Design &amp; Installation of  WET PADDY foundation including all associated works as specified in TS upto 3.5 m foundation depth for400KV D/C (Twin HTLS) Narrow Base Towers (WZ3) designed as per IS 802-2015 for plain terrain (in coastal region); Tower typeDD45(+1.5M ext upto +9M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</si>
  <si>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DD45(+1.5M ext upto +9M ext)</t>
  </si>
  <si>
    <t>Design &amp; Installation of WBC  foundation including all associated works as specified in TS upto 3.5 m foundation depth for 400KV D/C(Twin HTLS) Narrow Base Towers (WZ3) designed as per IS 802-2015 for plain terrain (in coastal region); Tower type DD45(+1.5M extupto +9M ext)</t>
  </si>
  <si>
    <t>Design &amp; Installation of DFR  foundation including all associated works as specified in TS upto 3.5 m foundation depth for 400KV D/C(Twin HTLS) Narrow Base Towers (WZ3) designed as per IS 802-2015 for plain terrain (in coastal region); Tower type DD45(+1.5M extupto +9M ext)</t>
  </si>
  <si>
    <t>Design &amp; Installation of SFR  foundation including all associated works as specified in TS upto 3.5 m foundation depth for 400KV D/C(Twin HTLS) Narrow Base Towers (WZ3) designed as per IS 802-2015 for plain terrain (in coastal region); Tower type DD45(+1.5M extupto +9M ext)</t>
  </si>
  <si>
    <t>Design &amp; Installation of  WET PADDY foundation including all associated works as specified in TS upto 3.5 m foundation depth for400KV D/C (Twin HTLS) Narrow Base Towers (WZ3) designed as per IS 802-2015 for plain terrain (in coastal region); Tower typeDD60(-3.0M ext upto +0M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</si>
  <si>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DD60(+18/25M ext)</t>
  </si>
  <si>
    <t>Design &amp; Installation of  WET PADDY foundation including all associated works as specified in TS upto 3.5 m foundation depth for400KV D/C (Twin HTLS) Narrow Base Towers (WZ3) designed as per IS 802-2015 for plain terrain (in coastal region); Tower typeDD60(+18/25M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</si>
  <si>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DD60(+18/25M ext)</t>
  </si>
  <si>
    <t>Design &amp; Installation of SFR  foundation including all associated works as specified in TS upto 3.5 m foundation depth for 400KV D/C(Twin HTLS) Narrow Base Towers (WZ3) designed as per IS 802-2015 for plain terrain (in coastal region); Tower type DD60(+18/25M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</si>
  <si>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DD60(+30/35M ext)</t>
  </si>
  <si>
    <t>Design &amp; Installation of  WET PADDY foundation including all associated works as specified in TS upto 3.5 m foundation depth for400KV D/C (Twin HTLS) Narrow Base Towers (WZ3) designed as per IS 802-2015 for plain terrain (in coastal region); Tower typeDC1(+1.5M ext upto +9M ext)</t>
  </si>
  <si>
    <t xml:space="preserve">400KV D/C COMMON POINT TO MAGARWADA   </t>
  </si>
  <si>
    <t xml:space="preserve">FOUNDATION                              </t>
  </si>
  <si>
    <t xml:space="preserve">AVIATION SERVICE                        </t>
  </si>
  <si>
    <t>Detailed soil investigation- River Crossing Location</t>
  </si>
  <si>
    <t>Design &amp; Installation of  DRY foundation including all associated works as specified in TS upto 3.5 m foundation depth for 400KV D/C(Twin HTLS) Narrow Base Towers (WZ3) designed as per IS 802-2015 for plain terrain (in coastal region); Tower type DB1(+1.5M extupto +9M ext)</t>
  </si>
  <si>
    <t>Design &amp; Installation of  WET foundation including all associated works as specified in TS upto 3.5 m foundation depth for 400KV D/C(Twin HTLS) Narrow Base Towers (WZ3) designed as per IS 802-2015 for plain terrain (in coastal region); Tower type DB1(+1.5M extupto +9M ext)</t>
  </si>
  <si>
    <t>Design &amp; Installation of  PS foundation including all associated works as specified in TS upto 3.5 m foundation depth for 400KV D/C(Twin HTLS) Narrow Base Towers (WZ3) designed as per IS 802-2015 for plain terrain (in coastal region); Tower type DB1(+1.5M extupto +9M ext)</t>
  </si>
  <si>
    <t>Design &amp; Installation of  WET PADDY foundation including all associated works as specified in TS upto 3.5 m foundation depth for400KV D/C (Twin HTLS) Narrow Base Towers (WZ3) designed as per IS 802-2015 for plain terrain (in coastal region); Tower typeDB2(+1.5M ext upto +9M ext)</t>
  </si>
  <si>
    <t>Design &amp; Installation of  WET foundation including all associated works as specified in TS upto 3.5 m foundation depth for 400KV D/C(Twin HTLS) Narrow Base Towers (WZ3) designed as per IS 802-2015 for plain terrain (in coastal region); Tower type DC2(+1.5M extupto +9M ext)</t>
  </si>
  <si>
    <t>Design &amp; Installation of  WET PADDY foundation including all associated works as specified in TS upto 3.5 m foundation depth for400KV D/C (Twin HTLS) Narrow Base Towers (WZ3) designed as per IS 802-2015 for plain terrain (in coastal region); Tower typeDC2(+1.5M ext upto +9M ext)</t>
  </si>
  <si>
    <t>Design &amp; Installation of  PS foundation including all associated works as specified in TS upto 3.5 m foundation depth for 400KV D/C(Twin HTLS) Narrow Base Towers (WZ3) designed as per IS 802-2015 for plain terrain (in coastal region); Tower type DD45(+1.5M extupto +9M ext)</t>
  </si>
  <si>
    <t>Design &amp; Installation of  PS foundation including all associated works as specified in TS upto 3.5 m foundation depth for 400KV D/C(Twin HTLS) Narrow Base Towers (WZ3) designed as per IS 802-2015 for plain terrain (in coastal region); Tower type DD60(+30/35M ext)</t>
  </si>
  <si>
    <t>Design &amp; Installation of  WET foundation including all associated works as specified in TS upto 3.5 m foundation depth for 400KV M/C(Twin HTLS) Narrow Base Towers (WZ3) designed as per IS 802-2015 for plain terrain (in coastal region); Tower type QB2(+1.5M extupto +9M ext)</t>
  </si>
  <si>
    <t>Design &amp; Installation of  WET foundation including all associated works as specified in TS upto 3.5 m foundation depth for 400KV M/C(Twin HTLS) Narrow Base Towers (WZ3) designed as per IS 802-2015 for plain terrain (in coastal region); Tower type QC1(+1.5M extupto +9M ext)</t>
  </si>
  <si>
    <t>Design &amp; Installation of  WET foundation including all associated works as specified in TS upto 3.5 m foundation depth for 400KV M/C(Twin HTLS) Narrow Base Towers (WZ3) designed as per IS 802-2015 for plain terrain (in coastal region); Tower type QD60(+1.5M extupto +9M ext)</t>
  </si>
  <si>
    <t>Design &amp; Installation of  WET PADDY foundation including all associated works as specified in TS upto 3.5 m foundation depth for400KV M/C (Twin HTLS) Narrow Base Towers (WZ3) designed as per IS 802-2015 for plain terrain (in coastal region); Tower typeQD60(+1.5M ext upto +9M ext)</t>
  </si>
  <si>
    <t>INSTALLATION OF STUB INCLUDING CLEATS, BOLTS AND NUTS FOR 400KV M/C (TWIN HTLS) NARROW BASE TOWERS (WZ3) IN COASTAL REGION DESIGNEDQD45 TOWER  (FOR +18/25M EXTN.)</t>
  </si>
  <si>
    <t>Design &amp; Installation of  WET PADDY foundation including all associated works as specified in TS upto 3.5 m foundation depth for400KV M/C (Twin HTLS) Narrow Base Towers (WZ3) designed as per IS 802-2015 for plain terrain (in coastal region); Tower typeQD45(+18/25M ext)</t>
  </si>
  <si>
    <t>Installation of transmission line mono pole including Anchor plate, anchor bolts, templates and all other structuralcomponetssuitable for 400 KV double circuit (Twin HTLS) Wind Zone-3 (Vertical configuration) in costal region - Tension pole typePD+9</t>
  </si>
  <si>
    <t>ERECTION OF VARIOUS TYPE OF TOWERS, TOWER PARTS AND TOWER EXTENSION (COMPLETE) WITH BOLTS AND NUTS, INCLUDING TACK WELDING ANDSUPPLYAND APPLICATION OF ZINC RICH PAINT FOR 400KV M/C (TWIN HTLS) NARROW BASE TOWERS (WZ3) IN COASTAL REGION DESIGNED FOR TOWERTYPE QD45+18M</t>
  </si>
  <si>
    <t>Installation of insulator strings complete with arcing horns &amp; necessary hardware, installing &amp; stringing of twin HTLS conductorincluding fixing of conductor accessories installing &amp; stringing of earthwire/OPGW including fixing of earthwire/OPGW accessoriesfor the line- Double circuit stringing on 400kV Multi circuit towers</t>
  </si>
  <si>
    <t>Installation of Obstruction Lights for Aviation requirements 1 Medium Intensity Plus 2 Low Intensity</t>
  </si>
  <si>
    <t>Painting of Normal Towers</t>
  </si>
  <si>
    <t xml:space="preserve">400 KV Banaskantha - Sankhari D/c line  </t>
  </si>
  <si>
    <t xml:space="preserve">TOWER FOUNDATION (VOL)                  </t>
  </si>
  <si>
    <t xml:space="preserve">INSTALLATION OF EARTHING OF TOWERS      </t>
  </si>
  <si>
    <t xml:space="preserve">INSTALLATION OF TOWER ACCESSORIES       </t>
  </si>
  <si>
    <t xml:space="preserve">PROTECTION OF TOWER FOOTING             </t>
  </si>
  <si>
    <t xml:space="preserve">Services: OPGW                          </t>
  </si>
  <si>
    <t>Installation of insulator strings complete with arcing horns and necessary hardware, installing and stringing of conductor includingfixing of conductor accessories, installing and stringing of earthwire/OPGW including fixing of earthwire/OPGW accessories for 400kV double circuit towers with twin bundle conductor.</t>
  </si>
  <si>
    <r>
      <t>Discount on percent basis on total price quoted by us without GST.</t>
    </r>
    <r>
      <rPr>
        <sz val="11"/>
        <rFont val="Book Antiqua"/>
        <family val="1"/>
      </rPr>
      <t xml:space="preserve"> [The discount shall be uniformly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</si>
  <si>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uniformly applicable on all the relevent items of the respective Schdules.] </t>
    </r>
    <r>
      <rPr>
        <b/>
        <sz val="11"/>
        <rFont val="Book Antiqua"/>
        <family val="1"/>
      </rPr>
      <t>In Percent (%)</t>
    </r>
  </si>
  <si>
    <t>DESIGN &amp; CONSTRUCTION OF FOUNDATION INCLUDING NECESSARY EXCAVATION, RCC, PLACEMENT OF REINFORCEMENT, PCC ETC. SUITABLE FOR 400 KV D/C (TWIN HTLS, WZ-3) LINE IN COASTAL REGION - TENSION POLE TYPE PD+9 FOR ALL KIND OF SOIL TYPES AS MENTIONED IN TECHNICAL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</si>
</sst>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31">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72" fillId="0" borderId="9" xfId="0" applyFont="1" applyFill="1" applyBorder="1" applyAlignment="1">
      <alignment vertical="top" wrapText="1"/>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72" fillId="0" borderId="9" xfId="0" applyFont="1" applyFill="1" applyBorder="1" applyAlignment="1">
      <alignment horizontal="center" vertical="top" wrapText="1"/>
    </xf>
    <xf numFmtId="164" fontId="72"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2"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2" fillId="0" borderId="9" xfId="0" applyFont="1" applyBorder="1" applyAlignment="1">
      <alignment horizontal="center" vertical="top" wrapText="1"/>
    </xf>
    <xf numFmtId="0" fontId="72"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0" fontId="72" fillId="0" borderId="9" xfId="0" applyFont="1" applyFill="1" applyBorder="1" applyAlignment="1">
      <alignment horizontal="left" vertical="top" wrapText="1"/>
    </xf>
    <xf numFmtId="0" fontId="72" fillId="3" borderId="9" xfId="109" applyFont="1" applyFill="1" applyBorder="1" applyAlignment="1" applyProtection="1">
      <alignment vertical="top" wrapText="1"/>
      <protection locked="0"/>
    </xf>
    <xf numFmtId="164" fontId="72"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2" fillId="10" borderId="18" xfId="0" applyFont="1" applyFill="1" applyBorder="1" applyAlignment="1">
      <alignment vertical="center" wrapText="1"/>
    </xf>
    <xf numFmtId="4" fontId="75" fillId="10" borderId="18" xfId="8" applyNumberFormat="1" applyFont="1" applyFill="1" applyBorder="1" applyAlignment="1" applyProtection="1">
      <alignment horizontal="right" vertical="center" wrapText="1"/>
    </xf>
    <xf numFmtId="0" fontId="5" fillId="0" borderId="9" xfId="0" applyFont="1" applyBorder="1" applyAlignment="1" applyProtection="1">
      <alignment vertical="center" wrapText="1"/>
    </xf>
    <xf numFmtId="0" fontId="2" fillId="0" borderId="9" xfId="0" applyFont="1" applyBorder="1" applyAlignment="1" applyProtection="1">
      <alignment vertical="center" wrapText="1"/>
    </xf>
    <xf numFmtId="0" fontId="72"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9" xfId="0" applyFont="1" applyBorder="1" applyAlignment="1" applyProtection="1">
      <alignment vertical="center"/>
    </xf>
    <xf numFmtId="0" fontId="2" fillId="0" borderId="9" xfId="0" applyFont="1" applyBorder="1" applyAlignment="1" applyProtection="1">
      <alignment vertical="center"/>
    </xf>
    <xf numFmtId="0" fontId="3" fillId="0" borderId="9" xfId="0" applyFont="1" applyBorder="1" applyAlignment="1" applyProtection="1">
      <alignment vertical="center"/>
      <protection locked="0"/>
    </xf>
    <xf numFmtId="0" fontId="3" fillId="0" borderId="9" xfId="0" applyFont="1" applyBorder="1" applyAlignment="1" applyProtection="1">
      <alignment vertical="center"/>
    </xf>
    <xf numFmtId="0" fontId="1" fillId="0" borderId="9" xfId="0" applyFont="1" applyBorder="1" applyAlignment="1" applyProtection="1">
      <alignment vertical="center"/>
    </xf>
    <xf numFmtId="0" fontId="1" fillId="0" borderId="0" xfId="0" applyNumberFormat="1" applyFont="1" applyFill="1" applyBorder="1" applyAlignment="1" applyProtection="1">
      <alignment horizontal="left" vertical="center" wrapText="1"/>
    </xf>
    <xf numFmtId="0" fontId="75" fillId="0" borderId="0" xfId="0" applyFont="1" applyBorder="1" applyAlignment="1" applyProtection="1">
      <alignment horizontal="left" vertical="center"/>
    </xf>
    <xf numFmtId="0" fontId="72" fillId="0" borderId="0" xfId="0" applyFont="1" applyBorder="1" applyAlignment="1" applyProtection="1">
      <alignment horizontal="righ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2"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0"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5" fillId="0" borderId="0" xfId="0" applyFont="1" applyBorder="1" applyAlignment="1" applyProtection="1">
      <alignment horizontal="center" vertical="center"/>
    </xf>
    <xf numFmtId="0" fontId="77" fillId="0" borderId="0" xfId="0" applyFont="1" applyBorder="1" applyAlignment="1" applyProtection="1">
      <alignment horizontal="center" vertical="center"/>
    </xf>
    <xf numFmtId="0" fontId="72" fillId="0" borderId="0" xfId="0" applyFont="1" applyBorder="1" applyAlignment="1" applyProtection="1">
      <alignment horizontal="right" vertical="center"/>
      <protection locked="0"/>
    </xf>
    <xf numFmtId="2" fontId="72" fillId="0" borderId="0" xfId="0" applyNumberFormat="1" applyFont="1" applyBorder="1" applyAlignment="1" applyProtection="1">
      <alignment horizontal="right" vertical="center"/>
      <protection locked="0"/>
    </xf>
    <xf numFmtId="43" fontId="72" fillId="0" borderId="0" xfId="0" applyNumberFormat="1" applyFont="1" applyBorder="1" applyAlignment="1" applyProtection="1">
      <alignment horizontal="center" vertical="center"/>
    </xf>
    <xf numFmtId="164" fontId="72" fillId="0" borderId="0" xfId="8" applyFont="1" applyBorder="1" applyAlignment="1">
      <alignment horizontal="right" vertical="center"/>
    </xf>
    <xf numFmtId="164" fontId="75" fillId="0" borderId="0" xfId="8" applyFont="1" applyBorder="1" applyAlignment="1">
      <alignment horizontal="right" vertical="center"/>
    </xf>
    <xf numFmtId="164" fontId="72" fillId="0" borderId="0" xfId="8" applyFont="1" applyBorder="1" applyAlignment="1" applyProtection="1">
      <alignment horizontal="right" vertical="center"/>
      <protection locked="0"/>
    </xf>
    <xf numFmtId="4" fontId="75" fillId="0" borderId="0" xfId="8" applyNumberFormat="1" applyFont="1" applyBorder="1" applyAlignment="1" applyProtection="1">
      <alignment horizontal="right" vertical="center"/>
      <protection locked="0"/>
    </xf>
    <xf numFmtId="164" fontId="75" fillId="0" borderId="0" xfId="8" applyFont="1" applyBorder="1" applyAlignment="1" applyProtection="1">
      <alignment horizontal="right" vertical="center"/>
      <protection locked="0"/>
    </xf>
    <xf numFmtId="0" fontId="72" fillId="0" borderId="0" xfId="0" applyFont="1" applyBorder="1" applyAlignment="1">
      <alignment horizontal="center" vertical="center"/>
    </xf>
    <xf numFmtId="0" fontId="72" fillId="0" borderId="0" xfId="0" applyFont="1" applyBorder="1" applyAlignment="1" applyProtection="1">
      <alignment horizontal="center" vertical="center"/>
      <protection locked="0"/>
    </xf>
    <xf numFmtId="2" fontId="72" fillId="0" borderId="0" xfId="0" applyNumberFormat="1" applyFont="1" applyBorder="1" applyAlignment="1" applyProtection="1">
      <alignment horizontal="center" vertical="center"/>
    </xf>
    <xf numFmtId="0" fontId="58" fillId="13" borderId="9" xfId="0" applyNumberFormat="1" applyFont="1" applyFill="1" applyBorder="1" applyAlignment="1" applyProtection="1">
      <alignment horizontal="center" vertical="center"/>
    </xf>
    <xf numFmtId="0" fontId="58" fillId="13" borderId="9" xfId="0" applyNumberFormat="1" applyFont="1" applyFill="1" applyBorder="1" applyAlignment="1" applyProtection="1">
      <alignment horizontal="center" vertical="center" wrapText="1"/>
    </xf>
    <xf numFmtId="0" fontId="77" fillId="13" borderId="0" xfId="0" applyFont="1" applyFill="1" applyBorder="1" applyAlignment="1" applyProtection="1">
      <alignment horizontal="center" vertical="center"/>
    </xf>
    <xf numFmtId="0" fontId="58" fillId="13" borderId="9" xfId="0" applyNumberFormat="1" applyFont="1" applyFill="1" applyBorder="1" applyAlignment="1" applyProtection="1">
      <alignment horizontal="left" vertical="center"/>
    </xf>
    <xf numFmtId="0" fontId="1" fillId="13" borderId="9" xfId="0" applyNumberFormat="1" applyFont="1" applyFill="1" applyBorder="1" applyAlignment="1" applyProtection="1">
      <alignment horizontal="left" vertical="center"/>
    </xf>
    <xf numFmtId="0" fontId="1" fillId="13" borderId="9" xfId="0" applyNumberFormat="1" applyFont="1" applyFill="1" applyBorder="1" applyAlignment="1" applyProtection="1">
      <alignment horizontal="center" vertical="center"/>
    </xf>
    <xf numFmtId="0" fontId="1" fillId="13" borderId="9" xfId="0" applyNumberFormat="1" applyFont="1" applyFill="1" applyBorder="1" applyAlignment="1" applyProtection="1">
      <alignment horizontal="center" vertical="center" wrapText="1"/>
    </xf>
    <xf numFmtId="0" fontId="72" fillId="13" borderId="0" xfId="0" applyFont="1" applyFill="1" applyBorder="1" applyAlignment="1" applyProtection="1">
      <alignment horizontal="center" vertical="center"/>
    </xf>
    <xf numFmtId="0" fontId="74" fillId="13" borderId="9" xfId="0" applyFont="1" applyFill="1" applyBorder="1" applyAlignment="1">
      <alignment horizontal="center" vertical="center" wrapText="1"/>
    </xf>
    <xf numFmtId="0" fontId="5" fillId="13" borderId="0" xfId="0" applyFont="1" applyFill="1" applyAlignment="1" applyProtection="1">
      <alignment vertical="center"/>
    </xf>
    <xf numFmtId="0" fontId="2" fillId="13" borderId="0" xfId="0" applyFont="1" applyFill="1" applyAlignment="1" applyProtection="1">
      <alignment vertical="center"/>
    </xf>
    <xf numFmtId="1" fontId="2" fillId="13" borderId="9" xfId="111" applyNumberFormat="1" applyFont="1" applyFill="1" applyBorder="1" applyAlignment="1" applyProtection="1">
      <alignment horizontal="center" vertical="top" wrapText="1"/>
    </xf>
    <xf numFmtId="0" fontId="72" fillId="13" borderId="9" xfId="0" applyFont="1" applyFill="1" applyBorder="1" applyAlignment="1">
      <alignment horizontal="center" vertical="top" wrapText="1"/>
    </xf>
    <xf numFmtId="0" fontId="72" fillId="13" borderId="9" xfId="109" applyFont="1" applyFill="1" applyBorder="1" applyAlignment="1" applyProtection="1">
      <alignment horizontal="center" vertical="top" wrapText="1"/>
      <protection locked="0"/>
    </xf>
    <xf numFmtId="10" fontId="2" fillId="13" borderId="9" xfId="111" applyNumberFormat="1" applyFont="1" applyFill="1" applyBorder="1" applyAlignment="1" applyProtection="1">
      <alignment horizontal="center" vertical="top" wrapText="1"/>
      <protection locked="0" hidden="1"/>
    </xf>
    <xf numFmtId="0" fontId="72" fillId="13" borderId="9" xfId="0" applyFont="1" applyFill="1" applyBorder="1" applyAlignment="1">
      <alignment vertical="top" wrapText="1"/>
    </xf>
    <xf numFmtId="2" fontId="2" fillId="13" borderId="9" xfId="111" applyNumberFormat="1" applyFont="1" applyFill="1" applyBorder="1" applyAlignment="1" applyProtection="1">
      <alignment horizontal="right" vertical="top" wrapText="1"/>
    </xf>
    <xf numFmtId="0" fontId="72" fillId="13" borderId="9" xfId="0" applyFont="1" applyFill="1" applyBorder="1" applyAlignment="1" applyProtection="1">
      <alignment horizontal="center" vertical="center"/>
      <protection locked="0"/>
    </xf>
    <xf numFmtId="0" fontId="2" fillId="13" borderId="9" xfId="0" applyFont="1" applyFill="1" applyBorder="1" applyAlignment="1" applyProtection="1">
      <alignment horizontal="center" vertical="center"/>
      <protection locked="0"/>
    </xf>
    <xf numFmtId="178" fontId="2" fillId="13" borderId="9" xfId="0" applyNumberFormat="1" applyFont="1" applyFill="1" applyBorder="1" applyAlignment="1" applyProtection="1">
      <alignment vertical="center"/>
      <protection locked="0"/>
    </xf>
    <xf numFmtId="0" fontId="2" fillId="13" borderId="9" xfId="0" applyFont="1" applyFill="1" applyBorder="1" applyAlignment="1" applyProtection="1">
      <alignment vertical="center"/>
      <protection locked="0"/>
    </xf>
    <xf numFmtId="0" fontId="3" fillId="13" borderId="9" xfId="0" applyFont="1" applyFill="1" applyBorder="1" applyAlignment="1" applyProtection="1">
      <alignment vertical="center"/>
      <protection locked="0"/>
    </xf>
    <xf numFmtId="0" fontId="3" fillId="13" borderId="9" xfId="0" applyFont="1" applyFill="1" applyBorder="1" applyAlignment="1" applyProtection="1">
      <alignment vertical="center"/>
    </xf>
    <xf numFmtId="0" fontId="1" fillId="13" borderId="9" xfId="0" applyFont="1" applyFill="1" applyBorder="1" applyAlignment="1" applyProtection="1">
      <alignment vertical="center"/>
    </xf>
    <xf numFmtId="1" fontId="2" fillId="13" borderId="9" xfId="111" applyNumberFormat="1" applyFont="1" applyFill="1" applyBorder="1" applyAlignment="1" applyProtection="1">
      <alignment horizontal="center" vertical="center" wrapText="1"/>
    </xf>
    <xf numFmtId="0" fontId="75" fillId="13" borderId="9" xfId="0" applyFont="1" applyFill="1" applyBorder="1" applyAlignment="1">
      <alignment horizontal="left" vertical="center"/>
    </xf>
    <xf numFmtId="0" fontId="72" fillId="13" borderId="9" xfId="0" applyFont="1" applyFill="1" applyBorder="1" applyAlignment="1">
      <alignment horizontal="center" vertical="center" wrapText="1"/>
    </xf>
    <xf numFmtId="0" fontId="72" fillId="13" borderId="9" xfId="109" applyFont="1" applyFill="1" applyBorder="1" applyAlignment="1" applyProtection="1">
      <alignment horizontal="center" vertical="center" wrapText="1"/>
      <protection locked="0"/>
    </xf>
    <xf numFmtId="10" fontId="2" fillId="13" borderId="9" xfId="111" applyNumberFormat="1" applyFont="1" applyFill="1" applyBorder="1" applyAlignment="1" applyProtection="1">
      <alignment horizontal="center" vertical="center" wrapText="1"/>
      <protection locked="0" hidden="1"/>
    </xf>
    <xf numFmtId="0" fontId="72" fillId="13" borderId="9" xfId="0" applyFont="1" applyFill="1" applyBorder="1" applyAlignment="1">
      <alignment vertical="center" wrapText="1"/>
    </xf>
    <xf numFmtId="2" fontId="2" fillId="13" borderId="9" xfId="111" applyNumberFormat="1" applyFont="1" applyFill="1" applyBorder="1" applyAlignment="1" applyProtection="1">
      <alignment horizontal="right" vertical="center" wrapText="1"/>
    </xf>
    <xf numFmtId="0" fontId="72" fillId="0" borderId="18" xfId="0" applyFont="1" applyBorder="1" applyAlignment="1">
      <alignment horizontal="center" vertical="top" wrapText="1"/>
    </xf>
    <xf numFmtId="0" fontId="72"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2" fillId="0" borderId="18" xfId="0" applyFont="1" applyBorder="1" applyAlignment="1">
      <alignment vertical="top" wrapText="1"/>
    </xf>
    <xf numFmtId="164" fontId="72" fillId="3" borderId="18" xfId="8" applyFont="1" applyFill="1" applyBorder="1" applyAlignment="1" applyProtection="1">
      <alignment horizontal="right" vertical="top"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2" fillId="3" borderId="24" xfId="109" applyFont="1" applyFill="1" applyBorder="1" applyAlignment="1" applyProtection="1">
      <alignment horizontal="left" vertical="center"/>
      <protection locked="0"/>
    </xf>
    <xf numFmtId="0" fontId="72" fillId="3" borderId="3" xfId="109" applyFont="1" applyFill="1" applyBorder="1" applyAlignment="1" applyProtection="1">
      <alignment horizontal="left" vertical="center"/>
      <protection locked="0"/>
    </xf>
    <xf numFmtId="0" fontId="72" fillId="3" borderId="25"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0" borderId="0" xfId="0" applyFont="1" applyBorder="1" applyAlignment="1" applyProtection="1">
      <alignment horizontal="left" vertical="center"/>
    </xf>
    <xf numFmtId="0" fontId="75" fillId="12" borderId="9" xfId="0" applyFont="1" applyFill="1" applyBorder="1" applyAlignment="1" applyProtection="1">
      <alignment horizontal="center" vertical="center"/>
    </xf>
    <xf numFmtId="0" fontId="75" fillId="9" borderId="0" xfId="109"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5" fillId="10" borderId="18"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Fill="1" applyAlignment="1" applyProtection="1">
      <alignment vertical="center" wrapText="1"/>
      <protection hidden="1"/>
    </xf>
    <xf numFmtId="0" fontId="75" fillId="0" borderId="0" xfId="0" applyFont="1" applyBorder="1" applyAlignment="1" applyProtection="1">
      <alignment horizontal="right" vertical="center"/>
    </xf>
    <xf numFmtId="165" fontId="1" fillId="0" borderId="0" xfId="115" applyNumberFormat="1" applyFont="1" applyFill="1" applyAlignment="1" applyProtection="1">
      <alignment horizontal="left" vertical="center"/>
      <protection hidden="1"/>
    </xf>
    <xf numFmtId="0" fontId="3" fillId="6" borderId="0" xfId="0" applyFont="1" applyFill="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72" fillId="13" borderId="9" xfId="8" applyFont="1" applyFill="1" applyBorder="1" applyAlignment="1" applyProtection="1">
      <alignment horizontal="right" vertical="center" wrapText="1"/>
    </xf>
    <xf numFmtId="164" fontId="72" fillId="13" borderId="9" xfId="8" applyFont="1" applyFill="1" applyBorder="1" applyAlignment="1" applyProtection="1">
      <alignment horizontal="right" vertical="top" wrapText="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4">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056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9145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056679" y="285750"/>
          <a:ext cx="1634217" cy="1896836"/>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A0A04CD-620E-4696-8B21-5B18C71EE787}" protected="1">
  <header guid="{FA0A04CD-620E-4696-8B21-5B18C71EE787}" dateTime="2022-03-16T16:45:57" maxSheetId="23" userName="Ankit Vaishnav {Ankit Vaishnav}"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A0A04CD-620E-4696-8B21-5B18C71EE787}" name="Ankit Vaishnav {Ankit Vaishnav}" id="-1265547281" dateTime="2022-03-16T16:45:5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drawing" Target="../drawings/drawing6.xml"/><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drawing" Target="../drawings/drawing7.xml"/><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drawing" Target="../drawings/drawing8.xml"/><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9.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drawing" Target="../drawings/drawing9.xml"/><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9.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0" Type="http://schemas.openxmlformats.org/officeDocument/2006/relationships/printerSettings" Target="../printerSettings/printerSettings151.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60.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printerSettings" Target="../printerSettings/printerSettings163.bin"/><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71.bin"/><Relationship Id="rId3" Type="http://schemas.openxmlformats.org/officeDocument/2006/relationships/printerSettings" Target="../printerSettings/printerSettings166.bin"/><Relationship Id="rId7" Type="http://schemas.openxmlformats.org/officeDocument/2006/relationships/printerSettings" Target="../printerSettings/printerSettings170.bin"/><Relationship Id="rId12" Type="http://schemas.openxmlformats.org/officeDocument/2006/relationships/drawing" Target="../drawings/drawing10.xml"/><Relationship Id="rId2" Type="http://schemas.openxmlformats.org/officeDocument/2006/relationships/printerSettings" Target="../printerSettings/printerSettings165.bin"/><Relationship Id="rId1" Type="http://schemas.openxmlformats.org/officeDocument/2006/relationships/printerSettings" Target="../printerSettings/printerSettings164.bin"/><Relationship Id="rId6" Type="http://schemas.openxmlformats.org/officeDocument/2006/relationships/printerSettings" Target="../printerSettings/printerSettings169.bin"/><Relationship Id="rId11" Type="http://schemas.openxmlformats.org/officeDocument/2006/relationships/printerSettings" Target="../printerSettings/printerSettings174.bin"/><Relationship Id="rId5" Type="http://schemas.openxmlformats.org/officeDocument/2006/relationships/printerSettings" Target="../printerSettings/printerSettings168.bin"/><Relationship Id="rId10" Type="http://schemas.openxmlformats.org/officeDocument/2006/relationships/printerSettings" Target="../printerSettings/printerSettings173.bin"/><Relationship Id="rId4" Type="http://schemas.openxmlformats.org/officeDocument/2006/relationships/printerSettings" Target="../printerSettings/printerSettings167.bin"/><Relationship Id="rId9" Type="http://schemas.openxmlformats.org/officeDocument/2006/relationships/printerSettings" Target="../printerSettings/printerSettings17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12" Type="http://schemas.openxmlformats.org/officeDocument/2006/relationships/drawing" Target="../drawings/drawing11.xml"/><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11" Type="http://schemas.openxmlformats.org/officeDocument/2006/relationships/printerSettings" Target="../printerSettings/printerSettings185.bin"/><Relationship Id="rId5" Type="http://schemas.openxmlformats.org/officeDocument/2006/relationships/printerSettings" Target="../printerSettings/printerSettings179.bin"/><Relationship Id="rId10" Type="http://schemas.openxmlformats.org/officeDocument/2006/relationships/printerSettings" Target="../printerSettings/printerSettings184.bin"/><Relationship Id="rId4" Type="http://schemas.openxmlformats.org/officeDocument/2006/relationships/printerSettings" Target="../printerSettings/printerSettings178.bin"/><Relationship Id="rId9" Type="http://schemas.openxmlformats.org/officeDocument/2006/relationships/printerSettings" Target="../printerSettings/printerSettings183.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93.bin"/><Relationship Id="rId3" Type="http://schemas.openxmlformats.org/officeDocument/2006/relationships/printerSettings" Target="../printerSettings/printerSettings188.bin"/><Relationship Id="rId7" Type="http://schemas.openxmlformats.org/officeDocument/2006/relationships/printerSettings" Target="../printerSettings/printerSettings192.bin"/><Relationship Id="rId12" Type="http://schemas.openxmlformats.org/officeDocument/2006/relationships/drawing" Target="../drawings/drawing12.xml"/><Relationship Id="rId2" Type="http://schemas.openxmlformats.org/officeDocument/2006/relationships/printerSettings" Target="../printerSettings/printerSettings187.bin"/><Relationship Id="rId1" Type="http://schemas.openxmlformats.org/officeDocument/2006/relationships/printerSettings" Target="../printerSettings/printerSettings186.bin"/><Relationship Id="rId6" Type="http://schemas.openxmlformats.org/officeDocument/2006/relationships/printerSettings" Target="../printerSettings/printerSettings191.bin"/><Relationship Id="rId11" Type="http://schemas.openxmlformats.org/officeDocument/2006/relationships/printerSettings" Target="../printerSettings/printerSettings196.bin"/><Relationship Id="rId5" Type="http://schemas.openxmlformats.org/officeDocument/2006/relationships/printerSettings" Target="../printerSettings/printerSettings190.bin"/><Relationship Id="rId10" Type="http://schemas.openxmlformats.org/officeDocument/2006/relationships/printerSettings" Target="../printerSettings/printerSettings195.bin"/><Relationship Id="rId4" Type="http://schemas.openxmlformats.org/officeDocument/2006/relationships/printerSettings" Target="../printerSettings/printerSettings189.bin"/><Relationship Id="rId9" Type="http://schemas.openxmlformats.org/officeDocument/2006/relationships/printerSettings" Target="../printerSettings/printerSettings19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0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12" Type="http://schemas.openxmlformats.org/officeDocument/2006/relationships/drawing" Target="../drawings/drawing13.xml"/><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0" Type="http://schemas.openxmlformats.org/officeDocument/2006/relationships/printerSettings" Target="../printerSettings/printerSettings206.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10.bin"/><Relationship Id="rId2" Type="http://schemas.openxmlformats.org/officeDocument/2006/relationships/printerSettings" Target="../printerSettings/printerSettings209.bin"/><Relationship Id="rId1" Type="http://schemas.openxmlformats.org/officeDocument/2006/relationships/printerSettings" Target="../printerSettings/printerSettings208.bin"/><Relationship Id="rId5" Type="http://schemas.openxmlformats.org/officeDocument/2006/relationships/printerSettings" Target="../printerSettings/printerSettings212.bin"/><Relationship Id="rId4" Type="http://schemas.openxmlformats.org/officeDocument/2006/relationships/printerSettings" Target="../printerSettings/printerSettings211.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5.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5" Type="http://schemas.openxmlformats.org/officeDocument/2006/relationships/printerSettings" Target="../printerSettings/printerSettings217.bin"/><Relationship Id="rId4" Type="http://schemas.openxmlformats.org/officeDocument/2006/relationships/printerSettings" Target="../printerSettings/printerSettings216.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5.bin"/><Relationship Id="rId3" Type="http://schemas.openxmlformats.org/officeDocument/2006/relationships/printerSettings" Target="../printerSettings/printerSettings220.bin"/><Relationship Id="rId7" Type="http://schemas.openxmlformats.org/officeDocument/2006/relationships/printerSettings" Target="../printerSettings/printerSettings224.bin"/><Relationship Id="rId2" Type="http://schemas.openxmlformats.org/officeDocument/2006/relationships/printerSettings" Target="../printerSettings/printerSettings219.bin"/><Relationship Id="rId1" Type="http://schemas.openxmlformats.org/officeDocument/2006/relationships/printerSettings" Target="../printerSettings/printerSettings218.bin"/><Relationship Id="rId6" Type="http://schemas.openxmlformats.org/officeDocument/2006/relationships/printerSettings" Target="../printerSettings/printerSettings223.bin"/><Relationship Id="rId5" Type="http://schemas.openxmlformats.org/officeDocument/2006/relationships/printerSettings" Target="../printerSettings/printerSettings222.bin"/><Relationship Id="rId4" Type="http://schemas.openxmlformats.org/officeDocument/2006/relationships/printerSettings" Target="../printerSettings/printerSettings2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drawing" Target="../drawings/drawing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drawing" Target="../drawings/drawing3.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drawing" Target="../drawings/drawing4.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11" Type="http://schemas.openxmlformats.org/officeDocument/2006/relationships/printerSettings" Target="../printerSettings/printerSettings88.bin"/><Relationship Id="rId5" Type="http://schemas.openxmlformats.org/officeDocument/2006/relationships/printerSettings" Target="../printerSettings/printerSettings82.bin"/><Relationship Id="rId10" Type="http://schemas.openxmlformats.org/officeDocument/2006/relationships/printerSettings" Target="../printerSettings/printerSettings87.bin"/><Relationship Id="rId4" Type="http://schemas.openxmlformats.org/officeDocument/2006/relationships/printerSettings" Target="../printerSettings/printerSettings81.bin"/><Relationship Id="rId9"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12" Type="http://schemas.openxmlformats.org/officeDocument/2006/relationships/drawing" Target="../drawings/drawing5.xml"/><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printerSettings" Target="../printerSettings/printerSettings99.bin"/><Relationship Id="rId5" Type="http://schemas.openxmlformats.org/officeDocument/2006/relationships/printerSettings" Target="../printerSettings/printerSettings93.bin"/><Relationship Id="rId10" Type="http://schemas.openxmlformats.org/officeDocument/2006/relationships/printerSettings" Target="../printerSettings/printerSettings98.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8" sqref="B8"/>
    </sheetView>
  </sheetViews>
  <sheetFormatPr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124.5" customHeight="1">
      <c r="A1" s="31" t="s">
        <v>41</v>
      </c>
      <c r="B1" s="32" t="s">
        <v>549</v>
      </c>
      <c r="C1" s="33"/>
      <c r="D1" s="33"/>
      <c r="E1" s="33"/>
      <c r="F1" s="33"/>
      <c r="G1" s="33"/>
      <c r="H1" s="33"/>
    </row>
    <row r="2" spans="1:9">
      <c r="B2" s="35"/>
      <c r="I2" s="34" t="s">
        <v>264</v>
      </c>
    </row>
    <row r="3" spans="1:9">
      <c r="A3" s="34" t="s">
        <v>42</v>
      </c>
      <c r="B3" s="405" t="s">
        <v>550</v>
      </c>
      <c r="I3" s="34" t="s">
        <v>265</v>
      </c>
    </row>
    <row r="5" spans="1:9">
      <c r="A5" s="34" t="s">
        <v>43</v>
      </c>
      <c r="B5" s="440" t="s">
        <v>551</v>
      </c>
      <c r="C5" s="33"/>
      <c r="D5" s="33"/>
      <c r="E5" s="33"/>
      <c r="F5" s="33"/>
      <c r="G5" s="33"/>
      <c r="H5" s="33"/>
    </row>
  </sheetData>
  <sheetProtection selectLockedCells="1" selectUnlockedCells="1"/>
  <customSheetViews>
    <customSheetView guid="{3FCD02EB-1C44-4646-B069-2B9945E67B1F}" hiddenColumns="1" state="hidden">
      <selection activeCell="B8" sqref="B8"/>
      <pageMargins left="0.75" right="0.75" top="1" bottom="1" header="0.5" footer="0.5"/>
      <pageSetup orientation="portrait" r:id="rId1"/>
      <headerFooter alignWithMargins="0"/>
    </customSheetView>
    <customSheetView guid="{B056965A-4BE5-44B3-AB31-550AD9F023BC}" hiddenColumns="1" state="hidden">
      <selection activeCell="B9" sqref="B9"/>
      <pageMargins left="0.75" right="0.75" top="1" bottom="1" header="0.5" footer="0.5"/>
      <pageSetup orientation="portrait" r:id="rId2"/>
      <headerFooter alignWithMargins="0"/>
    </customSheetView>
    <customSheetView guid="{63D51328-7CBC-4A1E-B96D-BAE91416501B}" hiddenColumns="1" state="hidden">
      <selection activeCell="B20" sqref="B20"/>
      <pageMargins left="0.75" right="0.75" top="1" bottom="1" header="0.5" footer="0.5"/>
      <pageSetup orientation="portrait" r:id="rId3"/>
      <headerFooter alignWithMargins="0"/>
    </customSheetView>
    <customSheetView guid="{99CA2F10-F926-46DC-8609-4EAE5B9F3585}" hiddenColumns="1" state="hidden">
      <selection activeCell="E14" sqref="E14"/>
      <pageMargins left="0.75" right="0.75" top="1" bottom="1" header="0.5" footer="0.5"/>
      <pageSetup orientation="portrait" r:id="rId4"/>
      <headerFooter alignWithMargins="0"/>
    </customSheetView>
    <customSheetView guid="{3C00DDA0-7DDE-4169-A739-550DAF5DCF8D}" hiddenColumns="1" state="hidden">
      <selection activeCell="B11" sqref="B11"/>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B96E710B-6DD7-4DE1-95AB-C9EE060CD030}" hiddenColumns="1" state="hidden">
      <selection activeCell="B9" sqref="B9:B10"/>
      <pageMargins left="0.75" right="0.75" top="1" bottom="1" header="0.5" footer="0.5"/>
      <pageSetup orientation="portrait" r:id="rId7"/>
      <headerFooter alignWithMargins="0"/>
    </customSheetView>
    <customSheetView guid="{CCA37BAE-906F-43D5-9FD9-B13563E4B9D7}" hiddenColumns="1" state="hidden">
      <selection activeCell="B14" sqref="B14"/>
      <pageMargins left="0.75" right="0.75" top="1" bottom="1" header="0.5" footer="0.5"/>
      <pageSetup orientation="portrait" r:id="rId8"/>
      <headerFooter alignWithMargins="0"/>
    </customSheetView>
    <customSheetView guid="{755190E0-7BE9-48F9-BB5F-DF8E25D6736A}" hiddenColumns="1" state="hidden">
      <selection activeCell="B20" sqref="B20"/>
      <pageMargins left="0.75" right="0.75" top="1" bottom="1" header="0.5" footer="0.5"/>
      <pageSetup orientation="portrait" r:id="rId9"/>
      <headerFooter alignWithMargins="0"/>
    </customSheetView>
    <customSheetView guid="{F1B559AA-B9AD-4E4C-B94A-ECBE5878008B}" hiddenColumns="1" state="hidden">
      <selection activeCell="B1" sqref="B1"/>
      <pageMargins left="0.75" right="0.75" top="1" bottom="1" header="0.5" footer="0.5"/>
      <pageSetup orientation="portrait" r:id="rId10"/>
      <headerFooter alignWithMargins="0"/>
    </customSheetView>
  </customSheetViews>
  <pageMargins left="0.75" right="0.7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 xml:space="preserve">SPEC. NO.: 5002002222/TOWER/DOM/A02-CC CS -3	</v>
      </c>
      <c r="B1" s="82"/>
      <c r="C1" s="83"/>
      <c r="D1" s="83"/>
      <c r="E1" s="84" t="s">
        <v>128</v>
      </c>
    </row>
    <row r="2" spans="1:15" ht="8.1" customHeight="1">
      <c r="A2" s="87"/>
      <c r="B2" s="88"/>
      <c r="C2" s="89"/>
      <c r="D2" s="89"/>
      <c r="E2" s="90"/>
      <c r="F2" s="91"/>
    </row>
    <row r="3" spans="1:15" ht="83.25" customHeight="1">
      <c r="A3" s="900"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00"/>
      <c r="C3" s="900"/>
      <c r="D3" s="900"/>
      <c r="E3" s="900"/>
    </row>
    <row r="4" spans="1:15" ht="21.95" customHeight="1">
      <c r="A4" s="901" t="s">
        <v>129</v>
      </c>
      <c r="B4" s="901"/>
      <c r="C4" s="901"/>
      <c r="D4" s="901"/>
      <c r="E4" s="901"/>
    </row>
    <row r="5" spans="1:15" ht="12" customHeight="1">
      <c r="A5" s="92"/>
      <c r="B5" s="93"/>
      <c r="C5" s="93"/>
      <c r="D5" s="93"/>
      <c r="E5" s="93"/>
    </row>
    <row r="6" spans="1:15" ht="20.25" customHeight="1">
      <c r="A6" s="857" t="s">
        <v>350</v>
      </c>
      <c r="B6" s="857"/>
      <c r="C6" s="4"/>
      <c r="D6" s="93"/>
      <c r="E6" s="93"/>
    </row>
    <row r="7" spans="1:15" ht="18" customHeight="1">
      <c r="A7" s="869" t="str">
        <f>'Sch-1'!A7</f>
        <v>JOINT VENTURE OF 0 &amp; 0</v>
      </c>
      <c r="B7" s="869"/>
      <c r="C7" s="869"/>
      <c r="D7" s="94" t="s">
        <v>1</v>
      </c>
    </row>
    <row r="8" spans="1:15" ht="18" customHeight="1">
      <c r="A8" s="858" t="str">
        <f>"Bidder’s Name and Address  (" &amp; MID('Names of Bidder'!B9,9, 20) &amp; ") :"</f>
        <v>Bidder’s Name and Address  (Lead Partner) :</v>
      </c>
      <c r="B8" s="858"/>
      <c r="C8" s="858"/>
      <c r="D8" s="95" t="str">
        <f>'Sch-1'!K8</f>
        <v>Contract Services</v>
      </c>
    </row>
    <row r="9" spans="1:15" ht="18" customHeight="1">
      <c r="A9" s="456" t="s">
        <v>12</v>
      </c>
      <c r="B9" s="456" t="str">
        <f>IF('Names of Bidder'!D9=0, "", 'Names of Bidder'!D9)</f>
        <v/>
      </c>
      <c r="C9" s="112"/>
      <c r="D9" s="95" t="str">
        <f>'Sch-1'!K9</f>
        <v>Power Grid Corporation of India Ltd.,</v>
      </c>
    </row>
    <row r="10" spans="1:15" ht="18" customHeight="1">
      <c r="A10" s="456" t="s">
        <v>11</v>
      </c>
      <c r="B10" s="576" t="str">
        <f>IF('Names of Bidder'!D10=0, "", 'Names of Bidder'!D10)</f>
        <v/>
      </c>
      <c r="C10" s="112"/>
      <c r="D10" s="95" t="str">
        <f>'Sch-1'!K10</f>
        <v>"Saudamini", Plot No.-2</v>
      </c>
    </row>
    <row r="11" spans="1:15" ht="18" customHeight="1">
      <c r="A11" s="407"/>
      <c r="B11" s="576" t="str">
        <f>IF('Names of Bidder'!D11=0, "", 'Names of Bidder'!D11)</f>
        <v/>
      </c>
      <c r="C11" s="112"/>
      <c r="D11" s="95" t="str">
        <f>'Sch-1'!K11</f>
        <v xml:space="preserve">Sector-29, </v>
      </c>
    </row>
    <row r="12" spans="1:15" ht="18" customHeight="1">
      <c r="A12" s="407"/>
      <c r="B12" s="576" t="str">
        <f>IF('Names of Bidder'!D12=0, "", 'Names of Bidder'!D12)</f>
        <v/>
      </c>
      <c r="C12" s="112"/>
      <c r="D12" s="95" t="str">
        <f>'Sch-1'!K12</f>
        <v>Gurgaon (Haryana) - 122001</v>
      </c>
    </row>
    <row r="13" spans="1:15" ht="8.1" customHeight="1" thickBot="1"/>
    <row r="14" spans="1:15" ht="21.95" customHeight="1">
      <c r="A14" s="631" t="s">
        <v>130</v>
      </c>
      <c r="B14" s="902" t="s">
        <v>131</v>
      </c>
      <c r="C14" s="902"/>
      <c r="D14" s="903" t="s">
        <v>132</v>
      </c>
      <c r="E14" s="904"/>
      <c r="I14" s="911"/>
      <c r="J14" s="911"/>
      <c r="K14" s="911"/>
      <c r="M14" s="908"/>
      <c r="N14" s="908"/>
      <c r="O14" s="908"/>
    </row>
    <row r="15" spans="1:15" ht="24.75" customHeight="1">
      <c r="A15" s="632" t="s">
        <v>135</v>
      </c>
      <c r="B15" s="905" t="s">
        <v>326</v>
      </c>
      <c r="C15" s="905"/>
      <c r="D15" s="915">
        <f>'Sch-1'!S310</f>
        <v>0</v>
      </c>
      <c r="E15" s="916"/>
      <c r="I15" s="388"/>
      <c r="K15" s="388"/>
      <c r="M15" s="388"/>
      <c r="O15" s="97"/>
    </row>
    <row r="16" spans="1:15" ht="81" customHeight="1">
      <c r="A16" s="633"/>
      <c r="B16" s="897" t="s">
        <v>327</v>
      </c>
      <c r="C16" s="897"/>
      <c r="D16" s="917"/>
      <c r="E16" s="918"/>
      <c r="G16" s="98"/>
    </row>
    <row r="17" spans="1:15" ht="24.75" customHeight="1">
      <c r="A17" s="632" t="s">
        <v>137</v>
      </c>
      <c r="B17" s="905" t="s">
        <v>328</v>
      </c>
      <c r="C17" s="905"/>
      <c r="D17" s="906">
        <f>'Sch-3'!U328</f>
        <v>0</v>
      </c>
      <c r="E17" s="907"/>
      <c r="I17" s="388"/>
      <c r="K17" s="389"/>
      <c r="M17" s="388"/>
      <c r="O17" s="100"/>
    </row>
    <row r="18" spans="1:15" ht="81.75" customHeight="1">
      <c r="A18" s="633"/>
      <c r="B18" s="897" t="s">
        <v>329</v>
      </c>
      <c r="C18" s="897"/>
      <c r="D18" s="913"/>
      <c r="E18" s="914"/>
      <c r="G18" s="101"/>
      <c r="I18" s="390"/>
      <c r="M18" s="390"/>
    </row>
    <row r="19" spans="1:15" ht="33" customHeight="1" thickBot="1">
      <c r="A19" s="634"/>
      <c r="B19" s="635" t="s">
        <v>332</v>
      </c>
      <c r="C19" s="636"/>
      <c r="D19" s="895">
        <f>D15+D17</f>
        <v>0</v>
      </c>
      <c r="E19" s="896"/>
    </row>
    <row r="20" spans="1:15" ht="30" customHeight="1">
      <c r="A20" s="102"/>
      <c r="B20" s="102"/>
      <c r="C20" s="103"/>
      <c r="D20" s="102"/>
      <c r="E20" s="102"/>
    </row>
    <row r="21" spans="1:15" ht="30" customHeight="1">
      <c r="A21" s="104" t="s">
        <v>143</v>
      </c>
      <c r="B21" s="639" t="str">
        <f>'Sch-5'!B21</f>
        <v xml:space="preserve">  </v>
      </c>
      <c r="C21" s="103" t="s">
        <v>144</v>
      </c>
      <c r="D21" s="912" t="str">
        <f>'Sch-5'!D21</f>
        <v/>
      </c>
      <c r="E21" s="912"/>
      <c r="F21" s="105"/>
    </row>
    <row r="22" spans="1:15" ht="30" customHeight="1">
      <c r="A22" s="104" t="s">
        <v>145</v>
      </c>
      <c r="B22" s="640" t="str">
        <f>'Sch-5'!B22</f>
        <v/>
      </c>
      <c r="C22" s="103" t="s">
        <v>146</v>
      </c>
      <c r="D22" s="912" t="str">
        <f>'Sch-5'!D22</f>
        <v/>
      </c>
      <c r="E22" s="91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C7" sheet="1" objects="1" scenarios="1" formatColumns="0" formatRows="0" selectLockedCells="1"/>
  <dataConsolidate/>
  <customSheetViews>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0"/>
  <headerFooter alignWithMargins="0">
    <oddFooter>&amp;R&amp;"Book Antiqua,Bold"&amp;10Schedule-5/ Page &amp;P of &amp;N</oddFooter>
  </headerFooter>
  <ignoredErrors>
    <ignoredError sqref="D15" evalError="1"/>
  </ignoredErrors>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Normal="100" zoomScaleSheetLayoutView="100" workbookViewId="0">
      <selection activeCell="D28" sqref="D28"/>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5002002222/TOWER/DOM/A02-CC CS -3	</v>
      </c>
      <c r="B1" s="114"/>
      <c r="C1" s="115"/>
      <c r="D1" s="116" t="s">
        <v>147</v>
      </c>
    </row>
    <row r="2" spans="1:6" ht="18" customHeight="1">
      <c r="A2" s="117"/>
      <c r="B2" s="118"/>
      <c r="C2" s="119"/>
      <c r="D2" s="119"/>
    </row>
    <row r="3" spans="1:6" ht="126.75" customHeight="1">
      <c r="A3" s="900"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00"/>
      <c r="C3" s="900"/>
      <c r="D3" s="900"/>
      <c r="E3" s="120"/>
      <c r="F3" s="120"/>
    </row>
    <row r="4" spans="1:6" ht="21.95" customHeight="1">
      <c r="A4" s="901" t="s">
        <v>148</v>
      </c>
      <c r="B4" s="901"/>
      <c r="C4" s="901"/>
      <c r="D4" s="901"/>
    </row>
    <row r="5" spans="1:6" ht="18" customHeight="1">
      <c r="A5" s="121"/>
    </row>
    <row r="6" spans="1:6" ht="18" customHeight="1">
      <c r="A6" s="857" t="s">
        <v>350</v>
      </c>
      <c r="B6" s="857"/>
      <c r="C6" s="4"/>
    </row>
    <row r="7" spans="1:6" ht="18" customHeight="1">
      <c r="A7" s="869" t="str">
        <f>'Sch-1'!A7</f>
        <v>JOINT VENTURE OF 0 &amp; 0</v>
      </c>
      <c r="B7" s="869"/>
      <c r="C7" s="869"/>
      <c r="D7" s="94" t="s">
        <v>1</v>
      </c>
    </row>
    <row r="8" spans="1:6" ht="21.75" customHeight="1">
      <c r="A8" s="858" t="str">
        <f>"Bidder’s Name and Address  (" &amp; MID('Names of Bidder'!B9,9, 20) &amp; ") :"</f>
        <v>Bidder’s Name and Address  (Lead Partner) :</v>
      </c>
      <c r="B8" s="858"/>
      <c r="C8" s="858"/>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19"/>
      <c r="B13" s="619"/>
      <c r="C13" s="619"/>
      <c r="D13" s="123"/>
    </row>
    <row r="14" spans="1:6" ht="21.95" customHeight="1">
      <c r="A14" s="620" t="s">
        <v>130</v>
      </c>
      <c r="B14" s="926" t="s">
        <v>15</v>
      </c>
      <c r="C14" s="927"/>
      <c r="D14" s="621" t="s">
        <v>132</v>
      </c>
    </row>
    <row r="15" spans="1:6" ht="21.95" customHeight="1">
      <c r="A15" s="622" t="s">
        <v>135</v>
      </c>
      <c r="B15" s="923" t="s">
        <v>149</v>
      </c>
      <c r="C15" s="923"/>
      <c r="D15" s="623">
        <f>'Sch-1'!N310</f>
        <v>0</v>
      </c>
    </row>
    <row r="16" spans="1:6" ht="35.1" customHeight="1">
      <c r="A16" s="624"/>
      <c r="B16" s="924" t="s">
        <v>150</v>
      </c>
      <c r="C16" s="925"/>
      <c r="D16" s="625"/>
    </row>
    <row r="17" spans="1:6" ht="21.95" customHeight="1">
      <c r="A17" s="622" t="s">
        <v>137</v>
      </c>
      <c r="B17" s="923" t="s">
        <v>151</v>
      </c>
      <c r="C17" s="923"/>
      <c r="D17" s="623">
        <f>'Sch-2'!J310</f>
        <v>0</v>
      </c>
    </row>
    <row r="18" spans="1:6" ht="35.1" customHeight="1">
      <c r="A18" s="624"/>
      <c r="B18" s="924" t="s">
        <v>313</v>
      </c>
      <c r="C18" s="925"/>
      <c r="D18" s="625"/>
    </row>
    <row r="19" spans="1:6" ht="21.95" customHeight="1">
      <c r="A19" s="622" t="s">
        <v>139</v>
      </c>
      <c r="B19" s="923" t="s">
        <v>153</v>
      </c>
      <c r="C19" s="923"/>
      <c r="D19" s="623">
        <f>'Sch-3'!P328</f>
        <v>0</v>
      </c>
    </row>
    <row r="20" spans="1:6" ht="30" customHeight="1">
      <c r="A20" s="624"/>
      <c r="B20" s="924" t="s">
        <v>154</v>
      </c>
      <c r="C20" s="925"/>
      <c r="D20" s="625"/>
    </row>
    <row r="21" spans="1:6" ht="21.95" customHeight="1">
      <c r="A21" s="622" t="s">
        <v>140</v>
      </c>
      <c r="B21" s="923" t="s">
        <v>155</v>
      </c>
      <c r="C21" s="923"/>
      <c r="D21" s="626" t="s">
        <v>339</v>
      </c>
    </row>
    <row r="22" spans="1:6" ht="30" customHeight="1">
      <c r="A22" s="624"/>
      <c r="B22" s="924" t="s">
        <v>156</v>
      </c>
      <c r="C22" s="925"/>
      <c r="D22" s="625"/>
    </row>
    <row r="23" spans="1:6" ht="30" customHeight="1">
      <c r="A23" s="622">
        <v>5</v>
      </c>
      <c r="B23" s="923" t="s">
        <v>157</v>
      </c>
      <c r="C23" s="923"/>
      <c r="D23" s="623">
        <f>'Sch-5'!D19:E19</f>
        <v>0</v>
      </c>
    </row>
    <row r="24" spans="1:6" ht="23.25" customHeight="1">
      <c r="A24" s="624"/>
      <c r="B24" s="924" t="s">
        <v>158</v>
      </c>
      <c r="C24" s="925"/>
      <c r="D24" s="627"/>
    </row>
    <row r="25" spans="1:6" ht="21.95" customHeight="1">
      <c r="A25" s="622" t="s">
        <v>142</v>
      </c>
      <c r="B25" s="923" t="s">
        <v>159</v>
      </c>
      <c r="C25" s="923"/>
      <c r="D25" s="626" t="s">
        <v>339</v>
      </c>
    </row>
    <row r="26" spans="1:6" ht="35.1" customHeight="1">
      <c r="A26" s="624"/>
      <c r="B26" s="924" t="s">
        <v>160</v>
      </c>
      <c r="C26" s="925"/>
      <c r="D26" s="625"/>
    </row>
    <row r="27" spans="1:6" ht="18.75" customHeight="1">
      <c r="A27" s="919"/>
      <c r="B27" s="921" t="s">
        <v>347</v>
      </c>
      <c r="C27" s="921"/>
      <c r="D27" s="628"/>
    </row>
    <row r="28" spans="1:6" ht="18.75" customHeight="1" thickBot="1">
      <c r="A28" s="920"/>
      <c r="B28" s="922"/>
      <c r="C28" s="922"/>
      <c r="D28" s="629">
        <f>D15+D17+D19+D23</f>
        <v>0</v>
      </c>
    </row>
    <row r="29" spans="1:6" ht="18.75" customHeight="1">
      <c r="A29" s="132"/>
      <c r="B29" s="133"/>
      <c r="C29" s="133"/>
      <c r="D29" s="134"/>
    </row>
    <row r="30" spans="1:6" ht="27.95" customHeight="1">
      <c r="A30" s="132"/>
      <c r="B30" s="135"/>
      <c r="C30" s="135"/>
      <c r="D30" s="134"/>
    </row>
    <row r="31" spans="1:6" ht="27.95" customHeight="1">
      <c r="A31" s="136" t="s">
        <v>162</v>
      </c>
      <c r="B31" s="639" t="str">
        <f>'Sch-5 after discount'!B21</f>
        <v xml:space="preserve">  </v>
      </c>
      <c r="C31" s="135" t="s">
        <v>144</v>
      </c>
      <c r="D31" s="698" t="str">
        <f>'Sch-5 after discount'!D21</f>
        <v/>
      </c>
      <c r="F31" s="137"/>
    </row>
    <row r="32" spans="1:6" ht="27.95" customHeight="1">
      <c r="A32" s="136" t="s">
        <v>163</v>
      </c>
      <c r="B32" s="640" t="str">
        <f>'Sch-5 after discount'!B22</f>
        <v/>
      </c>
      <c r="C32" s="135" t="s">
        <v>146</v>
      </c>
      <c r="D32" s="698"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Bql6wf36G0K7TJ9yr5cUT1TATsmbl6ypVcbh5fWK2D0PkQCYkL/bUB4EiRO40MKHdauwEmuKHpHeo0hLpe21rw==" saltValue="p2Jp/MXga+4oVEt4Rb3OJg==" spinCount="100000" sheet="1" objects="1" scenarios="1" formatColumns="0" formatRows="0" selectLockedCells="1"/>
  <customSheetViews>
    <customSheetView guid="{3FCD02EB-1C44-4646-B069-2B9945E67B1F}" showPageBreaks="1" printArea="1" view="pageBreakPreview" topLeftCell="A10">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5002002222/TOWER/DOM/A02-CC CS -3	</v>
      </c>
      <c r="B1" s="114"/>
      <c r="C1" s="115"/>
      <c r="D1" s="116" t="s">
        <v>164</v>
      </c>
    </row>
    <row r="2" spans="1:6" ht="18" customHeight="1">
      <c r="A2" s="117"/>
      <c r="B2" s="118"/>
      <c r="C2" s="119"/>
      <c r="D2" s="119"/>
    </row>
    <row r="3" spans="1:6" ht="73.5" customHeight="1">
      <c r="A3" s="929"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29"/>
      <c r="C3" s="929"/>
      <c r="D3" s="929"/>
      <c r="E3" s="120"/>
      <c r="F3" s="120"/>
    </row>
    <row r="4" spans="1:6" ht="21.95" customHeight="1">
      <c r="A4" s="901" t="s">
        <v>148</v>
      </c>
      <c r="B4" s="901"/>
      <c r="C4" s="901"/>
      <c r="D4" s="901"/>
    </row>
    <row r="5" spans="1:6" ht="18" customHeight="1">
      <c r="A5" s="121"/>
    </row>
    <row r="6" spans="1:6" ht="18" customHeight="1">
      <c r="A6" s="25" t="e">
        <f>'Sch-1'!#REF!</f>
        <v>#REF!</v>
      </c>
      <c r="D6" s="94" t="s">
        <v>1</v>
      </c>
    </row>
    <row r="7" spans="1:6" ht="36" customHeight="1">
      <c r="A7" s="930" t="str">
        <f>'Sch-1'!A8</f>
        <v>Bidder’s Name and Address  (Lead Partner) :</v>
      </c>
      <c r="B7" s="930"/>
      <c r="C7" s="930"/>
      <c r="D7" s="95" t="str">
        <f>'Sch-1'!K8</f>
        <v>Contract Services</v>
      </c>
    </row>
    <row r="8" spans="1:6" ht="18" customHeight="1">
      <c r="A8" s="29" t="s">
        <v>31</v>
      </c>
      <c r="B8" s="928" t="str">
        <f>IF('Sch-1'!C9=0, "", 'Sch-1'!C9)</f>
        <v/>
      </c>
      <c r="C8" s="928"/>
      <c r="D8" s="95" t="str">
        <f>'Sch-1'!K9</f>
        <v>Power Grid Corporation of India Ltd.,</v>
      </c>
    </row>
    <row r="9" spans="1:6" ht="18" customHeight="1">
      <c r="A9" s="29" t="s">
        <v>32</v>
      </c>
      <c r="B9" s="928" t="str">
        <f>IF('Sch-1'!C10=0, "", 'Sch-1'!C10)</f>
        <v/>
      </c>
      <c r="C9" s="928"/>
      <c r="D9" s="95" t="str">
        <f>'Sch-1'!K10</f>
        <v>"Saudamini", Plot No.-2</v>
      </c>
    </row>
    <row r="10" spans="1:6" ht="18" customHeight="1">
      <c r="A10" s="30"/>
      <c r="B10" s="928" t="str">
        <f>IF('Sch-1'!C11=0, "", 'Sch-1'!C11)</f>
        <v/>
      </c>
      <c r="C10" s="928"/>
      <c r="D10" s="95" t="str">
        <f>'Sch-1'!K11</f>
        <v xml:space="preserve">Sector-29, </v>
      </c>
    </row>
    <row r="11" spans="1:6" ht="18" customHeight="1">
      <c r="A11" s="30"/>
      <c r="B11" s="928" t="str">
        <f>IF('Sch-1'!C12=0, "", 'Sch-1'!C12)</f>
        <v/>
      </c>
      <c r="C11" s="928"/>
      <c r="D11" s="95" t="str">
        <f>'Sch-1'!K12</f>
        <v>Gurgaon (Haryana) - 122001</v>
      </c>
    </row>
    <row r="12" spans="1:6" ht="18" customHeight="1">
      <c r="A12" s="122"/>
      <c r="B12" s="122"/>
      <c r="C12" s="122"/>
      <c r="D12" s="123"/>
    </row>
    <row r="13" spans="1:6" ht="21.95" customHeight="1">
      <c r="A13" s="124" t="s">
        <v>130</v>
      </c>
      <c r="B13" s="933" t="s">
        <v>15</v>
      </c>
      <c r="C13" s="934"/>
      <c r="D13" s="125" t="s">
        <v>132</v>
      </c>
    </row>
    <row r="14" spans="1:6" ht="21.95" customHeight="1">
      <c r="A14" s="96" t="s">
        <v>135</v>
      </c>
      <c r="B14" s="923" t="s">
        <v>149</v>
      </c>
      <c r="C14" s="923"/>
      <c r="D14" s="126"/>
    </row>
    <row r="15" spans="1:6" ht="35.1" customHeight="1">
      <c r="A15" s="127"/>
      <c r="B15" s="924" t="s">
        <v>150</v>
      </c>
      <c r="C15" s="925"/>
      <c r="D15" s="128"/>
    </row>
    <row r="16" spans="1:6" ht="21.95" customHeight="1">
      <c r="A16" s="96" t="s">
        <v>137</v>
      </c>
      <c r="B16" s="923" t="s">
        <v>151</v>
      </c>
      <c r="C16" s="923"/>
      <c r="D16" s="126"/>
    </row>
    <row r="17" spans="1:6" ht="35.1" customHeight="1">
      <c r="A17" s="127"/>
      <c r="B17" s="924" t="s">
        <v>152</v>
      </c>
      <c r="C17" s="925"/>
      <c r="D17" s="128"/>
    </row>
    <row r="18" spans="1:6" ht="21.95" customHeight="1">
      <c r="A18" s="96" t="s">
        <v>139</v>
      </c>
      <c r="B18" s="923" t="s">
        <v>153</v>
      </c>
      <c r="C18" s="923"/>
      <c r="D18" s="126"/>
    </row>
    <row r="19" spans="1:6" ht="30" customHeight="1">
      <c r="A19" s="127"/>
      <c r="B19" s="924" t="s">
        <v>154</v>
      </c>
      <c r="C19" s="925"/>
      <c r="D19" s="128"/>
    </row>
    <row r="20" spans="1:6" ht="21.95" customHeight="1">
      <c r="A20" s="96" t="s">
        <v>140</v>
      </c>
      <c r="B20" s="923" t="s">
        <v>155</v>
      </c>
      <c r="C20" s="923"/>
      <c r="D20" s="129"/>
    </row>
    <row r="21" spans="1:6" ht="30" customHeight="1">
      <c r="A21" s="127"/>
      <c r="B21" s="924" t="s">
        <v>156</v>
      </c>
      <c r="C21" s="925"/>
      <c r="D21" s="128"/>
    </row>
    <row r="22" spans="1:6" ht="30" customHeight="1">
      <c r="A22" s="96">
        <v>5</v>
      </c>
      <c r="B22" s="923" t="s">
        <v>157</v>
      </c>
      <c r="C22" s="923"/>
      <c r="D22" s="126"/>
    </row>
    <row r="23" spans="1:6" ht="33" customHeight="1">
      <c r="A23" s="127"/>
      <c r="B23" s="924" t="s">
        <v>158</v>
      </c>
      <c r="C23" s="925"/>
      <c r="D23" s="143"/>
    </row>
    <row r="24" spans="1:6" ht="21.95" customHeight="1">
      <c r="A24" s="96" t="s">
        <v>142</v>
      </c>
      <c r="B24" s="923" t="s">
        <v>159</v>
      </c>
      <c r="C24" s="923"/>
      <c r="D24" s="129"/>
    </row>
    <row r="25" spans="1:6" ht="35.1" customHeight="1">
      <c r="A25" s="127"/>
      <c r="B25" s="924" t="s">
        <v>160</v>
      </c>
      <c r="C25" s="925"/>
      <c r="D25" s="128"/>
    </row>
    <row r="26" spans="1:6" ht="24" customHeight="1">
      <c r="A26" s="931"/>
      <c r="B26" s="932" t="s">
        <v>161</v>
      </c>
      <c r="C26" s="932"/>
      <c r="D26" s="130"/>
    </row>
    <row r="27" spans="1:6" ht="25.5" customHeight="1">
      <c r="A27" s="931"/>
      <c r="B27" s="932"/>
      <c r="C27" s="932"/>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22" zoomScaleNormal="100" zoomScaleSheetLayoutView="100" workbookViewId="0">
      <selection activeCell="H26" sqref="H2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 xml:space="preserve">SPEC. NO.: 5002002222/TOWER/DOM/A02-CC CS -3	</v>
      </c>
      <c r="B1" s="114"/>
      <c r="C1" s="115"/>
      <c r="D1" s="116" t="s">
        <v>147</v>
      </c>
    </row>
    <row r="2" spans="1:6" ht="18" customHeight="1">
      <c r="A2" s="117"/>
      <c r="B2" s="118"/>
      <c r="C2" s="119"/>
      <c r="D2" s="119"/>
    </row>
    <row r="3" spans="1:6" ht="132" customHeight="1">
      <c r="A3" s="900"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00"/>
      <c r="C3" s="900"/>
      <c r="D3" s="900"/>
      <c r="E3" s="120"/>
      <c r="F3" s="120"/>
    </row>
    <row r="4" spans="1:6" ht="21.95" customHeight="1">
      <c r="A4" s="901" t="s">
        <v>148</v>
      </c>
      <c r="B4" s="901"/>
      <c r="C4" s="901"/>
      <c r="D4" s="901"/>
    </row>
    <row r="5" spans="1:6" ht="18" customHeight="1">
      <c r="A5" s="121"/>
    </row>
    <row r="6" spans="1:6" ht="18" customHeight="1">
      <c r="A6" s="857" t="s">
        <v>350</v>
      </c>
      <c r="B6" s="857"/>
      <c r="C6" s="4"/>
    </row>
    <row r="7" spans="1:6" ht="18" customHeight="1">
      <c r="A7" s="869" t="str">
        <f>'Sch-1'!A7</f>
        <v>JOINT VENTURE OF 0 &amp; 0</v>
      </c>
      <c r="B7" s="869"/>
      <c r="C7" s="869"/>
      <c r="D7" s="94" t="s">
        <v>1</v>
      </c>
    </row>
    <row r="8" spans="1:6" ht="22.5" customHeight="1">
      <c r="A8" s="858" t="str">
        <f>"Bidder’s Name and Address  (" &amp; MID('Names of Bidder'!B9,9, 20) &amp; ") :"</f>
        <v>Bidder’s Name and Address  (Lead Partner) :</v>
      </c>
      <c r="B8" s="858"/>
      <c r="C8" s="858"/>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19"/>
      <c r="B13" s="619"/>
      <c r="C13" s="619"/>
      <c r="D13" s="123"/>
    </row>
    <row r="14" spans="1:6" ht="21.95" customHeight="1">
      <c r="A14" s="620" t="s">
        <v>130</v>
      </c>
      <c r="B14" s="926" t="s">
        <v>15</v>
      </c>
      <c r="C14" s="927"/>
      <c r="D14" s="621" t="s">
        <v>132</v>
      </c>
      <c r="E14" s="598" t="s">
        <v>361</v>
      </c>
      <c r="F14" s="599" t="s">
        <v>360</v>
      </c>
    </row>
    <row r="15" spans="1:6" ht="21.95" customHeight="1">
      <c r="A15" s="622" t="s">
        <v>135</v>
      </c>
      <c r="B15" s="923" t="s">
        <v>149</v>
      </c>
      <c r="C15" s="923"/>
      <c r="D15" s="623">
        <f>E15*F15</f>
        <v>0</v>
      </c>
      <c r="E15" s="600">
        <f>'Sch-6'!D15</f>
        <v>0</v>
      </c>
      <c r="F15" s="616">
        <f>IF(Discount!H36&lt;0,0,Discount!H36)</f>
        <v>0</v>
      </c>
    </row>
    <row r="16" spans="1:6" ht="35.1" customHeight="1">
      <c r="A16" s="624"/>
      <c r="B16" s="924" t="s">
        <v>150</v>
      </c>
      <c r="C16" s="925"/>
      <c r="D16" s="625"/>
      <c r="E16" s="602"/>
      <c r="F16" s="616"/>
    </row>
    <row r="17" spans="1:6" ht="21.95" customHeight="1">
      <c r="A17" s="622" t="s">
        <v>137</v>
      </c>
      <c r="B17" s="923" t="s">
        <v>151</v>
      </c>
      <c r="C17" s="923"/>
      <c r="D17" s="623">
        <f>E17*F17</f>
        <v>0</v>
      </c>
      <c r="E17" s="600">
        <f>'Sch-6'!D17</f>
        <v>0</v>
      </c>
      <c r="F17" s="616">
        <f>IF(Discount!I36&lt;0,0,Discount!I36)</f>
        <v>0</v>
      </c>
    </row>
    <row r="18" spans="1:6" ht="35.1" customHeight="1">
      <c r="A18" s="624"/>
      <c r="B18" s="924" t="s">
        <v>313</v>
      </c>
      <c r="C18" s="925"/>
      <c r="D18" s="625"/>
      <c r="E18" s="602"/>
      <c r="F18" s="616"/>
    </row>
    <row r="19" spans="1:6" ht="21.95" customHeight="1">
      <c r="A19" s="622" t="s">
        <v>139</v>
      </c>
      <c r="B19" s="923" t="s">
        <v>153</v>
      </c>
      <c r="C19" s="923"/>
      <c r="D19" s="623">
        <f>E19*F19</f>
        <v>0</v>
      </c>
      <c r="E19" s="600">
        <f>'Sch-6'!D19</f>
        <v>0</v>
      </c>
      <c r="F19" s="616">
        <f>IF(Discount!J36&lt;0,0,Discount!J36)</f>
        <v>0</v>
      </c>
    </row>
    <row r="20" spans="1:6" ht="30" customHeight="1">
      <c r="A20" s="624"/>
      <c r="B20" s="924" t="s">
        <v>154</v>
      </c>
      <c r="C20" s="925"/>
      <c r="D20" s="625"/>
      <c r="E20" s="602"/>
      <c r="F20" s="601"/>
    </row>
    <row r="21" spans="1:6" ht="21.95" customHeight="1">
      <c r="A21" s="622" t="s">
        <v>140</v>
      </c>
      <c r="B21" s="923" t="s">
        <v>155</v>
      </c>
      <c r="C21" s="923"/>
      <c r="D21" s="626" t="s">
        <v>339</v>
      </c>
      <c r="E21" s="602"/>
      <c r="F21" s="601"/>
    </row>
    <row r="22" spans="1:6" ht="30" customHeight="1">
      <c r="A22" s="624"/>
      <c r="B22" s="924" t="s">
        <v>156</v>
      </c>
      <c r="C22" s="925"/>
      <c r="D22" s="625"/>
      <c r="E22" s="602"/>
      <c r="F22" s="601"/>
    </row>
    <row r="23" spans="1:6" ht="30" customHeight="1">
      <c r="A23" s="622">
        <v>5</v>
      </c>
      <c r="B23" s="923" t="s">
        <v>157</v>
      </c>
      <c r="C23" s="923"/>
      <c r="D23" s="623">
        <f>IF('Sch-5 after discount'!D19&lt;0,0,'Sch-5 after discount'!D19)</f>
        <v>0</v>
      </c>
      <c r="E23" s="602"/>
      <c r="F23" s="601"/>
    </row>
    <row r="24" spans="1:6" ht="25.5" customHeight="1">
      <c r="A24" s="624"/>
      <c r="B24" s="924" t="s">
        <v>158</v>
      </c>
      <c r="C24" s="925"/>
      <c r="D24" s="627"/>
      <c r="E24" s="602"/>
      <c r="F24" s="601"/>
    </row>
    <row r="25" spans="1:6" ht="21.95" customHeight="1">
      <c r="A25" s="622" t="s">
        <v>142</v>
      </c>
      <c r="B25" s="923" t="s">
        <v>159</v>
      </c>
      <c r="C25" s="923"/>
      <c r="D25" s="626" t="s">
        <v>339</v>
      </c>
      <c r="E25" s="602"/>
      <c r="F25" s="601"/>
    </row>
    <row r="26" spans="1:6" ht="35.1" customHeight="1">
      <c r="A26" s="624"/>
      <c r="B26" s="924" t="s">
        <v>160</v>
      </c>
      <c r="C26" s="925"/>
      <c r="D26" s="625"/>
      <c r="E26" s="602"/>
      <c r="F26" s="601"/>
    </row>
    <row r="27" spans="1:6" ht="18.75" customHeight="1">
      <c r="A27" s="919"/>
      <c r="B27" s="921" t="s">
        <v>347</v>
      </c>
      <c r="C27" s="921"/>
      <c r="D27" s="630"/>
      <c r="E27" s="602"/>
      <c r="F27" s="601"/>
    </row>
    <row r="28" spans="1:6" ht="18.75" customHeight="1" thickBot="1">
      <c r="A28" s="920"/>
      <c r="B28" s="922"/>
      <c r="C28" s="922"/>
      <c r="D28" s="629">
        <f>SUM(D15:D26)</f>
        <v>0</v>
      </c>
      <c r="E28" s="603"/>
      <c r="F28" s="604"/>
    </row>
    <row r="29" spans="1:6" ht="18.75" customHeight="1">
      <c r="A29" s="132"/>
      <c r="B29" s="133"/>
      <c r="C29" s="133"/>
      <c r="D29" s="134"/>
    </row>
    <row r="30" spans="1:6" ht="27.95" customHeight="1">
      <c r="A30" s="132"/>
      <c r="B30" s="135"/>
      <c r="C30" s="135"/>
      <c r="D30" s="134"/>
    </row>
    <row r="31" spans="1:6" ht="27.95" customHeight="1">
      <c r="A31" s="136" t="s">
        <v>162</v>
      </c>
      <c r="B31" s="639" t="str">
        <f>'Sch-6'!B31</f>
        <v xml:space="preserve">  </v>
      </c>
      <c r="C31" s="135" t="s">
        <v>144</v>
      </c>
      <c r="D31" s="699" t="str">
        <f>'Sch-6'!D31</f>
        <v/>
      </c>
      <c r="F31" s="137"/>
    </row>
    <row r="32" spans="1:6" ht="27.95" customHeight="1">
      <c r="A32" s="136" t="s">
        <v>163</v>
      </c>
      <c r="B32" s="640" t="str">
        <f>'Sch-6'!B32</f>
        <v/>
      </c>
      <c r="C32" s="135" t="s">
        <v>146</v>
      </c>
      <c r="D32" s="699"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wyJezMirMrOdkhSey+E+09I0I4qZPiP4U/aoS7I2Dc+DVUlyAFuAh5jRmw86Xi+MOGRq8VShcDwx30k9KvBVPA==" saltValue="PSus78mEaqWGwa/2r3JTag==" spinCount="100000" sheet="1" objects="1" scenarios="1" formatColumns="0" formatRows="0" selectLockedCells="1"/>
  <customSheetViews>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8" sqref="A18:I18"/>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 xml:space="preserve">SPEC. NO.: 5002002222/TOWER/DOM/A02-CC CS -3	</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101.25" customHeight="1">
      <c r="A3" s="935"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35"/>
      <c r="C3" s="935"/>
      <c r="D3" s="935"/>
      <c r="E3" s="935"/>
      <c r="F3" s="935"/>
      <c r="G3" s="935"/>
      <c r="H3" s="935"/>
      <c r="I3" s="935"/>
      <c r="J3" s="935"/>
      <c r="K3" s="935"/>
      <c r="L3" s="935"/>
      <c r="M3" s="935"/>
      <c r="AA3" s="304" t="s">
        <v>18</v>
      </c>
      <c r="AC3" s="304">
        <f>IF(ISERROR(#REF!/('[6]Sch-6'!D14+'[6]Sch-6'!D16+'[6]Sch-6'!D18)),0,#REF!/( '[6]Sch-6'!D14+'[6]Sch-6'!D16+'[6]Sch-6'!D18))</f>
        <v>0</v>
      </c>
    </row>
    <row r="4" spans="1:100" s="304" customFormat="1" ht="21.95" customHeight="1">
      <c r="A4" s="936" t="s">
        <v>19</v>
      </c>
      <c r="B4" s="936"/>
      <c r="C4" s="936"/>
      <c r="D4" s="936"/>
      <c r="E4" s="936"/>
      <c r="F4" s="936"/>
      <c r="G4" s="936"/>
      <c r="H4" s="936"/>
      <c r="I4" s="936"/>
      <c r="J4" s="936"/>
      <c r="K4" s="936"/>
      <c r="L4" s="936"/>
      <c r="M4" s="936"/>
      <c r="AA4" s="304" t="s">
        <v>20</v>
      </c>
      <c r="AC4" s="304" t="e">
        <f>#REF!</f>
        <v>#REF!</v>
      </c>
    </row>
    <row r="5" spans="1:100" s="304" customFormat="1" ht="27.95" customHeight="1">
      <c r="A5" s="309"/>
      <c r="B5" s="309"/>
      <c r="C5" s="309"/>
      <c r="D5" s="309"/>
      <c r="E5" s="460"/>
      <c r="F5" s="460"/>
      <c r="G5" s="460"/>
      <c r="H5" s="460"/>
      <c r="I5" s="397"/>
      <c r="K5" s="308"/>
      <c r="L5" s="307"/>
      <c r="M5" s="460"/>
    </row>
    <row r="6" spans="1:100" s="304" customFormat="1" ht="27.95" customHeight="1">
      <c r="A6" s="579"/>
      <c r="B6" s="857" t="s">
        <v>350</v>
      </c>
      <c r="C6" s="857"/>
      <c r="D6" s="4"/>
      <c r="E6" s="460"/>
      <c r="F6" s="460"/>
      <c r="G6" s="460"/>
      <c r="H6" s="460"/>
      <c r="I6" s="397"/>
      <c r="K6" s="308"/>
      <c r="L6" s="307"/>
      <c r="M6" s="460"/>
    </row>
    <row r="7" spans="1:100" s="304" customFormat="1" ht="27.95" customHeight="1">
      <c r="A7" s="575"/>
      <c r="B7" s="869" t="str">
        <f>'Sch-1'!A7</f>
        <v>JOINT VENTURE OF 0 &amp; 0</v>
      </c>
      <c r="C7" s="869"/>
      <c r="D7" s="869"/>
      <c r="E7" s="869"/>
      <c r="F7" s="869"/>
      <c r="G7" s="869"/>
      <c r="H7" s="869"/>
      <c r="I7" s="397"/>
      <c r="K7" s="308"/>
      <c r="L7" s="307"/>
      <c r="M7" s="460"/>
    </row>
    <row r="8" spans="1:100" s="515" customFormat="1" ht="16.5" customHeight="1">
      <c r="A8" s="578"/>
      <c r="B8" s="858" t="str">
        <f>'Sch-1'!A8</f>
        <v>Bidder’s Name and Address  (Lead Partner) :</v>
      </c>
      <c r="C8" s="858"/>
      <c r="D8" s="858"/>
      <c r="E8" s="858"/>
      <c r="F8" s="858"/>
      <c r="G8" s="858"/>
      <c r="H8" s="858"/>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15" customFormat="1">
      <c r="A9" s="456"/>
      <c r="B9" s="456" t="s">
        <v>12</v>
      </c>
      <c r="C9" s="871" t="str">
        <f>'Sch-1'!C9</f>
        <v/>
      </c>
      <c r="D9" s="871"/>
      <c r="E9" s="871"/>
      <c r="F9" s="871"/>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15" customFormat="1">
      <c r="A10" s="456"/>
      <c r="B10" s="456" t="s">
        <v>11</v>
      </c>
      <c r="C10" s="870" t="str">
        <f>'Sch-1'!C10</f>
        <v/>
      </c>
      <c r="D10" s="870"/>
      <c r="E10" s="870"/>
      <c r="F10" s="870"/>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15" customFormat="1">
      <c r="A11" s="407"/>
      <c r="B11" s="407"/>
      <c r="C11" s="870" t="str">
        <f>'Sch-1'!C11</f>
        <v/>
      </c>
      <c r="D11" s="870"/>
      <c r="E11" s="870"/>
      <c r="F11" s="870"/>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15" customFormat="1">
      <c r="A12" s="407"/>
      <c r="B12" s="407"/>
      <c r="C12" s="870" t="str">
        <f>'Sch-1'!C12</f>
        <v/>
      </c>
      <c r="D12" s="870"/>
      <c r="E12" s="870"/>
      <c r="F12" s="870"/>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0"/>
      <c r="K13" s="95" t="s">
        <v>6</v>
      </c>
      <c r="L13" s="303"/>
      <c r="M13" s="303"/>
    </row>
    <row r="14" spans="1:100" s="304" customFormat="1" ht="27.95" customHeight="1">
      <c r="A14" s="942" t="s">
        <v>33</v>
      </c>
      <c r="B14" s="942"/>
      <c r="C14" s="942"/>
      <c r="D14" s="942"/>
      <c r="E14" s="942"/>
      <c r="F14" s="942"/>
      <c r="G14" s="942"/>
      <c r="H14" s="942"/>
      <c r="I14" s="942"/>
      <c r="J14" s="942"/>
      <c r="K14" s="942"/>
      <c r="L14" s="942"/>
      <c r="M14" s="942"/>
    </row>
    <row r="15" spans="1:100" s="304" customFormat="1" ht="115.5" customHeight="1">
      <c r="A15" s="512" t="s">
        <v>34</v>
      </c>
      <c r="B15" s="391" t="s">
        <v>266</v>
      </c>
      <c r="C15" s="391" t="s">
        <v>267</v>
      </c>
      <c r="D15" s="512" t="s">
        <v>40</v>
      </c>
      <c r="E15" s="516" t="s">
        <v>330</v>
      </c>
      <c r="F15" s="517" t="s">
        <v>331</v>
      </c>
      <c r="G15" s="517" t="s">
        <v>309</v>
      </c>
      <c r="H15" s="517" t="s">
        <v>319</v>
      </c>
      <c r="I15" s="513" t="s">
        <v>35</v>
      </c>
      <c r="J15" s="513" t="s">
        <v>9</v>
      </c>
      <c r="K15" s="513" t="s">
        <v>16</v>
      </c>
      <c r="L15" s="513" t="s">
        <v>36</v>
      </c>
      <c r="M15" s="514" t="s">
        <v>37</v>
      </c>
      <c r="AB15" s="304" t="s">
        <v>38</v>
      </c>
      <c r="AD15" s="304" t="s">
        <v>22</v>
      </c>
      <c r="AE15" s="304" t="s">
        <v>39</v>
      </c>
    </row>
    <row r="16" spans="1:100">
      <c r="A16" s="519"/>
      <c r="B16" s="519"/>
      <c r="C16" s="519"/>
      <c r="D16" s="519"/>
      <c r="E16" s="519"/>
      <c r="F16" s="519"/>
      <c r="G16" s="519"/>
      <c r="H16" s="519"/>
      <c r="I16" s="520"/>
      <c r="J16" s="521"/>
      <c r="K16" s="521"/>
      <c r="L16" s="521"/>
      <c r="M16" s="521"/>
    </row>
    <row r="17" spans="1:100" s="414" customFormat="1" ht="23.25" customHeight="1">
      <c r="A17" s="462"/>
      <c r="B17" s="462"/>
      <c r="C17" s="462"/>
      <c r="D17" s="462"/>
      <c r="F17" s="462"/>
      <c r="G17" s="522" t="s">
        <v>338</v>
      </c>
      <c r="H17" s="462"/>
      <c r="I17" s="462"/>
      <c r="J17" s="462"/>
      <c r="K17" s="462"/>
      <c r="L17" s="462"/>
      <c r="M17" s="462"/>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43"/>
      <c r="B18" s="943"/>
      <c r="C18" s="943"/>
      <c r="D18" s="943"/>
      <c r="E18" s="943"/>
      <c r="F18" s="943"/>
      <c r="G18" s="943"/>
      <c r="H18" s="943"/>
      <c r="I18" s="943"/>
      <c r="J18" s="523"/>
      <c r="K18" s="523"/>
      <c r="L18" s="523"/>
      <c r="M18" s="523"/>
    </row>
    <row r="19" spans="1:100" ht="26.25" customHeight="1">
      <c r="B19" s="373"/>
      <c r="C19" s="374"/>
      <c r="D19" s="374"/>
      <c r="E19" s="374"/>
      <c r="F19" s="374"/>
      <c r="G19" s="374"/>
      <c r="H19" s="374"/>
      <c r="I19" s="374"/>
      <c r="J19" s="374"/>
      <c r="K19" s="374"/>
      <c r="L19" s="375"/>
      <c r="M19" s="518"/>
    </row>
    <row r="20" spans="1:100">
      <c r="B20" s="374"/>
      <c r="C20" s="374"/>
      <c r="D20" s="374"/>
      <c r="E20" s="374"/>
      <c r="F20" s="374"/>
      <c r="G20" s="374"/>
      <c r="H20" s="374"/>
      <c r="I20" s="374"/>
      <c r="J20" s="374"/>
      <c r="K20" s="374"/>
      <c r="L20" s="376"/>
      <c r="M20" s="518"/>
    </row>
    <row r="21" spans="1:100" s="469" customFormat="1">
      <c r="B21" s="469" t="s">
        <v>316</v>
      </c>
      <c r="C21" s="944" t="str">
        <f>'Sch-6 (After Discount)'!B31</f>
        <v xml:space="preserve">  </v>
      </c>
      <c r="D21" s="939"/>
      <c r="H21" s="940" t="s">
        <v>318</v>
      </c>
      <c r="I21" s="940"/>
      <c r="J21" s="937" t="str">
        <f>'Sch-6 (After Discount)'!D31</f>
        <v/>
      </c>
      <c r="K21" s="937"/>
      <c r="L21" s="937"/>
      <c r="M21" s="937"/>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69" customFormat="1" ht="16.5" customHeight="1">
      <c r="B22" s="469" t="s">
        <v>317</v>
      </c>
      <c r="C22" s="938" t="str">
        <f>'Sch-6'!B32</f>
        <v/>
      </c>
      <c r="D22" s="939"/>
      <c r="H22" s="940" t="s">
        <v>125</v>
      </c>
      <c r="I22" s="940"/>
      <c r="J22" s="937" t="str">
        <f>'Sch-6 (After Discount)'!D32</f>
        <v/>
      </c>
      <c r="K22" s="937"/>
      <c r="L22" s="937"/>
      <c r="M22" s="937"/>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45"/>
      <c r="C23" s="945"/>
      <c r="D23" s="945"/>
      <c r="E23" s="945"/>
      <c r="F23" s="945"/>
      <c r="G23" s="945"/>
      <c r="H23" s="945"/>
      <c r="I23" s="945"/>
      <c r="J23" s="945"/>
      <c r="K23" s="945"/>
      <c r="L23" s="945"/>
      <c r="M23" s="518"/>
    </row>
    <row r="24" spans="1:100">
      <c r="B24" s="377"/>
      <c r="C24" s="377"/>
      <c r="D24" s="946"/>
      <c r="E24" s="946"/>
      <c r="F24" s="946"/>
      <c r="G24" s="946"/>
      <c r="H24" s="946"/>
      <c r="I24" s="946"/>
      <c r="J24" s="946"/>
      <c r="K24" s="946"/>
      <c r="L24" s="946"/>
      <c r="M24" s="518"/>
    </row>
    <row r="25" spans="1:100">
      <c r="B25" s="378"/>
      <c r="C25" s="379"/>
      <c r="D25" s="946"/>
      <c r="E25" s="946"/>
      <c r="F25" s="946"/>
      <c r="G25" s="946"/>
      <c r="H25" s="946"/>
      <c r="I25" s="946"/>
      <c r="J25" s="946"/>
      <c r="K25" s="946"/>
      <c r="L25" s="946"/>
      <c r="M25" s="518"/>
    </row>
    <row r="26" spans="1:100">
      <c r="B26" s="378"/>
      <c r="C26" s="380"/>
      <c r="D26" s="946"/>
      <c r="E26" s="946"/>
      <c r="F26" s="946"/>
      <c r="G26" s="946"/>
      <c r="H26" s="946"/>
      <c r="I26" s="946"/>
      <c r="J26" s="946"/>
      <c r="K26" s="946"/>
      <c r="L26" s="946"/>
      <c r="M26" s="518"/>
    </row>
    <row r="27" spans="1:100">
      <c r="B27" s="23"/>
      <c r="C27" s="22"/>
      <c r="D27" s="946"/>
      <c r="E27" s="946"/>
      <c r="F27" s="946"/>
      <c r="G27" s="946"/>
      <c r="H27" s="946"/>
      <c r="I27" s="946"/>
      <c r="J27" s="946"/>
      <c r="K27" s="946"/>
      <c r="L27" s="946"/>
      <c r="M27" s="518"/>
    </row>
    <row r="28" spans="1:100">
      <c r="B28" s="23"/>
      <c r="C28" s="22"/>
      <c r="D28" s="381"/>
      <c r="E28" s="381"/>
      <c r="F28" s="381"/>
      <c r="G28" s="381"/>
      <c r="H28" s="381"/>
      <c r="I28" s="381"/>
      <c r="J28" s="381"/>
      <c r="K28" s="381"/>
      <c r="L28" s="381"/>
      <c r="M28" s="518"/>
    </row>
    <row r="29" spans="1:100">
      <c r="B29" s="382"/>
      <c r="C29" s="947"/>
      <c r="D29" s="947"/>
      <c r="E29" s="947"/>
      <c r="F29" s="947"/>
      <c r="G29" s="947"/>
      <c r="H29" s="947"/>
      <c r="I29" s="947"/>
      <c r="J29" s="947"/>
      <c r="K29" s="947"/>
      <c r="L29" s="383"/>
      <c r="M29" s="518"/>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 xml:space="preserve">SPEC. NO.: 5002002222/TOWER/DOM/A02-CC CS -3	</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48" t="str">
        <f>A3</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64" s="948"/>
      <c r="C64" s="948"/>
      <c r="D64" s="948"/>
      <c r="E64" s="948"/>
      <c r="F64" s="948"/>
      <c r="G64" s="948"/>
      <c r="H64" s="948"/>
      <c r="I64" s="948">
        <f>I3</f>
        <v>0</v>
      </c>
      <c r="J64" s="948">
        <f>J3</f>
        <v>0</v>
      </c>
      <c r="K64" s="948"/>
      <c r="L64" s="948"/>
      <c r="M64" s="948"/>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41" t="str">
        <f>A4</f>
        <v>(SCHEDULE OF RATES AND PRICES )</v>
      </c>
      <c r="B65" s="941"/>
      <c r="C65" s="941"/>
      <c r="D65" s="941"/>
      <c r="E65" s="941"/>
      <c r="F65" s="941"/>
      <c r="G65" s="941"/>
      <c r="H65" s="941"/>
      <c r="I65" s="941">
        <f>I4</f>
        <v>0</v>
      </c>
      <c r="J65" s="941">
        <f>J4</f>
        <v>0</v>
      </c>
      <c r="K65" s="941"/>
      <c r="L65" s="941"/>
      <c r="M65" s="941"/>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59"/>
      <c r="J66" s="461"/>
      <c r="K66" s="461"/>
      <c r="L66" s="461"/>
      <c r="M66" s="461"/>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50" t="e">
        <f>#REF!</f>
        <v>#REF!</v>
      </c>
      <c r="B68" s="950"/>
      <c r="C68" s="950"/>
      <c r="D68" s="950"/>
      <c r="E68" s="950"/>
      <c r="F68" s="950"/>
      <c r="G68" s="950"/>
      <c r="H68" s="950"/>
      <c r="I68" s="950" t="e">
        <f>#REF!</f>
        <v>#REF!</v>
      </c>
      <c r="J68" s="950" t="e">
        <f>#REF!</f>
        <v>#REF!</v>
      </c>
      <c r="K68" s="457"/>
      <c r="L68" s="457"/>
      <c r="M68" s="457"/>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49" t="e">
        <f>#REF!</f>
        <v>#REF!</v>
      </c>
      <c r="J69" s="949" t="e">
        <f>#REF!</f>
        <v>#REF!</v>
      </c>
      <c r="K69" s="458"/>
      <c r="L69" s="458"/>
      <c r="M69" s="458"/>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49" t="e">
        <f>#REF!</f>
        <v>#REF!</v>
      </c>
      <c r="J70" s="949" t="e">
        <f>#REF!</f>
        <v>#REF!</v>
      </c>
      <c r="K70" s="458"/>
      <c r="L70" s="458"/>
      <c r="M70" s="458"/>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49" t="e">
        <f>#REF!</f>
        <v>#REF!</v>
      </c>
      <c r="J71" s="949" t="e">
        <f>#REF!</f>
        <v>#REF!</v>
      </c>
      <c r="K71" s="458"/>
      <c r="L71" s="458"/>
      <c r="M71" s="458"/>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49">
        <f>C5</f>
        <v>0</v>
      </c>
      <c r="J72" s="949">
        <f>D5</f>
        <v>0</v>
      </c>
      <c r="K72" s="458"/>
      <c r="L72" s="458"/>
      <c r="M72" s="458"/>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52" t="e">
        <f>#REF!</f>
        <v>#REF!</v>
      </c>
      <c r="K74" s="952"/>
      <c r="L74" s="952"/>
      <c r="M74" s="952"/>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1" t="e">
        <f>#REF!</f>
        <v>#REF!</v>
      </c>
      <c r="B75" s="461"/>
      <c r="C75" s="461"/>
      <c r="D75" s="461"/>
      <c r="E75" s="461"/>
      <c r="F75" s="461"/>
      <c r="G75" s="461"/>
      <c r="H75" s="461"/>
      <c r="I75" s="459" t="e">
        <f>#REF!</f>
        <v>#REF!</v>
      </c>
      <c r="J75" s="953" t="e">
        <f>#REF!</f>
        <v>#REF!</v>
      </c>
      <c r="K75" s="953"/>
      <c r="L75" s="953"/>
      <c r="M75" s="95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53"/>
      <c r="K76" s="953"/>
      <c r="L76" s="953"/>
      <c r="M76" s="953"/>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51" t="e">
        <f>#REF!</f>
        <v>#REF!</v>
      </c>
      <c r="K77" s="951"/>
      <c r="L77" s="951"/>
      <c r="M77" s="951"/>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51" t="e">
        <f>#REF!</f>
        <v>#REF!</v>
      </c>
      <c r="K78" s="951"/>
      <c r="L78" s="951"/>
      <c r="M78" s="951"/>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51" t="e">
        <f>#REF!</f>
        <v>#REF!</v>
      </c>
      <c r="K79" s="951"/>
      <c r="L79" s="951"/>
      <c r="M79" s="951"/>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51"/>
      <c r="K80" s="951"/>
      <c r="L80" s="951"/>
      <c r="M80" s="951"/>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51"/>
      <c r="K81" s="951"/>
      <c r="L81" s="951"/>
      <c r="M81" s="951"/>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51"/>
      <c r="K82" s="951"/>
      <c r="L82" s="951"/>
      <c r="M82" s="951"/>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51" t="e">
        <f>#REF!</f>
        <v>#REF!</v>
      </c>
      <c r="K83" s="951"/>
      <c r="L83" s="951"/>
      <c r="M83" s="951"/>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51" t="e">
        <f>#REF!</f>
        <v>#REF!</v>
      </c>
      <c r="K84" s="951"/>
      <c r="L84" s="951"/>
      <c r="M84" s="951"/>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51" t="e">
        <f>#REF!</f>
        <v>#REF!</v>
      </c>
      <c r="K85" s="951"/>
      <c r="L85" s="951"/>
      <c r="M85" s="951"/>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51" t="e">
        <f>#REF!</f>
        <v>#REF!</v>
      </c>
      <c r="K86" s="951"/>
      <c r="L86" s="951"/>
      <c r="M86" s="951"/>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51" t="e">
        <f>#REF!</f>
        <v>#REF!</v>
      </c>
      <c r="K87" s="951"/>
      <c r="L87" s="951"/>
      <c r="M87" s="951"/>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51"/>
      <c r="K88" s="951"/>
      <c r="L88" s="951"/>
      <c r="M88" s="951"/>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51" t="e">
        <f>#REF!</f>
        <v>#REF!</v>
      </c>
      <c r="K89" s="951"/>
      <c r="L89" s="951"/>
      <c r="M89" s="951"/>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51" t="e">
        <f>#REF!</f>
        <v>#REF!</v>
      </c>
      <c r="K90" s="951"/>
      <c r="L90" s="951"/>
      <c r="M90" s="951"/>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51" t="e">
        <f>#REF!</f>
        <v>#REF!</v>
      </c>
      <c r="K91" s="951"/>
      <c r="L91" s="951"/>
      <c r="M91" s="951"/>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51" t="e">
        <f>#REF!</f>
        <v>#REF!</v>
      </c>
      <c r="K92" s="951"/>
      <c r="L92" s="951"/>
      <c r="M92" s="951"/>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51" t="e">
        <f>#REF!</f>
        <v>#REF!</v>
      </c>
      <c r="K93" s="951"/>
      <c r="L93" s="951"/>
      <c r="M93" s="951"/>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51"/>
      <c r="K94" s="951"/>
      <c r="L94" s="951"/>
      <c r="M94" s="951"/>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51" t="e">
        <f>#REF!</f>
        <v>#REF!</v>
      </c>
      <c r="K95" s="951"/>
      <c r="L95" s="951"/>
      <c r="M95" s="951"/>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51" t="e">
        <f>#REF!</f>
        <v>#REF!</v>
      </c>
      <c r="K96" s="951"/>
      <c r="L96" s="951"/>
      <c r="M96" s="951"/>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51" t="e">
        <f>#REF!</f>
        <v>#REF!</v>
      </c>
      <c r="K97" s="951"/>
      <c r="L97" s="951"/>
      <c r="M97" s="951"/>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51" t="e">
        <f>#REF!</f>
        <v>#REF!</v>
      </c>
      <c r="K98" s="951"/>
      <c r="L98" s="951"/>
      <c r="M98" s="951"/>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51"/>
      <c r="K99" s="951"/>
      <c r="L99" s="951"/>
      <c r="M99" s="951"/>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51" t="e">
        <f>#REF!</f>
        <v>#REF!</v>
      </c>
      <c r="K100" s="951"/>
      <c r="L100" s="951"/>
      <c r="M100" s="951"/>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51" t="e">
        <f>#REF!</f>
        <v>#REF!</v>
      </c>
      <c r="K101" s="951"/>
      <c r="L101" s="951"/>
      <c r="M101" s="951"/>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51" t="e">
        <f>#REF!</f>
        <v>#REF!</v>
      </c>
      <c r="K102" s="951"/>
      <c r="L102" s="951"/>
      <c r="M102" s="951"/>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51" t="e">
        <f>#REF!</f>
        <v>#REF!</v>
      </c>
      <c r="K103" s="951"/>
      <c r="L103" s="951"/>
      <c r="M103" s="951"/>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51"/>
      <c r="K104" s="951"/>
      <c r="L104" s="951"/>
      <c r="M104" s="951"/>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51" t="e">
        <f>#REF!</f>
        <v>#REF!</v>
      </c>
      <c r="K105" s="951"/>
      <c r="L105" s="951"/>
      <c r="M105" s="951"/>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51" t="e">
        <f>#REF!</f>
        <v>#REF!</v>
      </c>
      <c r="K106" s="951"/>
      <c r="L106" s="951"/>
      <c r="M106" s="951"/>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51" t="e">
        <f>#REF!</f>
        <v>#REF!</v>
      </c>
      <c r="K107" s="951"/>
      <c r="L107" s="951"/>
      <c r="M107" s="951"/>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51" t="e">
        <f>#REF!</f>
        <v>#REF!</v>
      </c>
      <c r="K108" s="951"/>
      <c r="L108" s="951"/>
      <c r="M108" s="951"/>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51" t="e">
        <f>#REF!</f>
        <v>#REF!</v>
      </c>
      <c r="K109" s="951"/>
      <c r="L109" s="951"/>
      <c r="M109" s="951"/>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51" t="e">
        <f>#REF!</f>
        <v>#REF!</v>
      </c>
      <c r="K110" s="951"/>
      <c r="L110" s="951"/>
      <c r="M110" s="951"/>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51"/>
      <c r="K111" s="951"/>
      <c r="L111" s="951"/>
      <c r="M111" s="951"/>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51"/>
      <c r="K112" s="951"/>
      <c r="L112" s="951"/>
      <c r="M112" s="951"/>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51"/>
      <c r="K113" s="951"/>
      <c r="L113" s="951"/>
      <c r="M113" s="951"/>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51" t="e">
        <f>#REF!</f>
        <v>#REF!</v>
      </c>
      <c r="K114" s="951"/>
      <c r="L114" s="951"/>
      <c r="M114" s="951"/>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51" t="e">
        <f>#REF!</f>
        <v>#REF!</v>
      </c>
      <c r="K115" s="951"/>
      <c r="L115" s="951"/>
      <c r="M115" s="951"/>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51" t="e">
        <f>#REF!</f>
        <v>#REF!</v>
      </c>
      <c r="K116" s="951"/>
      <c r="L116" s="951"/>
      <c r="M116" s="951"/>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51" t="e">
        <f>#REF!</f>
        <v>#REF!</v>
      </c>
      <c r="K117" s="951"/>
      <c r="L117" s="951"/>
      <c r="M117" s="951"/>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51" t="e">
        <f>#REF!</f>
        <v>#REF!</v>
      </c>
      <c r="K118" s="951"/>
      <c r="L118" s="951"/>
      <c r="M118" s="951"/>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51"/>
      <c r="K119" s="951"/>
      <c r="L119" s="951"/>
      <c r="M119" s="951"/>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51"/>
      <c r="K120" s="951"/>
      <c r="L120" s="951"/>
      <c r="M120" s="951"/>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51" t="e">
        <f>#REF!</f>
        <v>#REF!</v>
      </c>
      <c r="K121" s="951"/>
      <c r="L121" s="951"/>
      <c r="M121" s="951"/>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51" t="e">
        <f>#REF!</f>
        <v>#REF!</v>
      </c>
      <c r="K122" s="951"/>
      <c r="L122" s="951"/>
      <c r="M122" s="951"/>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51" t="e">
        <f>#REF!</f>
        <v>#REF!</v>
      </c>
      <c r="K123" s="951"/>
      <c r="L123" s="951"/>
      <c r="M123" s="951"/>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51" t="e">
        <f>#REF!</f>
        <v>#REF!</v>
      </c>
      <c r="K124" s="951"/>
      <c r="L124" s="951"/>
      <c r="M124" s="951"/>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51" t="e">
        <f>#REF!</f>
        <v>#REF!</v>
      </c>
      <c r="K125" s="951"/>
      <c r="L125" s="951"/>
      <c r="M125" s="951"/>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51" t="e">
        <f>#REF!</f>
        <v>#REF!</v>
      </c>
      <c r="K126" s="951"/>
      <c r="L126" s="951"/>
      <c r="M126" s="951"/>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51"/>
      <c r="K127" s="951"/>
      <c r="L127" s="951"/>
      <c r="M127" s="951"/>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51" t="e">
        <f>#REF!</f>
        <v>#REF!</v>
      </c>
      <c r="K128" s="951"/>
      <c r="L128" s="951"/>
      <c r="M128" s="951"/>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51" t="e">
        <f>#REF!</f>
        <v>#REF!</v>
      </c>
      <c r="K129" s="951"/>
      <c r="L129" s="951"/>
      <c r="M129" s="951"/>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51" t="e">
        <f>#REF!</f>
        <v>#REF!</v>
      </c>
      <c r="K130" s="951"/>
      <c r="L130" s="951"/>
      <c r="M130" s="951"/>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51" t="e">
        <f>#REF!</f>
        <v>#REF!</v>
      </c>
      <c r="K131" s="951"/>
      <c r="L131" s="951"/>
      <c r="M131" s="951"/>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51" t="e">
        <f>#REF!</f>
        <v>#REF!</v>
      </c>
      <c r="K132" s="951"/>
      <c r="L132" s="951"/>
      <c r="M132" s="951"/>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51" t="e">
        <f>#REF!</f>
        <v>#REF!</v>
      </c>
      <c r="K133" s="951"/>
      <c r="L133" s="951"/>
      <c r="M133" s="951"/>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51" t="e">
        <f>#REF!</f>
        <v>#REF!</v>
      </c>
      <c r="K134" s="951"/>
      <c r="L134" s="951"/>
      <c r="M134" s="951"/>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51"/>
      <c r="K135" s="951"/>
      <c r="L135" s="951"/>
      <c r="M135" s="951"/>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51" t="e">
        <f>#REF!</f>
        <v>#REF!</v>
      </c>
      <c r="K136" s="951"/>
      <c r="L136" s="951"/>
      <c r="M136" s="951"/>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51" t="e">
        <f>#REF!</f>
        <v>#REF!</v>
      </c>
      <c r="K137" s="951"/>
      <c r="L137" s="951"/>
      <c r="M137" s="951"/>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51" t="e">
        <f>#REF!</f>
        <v>#REF!</v>
      </c>
      <c r="K138" s="951"/>
      <c r="L138" s="951"/>
      <c r="M138" s="951"/>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51" t="e">
        <f>#REF!</f>
        <v>#REF!</v>
      </c>
      <c r="K139" s="951"/>
      <c r="L139" s="951"/>
      <c r="M139" s="951"/>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51" t="e">
        <f>#REF!</f>
        <v>#REF!</v>
      </c>
      <c r="K140" s="951"/>
      <c r="L140" s="951"/>
      <c r="M140" s="951"/>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51" t="e">
        <f>#REF!</f>
        <v>#REF!</v>
      </c>
      <c r="K141" s="951"/>
      <c r="L141" s="951"/>
      <c r="M141" s="951"/>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51" t="e">
        <f>#REF!</f>
        <v>#REF!</v>
      </c>
      <c r="K142" s="951"/>
      <c r="L142" s="951"/>
      <c r="M142" s="951"/>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51" t="e">
        <f>#REF!</f>
        <v>#REF!</v>
      </c>
      <c r="K143" s="951"/>
      <c r="L143" s="951"/>
      <c r="M143" s="951"/>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51" t="e">
        <f>#REF!</f>
        <v>#REF!</v>
      </c>
      <c r="K144" s="951"/>
      <c r="L144" s="951"/>
      <c r="M144" s="951"/>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51" t="e">
        <f>#REF!</f>
        <v>#REF!</v>
      </c>
      <c r="K145" s="951"/>
      <c r="L145" s="951"/>
      <c r="M145" s="951"/>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51"/>
      <c r="K146" s="951"/>
      <c r="L146" s="951"/>
      <c r="M146" s="951"/>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51" t="e">
        <f>#REF!</f>
        <v>#REF!</v>
      </c>
      <c r="K147" s="951"/>
      <c r="L147" s="951"/>
      <c r="M147" s="951"/>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51" t="e">
        <f>#REF!</f>
        <v>#REF!</v>
      </c>
      <c r="K148" s="951"/>
      <c r="L148" s="951"/>
      <c r="M148" s="951"/>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51" t="e">
        <f>#REF!</f>
        <v>#REF!</v>
      </c>
      <c r="K149" s="951"/>
      <c r="L149" s="951"/>
      <c r="M149" s="951"/>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51" t="e">
        <f>#REF!</f>
        <v>#REF!</v>
      </c>
      <c r="K150" s="951"/>
      <c r="L150" s="951"/>
      <c r="M150" s="951"/>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51"/>
      <c r="K151" s="951"/>
      <c r="L151" s="951"/>
      <c r="M151" s="951"/>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51" t="e">
        <f>#REF!</f>
        <v>#REF!</v>
      </c>
      <c r="K152" s="951"/>
      <c r="L152" s="951"/>
      <c r="M152" s="951"/>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51" t="e">
        <f>#REF!</f>
        <v>#REF!</v>
      </c>
      <c r="K153" s="951"/>
      <c r="L153" s="951"/>
      <c r="M153" s="951"/>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51" t="e">
        <f>#REF!</f>
        <v>#REF!</v>
      </c>
      <c r="K154" s="951"/>
      <c r="L154" s="951"/>
      <c r="M154" s="951"/>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51" t="e">
        <f>#REF!</f>
        <v>#REF!</v>
      </c>
      <c r="K155" s="951"/>
      <c r="L155" s="951"/>
      <c r="M155" s="951"/>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51"/>
      <c r="K156" s="951"/>
      <c r="L156" s="951"/>
      <c r="M156" s="951"/>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51" t="e">
        <f>#REF!</f>
        <v>#REF!</v>
      </c>
      <c r="K157" s="951"/>
      <c r="L157" s="951"/>
      <c r="M157" s="951"/>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51" t="e">
        <f>#REF!</f>
        <v>#REF!</v>
      </c>
      <c r="K158" s="951"/>
      <c r="L158" s="951"/>
      <c r="M158" s="951"/>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51" t="e">
        <f>#REF!</f>
        <v>#REF!</v>
      </c>
      <c r="K159" s="951"/>
      <c r="L159" s="951"/>
      <c r="M159" s="951"/>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51"/>
      <c r="K160" s="951"/>
      <c r="L160" s="951"/>
      <c r="M160" s="951"/>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51" t="e">
        <f>#REF!</f>
        <v>#REF!</v>
      </c>
      <c r="K161" s="951"/>
      <c r="L161" s="951"/>
      <c r="M161" s="951"/>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51" t="e">
        <f>#REF!</f>
        <v>#REF!</v>
      </c>
      <c r="K162" s="951"/>
      <c r="L162" s="951"/>
      <c r="M162" s="951"/>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51" t="e">
        <f>#REF!</f>
        <v>#REF!</v>
      </c>
      <c r="K163" s="951"/>
      <c r="L163" s="951"/>
      <c r="M163" s="951"/>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51" t="e">
        <f>#REF!</f>
        <v>#REF!</v>
      </c>
      <c r="K164" s="951"/>
      <c r="L164" s="951"/>
      <c r="M164" s="951"/>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51" t="e">
        <f>#REF!</f>
        <v>#REF!</v>
      </c>
      <c r="K165" s="951"/>
      <c r="L165" s="951"/>
      <c r="M165" s="951"/>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51" t="e">
        <f>#REF!</f>
        <v>#REF!</v>
      </c>
      <c r="K166" s="951"/>
      <c r="L166" s="951"/>
      <c r="M166" s="951"/>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51" t="e">
        <f>#REF!</f>
        <v>#REF!</v>
      </c>
      <c r="K167" s="951"/>
      <c r="L167" s="951"/>
      <c r="M167" s="951"/>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51"/>
      <c r="K168" s="951"/>
      <c r="L168" s="951"/>
      <c r="M168" s="951"/>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51" t="e">
        <f>#REF!</f>
        <v>#REF!</v>
      </c>
      <c r="K169" s="951"/>
      <c r="L169" s="951"/>
      <c r="M169" s="951"/>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51" t="e">
        <f>#REF!</f>
        <v>#REF!</v>
      </c>
      <c r="K170" s="951"/>
      <c r="L170" s="951"/>
      <c r="M170" s="951"/>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51" t="e">
        <f>#REF!</f>
        <v>#REF!</v>
      </c>
      <c r="K171" s="951"/>
      <c r="L171" s="951"/>
      <c r="M171" s="951"/>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51" t="e">
        <f>#REF!</f>
        <v>#REF!</v>
      </c>
      <c r="K172" s="951"/>
      <c r="L172" s="951"/>
      <c r="M172" s="951"/>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51"/>
      <c r="K173" s="951"/>
      <c r="L173" s="951"/>
      <c r="M173" s="951"/>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51" t="e">
        <f>#REF!</f>
        <v>#REF!</v>
      </c>
      <c r="K174" s="951"/>
      <c r="L174" s="951"/>
      <c r="M174" s="951"/>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51" t="e">
        <f>#REF!</f>
        <v>#REF!</v>
      </c>
      <c r="K175" s="951"/>
      <c r="L175" s="951"/>
      <c r="M175" s="951"/>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51" t="e">
        <f>#REF!</f>
        <v>#REF!</v>
      </c>
      <c r="K176" s="951"/>
      <c r="L176" s="951"/>
      <c r="M176" s="951"/>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51" t="e">
        <f>#REF!</f>
        <v>#REF!</v>
      </c>
      <c r="K177" s="951"/>
      <c r="L177" s="951"/>
      <c r="M177" s="951"/>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51" t="e">
        <f>#REF!</f>
        <v>#REF!</v>
      </c>
      <c r="K178" s="951"/>
      <c r="L178" s="951"/>
      <c r="M178" s="951"/>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51" t="e">
        <f>#REF!</f>
        <v>#REF!</v>
      </c>
      <c r="K179" s="951"/>
      <c r="L179" s="951"/>
      <c r="M179" s="951"/>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51" t="e">
        <f>#REF!</f>
        <v>#REF!</v>
      </c>
      <c r="K180" s="951"/>
      <c r="L180" s="951"/>
      <c r="M180" s="951"/>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54"/>
      <c r="K181" s="954"/>
      <c r="L181" s="954"/>
      <c r="M181" s="954"/>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C7" sheet="1" objects="1" scenarios="1" formatColumns="0" formatRows="0" selectLockedCells="1"/>
  <customSheetViews>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2"/>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3"/>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4"/>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7"/>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8"/>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9"/>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10"/>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2" zoomScaleNormal="70" zoomScaleSheetLayoutView="100" workbookViewId="0">
      <selection activeCell="G24" sqref="G24"/>
    </sheetView>
  </sheetViews>
  <sheetFormatPr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60" t="s">
        <v>165</v>
      </c>
      <c r="B1" s="960"/>
      <c r="C1" s="960"/>
      <c r="D1" s="960"/>
      <c r="E1" s="960"/>
      <c r="F1" s="960"/>
      <c r="G1" s="960"/>
      <c r="H1" s="144"/>
      <c r="I1" s="145"/>
      <c r="J1" s="146"/>
      <c r="K1" s="146"/>
      <c r="L1" s="146"/>
      <c r="M1" s="146"/>
      <c r="N1" s="146"/>
      <c r="O1" s="146"/>
      <c r="P1" s="146"/>
      <c r="Q1" s="146"/>
      <c r="R1" s="146"/>
      <c r="S1" s="146"/>
      <c r="T1" s="146"/>
      <c r="U1" s="147"/>
      <c r="V1" s="147"/>
      <c r="W1" s="147"/>
      <c r="X1" s="148"/>
      <c r="Y1" s="148"/>
    </row>
    <row r="2" spans="1:25" ht="18" customHeight="1">
      <c r="A2" s="113" t="str">
        <f>Cover!B3</f>
        <v xml:space="preserve">SPEC. NO.: 5002002222/TOWER/DOM/A02-CC CS -3	</v>
      </c>
      <c r="B2" s="113"/>
      <c r="C2" s="114"/>
      <c r="D2" s="150"/>
      <c r="E2" s="150"/>
      <c r="F2" s="150"/>
      <c r="G2" s="116" t="s">
        <v>166</v>
      </c>
    </row>
    <row r="3" spans="1:25" ht="12.75" customHeight="1">
      <c r="A3" s="117"/>
      <c r="B3" s="117"/>
      <c r="C3" s="118"/>
      <c r="D3" s="139"/>
      <c r="E3" s="139"/>
      <c r="F3" s="139"/>
      <c r="G3" s="119"/>
    </row>
    <row r="4" spans="1:25" ht="18.95" customHeight="1">
      <c r="A4" s="961" t="s">
        <v>167</v>
      </c>
      <c r="B4" s="961"/>
      <c r="C4" s="961"/>
      <c r="D4" s="961"/>
      <c r="E4" s="961"/>
      <c r="F4" s="961"/>
      <c r="G4" s="961"/>
    </row>
    <row r="5" spans="1:25" ht="21" customHeight="1">
      <c r="A5" s="158" t="s">
        <v>1</v>
      </c>
      <c r="B5" s="158"/>
      <c r="C5" s="159"/>
      <c r="D5" s="159"/>
      <c r="E5" s="159"/>
      <c r="F5" s="159"/>
      <c r="G5" s="159"/>
    </row>
    <row r="6" spans="1:25" ht="21" customHeight="1">
      <c r="A6" s="27" t="s">
        <v>2</v>
      </c>
      <c r="B6" s="27"/>
      <c r="C6" s="159"/>
      <c r="D6" s="159"/>
      <c r="E6" s="159"/>
      <c r="F6" s="159"/>
      <c r="G6" s="159"/>
      <c r="I6" s="606" t="s">
        <v>233</v>
      </c>
      <c r="J6" s="705">
        <f>'Sch-1'!N310</f>
        <v>0</v>
      </c>
      <c r="K6" s="605"/>
      <c r="L6" s="442"/>
    </row>
    <row r="7" spans="1:25" ht="21" customHeight="1">
      <c r="A7" s="27" t="s">
        <v>3</v>
      </c>
      <c r="B7" s="27"/>
      <c r="C7" s="159"/>
      <c r="D7" s="159"/>
      <c r="E7" s="159"/>
      <c r="F7" s="159"/>
      <c r="G7" s="159"/>
      <c r="I7" s="606" t="s">
        <v>235</v>
      </c>
      <c r="J7" s="705">
        <f>'Sch-2'!J310</f>
        <v>0</v>
      </c>
      <c r="K7" s="605"/>
    </row>
    <row r="8" spans="1:25" ht="21" customHeight="1">
      <c r="A8" s="27" t="s">
        <v>4</v>
      </c>
      <c r="B8" s="27"/>
      <c r="C8" s="159"/>
      <c r="D8" s="159"/>
      <c r="E8" s="159"/>
      <c r="F8" s="159"/>
      <c r="G8" s="159"/>
      <c r="I8" s="606" t="s">
        <v>236</v>
      </c>
      <c r="J8" s="705">
        <f>'Sch-3'!P328</f>
        <v>0</v>
      </c>
      <c r="K8" s="605"/>
    </row>
    <row r="9" spans="1:25" ht="21" customHeight="1">
      <c r="A9" s="27" t="s">
        <v>168</v>
      </c>
      <c r="B9" s="27"/>
      <c r="C9" s="159"/>
      <c r="D9" s="159"/>
      <c r="E9" s="159"/>
      <c r="F9" s="159"/>
      <c r="G9" s="159"/>
      <c r="I9" s="607" t="s">
        <v>196</v>
      </c>
      <c r="J9" s="706">
        <f>J6+J7+J8</f>
        <v>0</v>
      </c>
      <c r="K9" s="605"/>
    </row>
    <row r="10" spans="1:25" ht="21" customHeight="1">
      <c r="A10" s="27" t="s">
        <v>6</v>
      </c>
      <c r="B10" s="27"/>
      <c r="C10" s="159"/>
      <c r="D10" s="159"/>
      <c r="E10" s="159"/>
      <c r="F10" s="159"/>
      <c r="G10" s="159"/>
      <c r="J10" s="441"/>
    </row>
    <row r="11" spans="1:25" ht="14.25" customHeight="1">
      <c r="A11" s="159"/>
      <c r="B11" s="159"/>
      <c r="C11" s="159"/>
      <c r="D11" s="159"/>
      <c r="E11" s="159"/>
      <c r="F11" s="159"/>
      <c r="G11" s="159"/>
    </row>
    <row r="12" spans="1:25" ht="129" customHeight="1">
      <c r="A12" s="160" t="s">
        <v>169</v>
      </c>
      <c r="B12" s="524"/>
      <c r="C12" s="962"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D12" s="962"/>
      <c r="E12" s="962"/>
      <c r="F12" s="962"/>
      <c r="G12" s="962"/>
      <c r="J12" s="442"/>
    </row>
    <row r="13" spans="1:25" ht="21" customHeight="1" thickBot="1">
      <c r="A13" s="161" t="s">
        <v>170</v>
      </c>
      <c r="B13" s="161"/>
      <c r="C13" s="162"/>
      <c r="D13" s="161"/>
      <c r="E13" s="161"/>
      <c r="F13" s="161"/>
      <c r="G13" s="161"/>
      <c r="H13" s="438"/>
      <c r="K13" s="170"/>
      <c r="L13" s="170"/>
      <c r="M13" s="170"/>
    </row>
    <row r="14" spans="1:25" ht="41.25" customHeight="1" thickBot="1">
      <c r="A14" s="963" t="s">
        <v>171</v>
      </c>
      <c r="B14" s="963"/>
      <c r="C14" s="963"/>
      <c r="D14" s="963"/>
      <c r="E14" s="963"/>
      <c r="F14" s="963"/>
      <c r="G14" s="963"/>
      <c r="H14" s="614" t="s">
        <v>340</v>
      </c>
      <c r="I14" s="614" t="s">
        <v>341</v>
      </c>
      <c r="J14" s="615" t="s">
        <v>342</v>
      </c>
      <c r="K14" s="170"/>
      <c r="L14" s="170"/>
      <c r="M14" s="170"/>
      <c r="N14" s="163"/>
    </row>
    <row r="15" spans="1:25" ht="56.25" customHeight="1">
      <c r="B15" s="165">
        <v>1</v>
      </c>
      <c r="C15" s="967" t="s">
        <v>333</v>
      </c>
      <c r="D15" s="965"/>
      <c r="E15" s="965"/>
      <c r="F15" s="966"/>
      <c r="G15" s="166"/>
      <c r="H15" s="677">
        <f>IF(J6=0,0,(G15/J9)*J6)</f>
        <v>0</v>
      </c>
      <c r="I15" s="678">
        <f>IF(J7=0,0,(G15/J9)*J7)</f>
        <v>0</v>
      </c>
      <c r="J15" s="677">
        <f>IF(J8,(G15/J9)*J8,0)</f>
        <v>0</v>
      </c>
      <c r="K15" s="170"/>
      <c r="L15" s="170"/>
      <c r="M15" s="170"/>
    </row>
    <row r="16" spans="1:25" ht="55.5" customHeight="1">
      <c r="B16" s="165">
        <v>2</v>
      </c>
      <c r="C16" s="964" t="s">
        <v>842</v>
      </c>
      <c r="D16" s="965"/>
      <c r="E16" s="965"/>
      <c r="F16" s="966"/>
      <c r="G16" s="167"/>
      <c r="H16" s="679">
        <f>G16*J6</f>
        <v>0</v>
      </c>
      <c r="I16" s="680">
        <f>G16*J7</f>
        <v>0</v>
      </c>
      <c r="J16" s="679">
        <f>G16*J8</f>
        <v>0</v>
      </c>
      <c r="K16" s="170"/>
      <c r="L16" s="170"/>
      <c r="M16" s="170"/>
    </row>
    <row r="17" spans="1:25" s="168" customFormat="1" ht="39.75" customHeight="1" thickBot="1">
      <c r="B17" s="169">
        <v>3</v>
      </c>
      <c r="C17" s="955" t="s">
        <v>172</v>
      </c>
      <c r="D17" s="956"/>
      <c r="E17" s="956"/>
      <c r="F17" s="957"/>
      <c r="G17" s="435"/>
      <c r="H17" s="679"/>
      <c r="I17" s="679"/>
      <c r="J17" s="679"/>
      <c r="K17" s="170"/>
      <c r="L17" s="170"/>
      <c r="M17" s="170"/>
      <c r="N17" s="170"/>
      <c r="O17" s="170"/>
      <c r="P17" s="170"/>
      <c r="Q17" s="170"/>
      <c r="R17" s="171"/>
      <c r="S17" s="171"/>
      <c r="T17" s="171"/>
      <c r="U17" s="172"/>
      <c r="V17" s="172"/>
      <c r="W17" s="172"/>
      <c r="X17" s="173"/>
      <c r="Y17" s="173"/>
    </row>
    <row r="18" spans="1:25" s="168" customFormat="1" ht="21" customHeight="1" thickBot="1">
      <c r="B18" s="174"/>
      <c r="C18" s="958" t="s">
        <v>334</v>
      </c>
      <c r="D18" s="959"/>
      <c r="E18" s="959"/>
      <c r="F18" s="175" t="s">
        <v>173</v>
      </c>
      <c r="G18" s="436"/>
      <c r="H18" s="681">
        <f>G18</f>
        <v>0</v>
      </c>
      <c r="I18" s="682"/>
      <c r="J18" s="679"/>
      <c r="K18" s="170"/>
      <c r="L18" s="170"/>
      <c r="M18" s="170"/>
      <c r="N18" s="177"/>
      <c r="O18" s="176"/>
      <c r="P18" s="170"/>
      <c r="Q18" s="170"/>
      <c r="R18" s="171"/>
      <c r="S18" s="171"/>
      <c r="T18" s="171"/>
      <c r="U18" s="172"/>
      <c r="V18" s="172"/>
      <c r="W18" s="172"/>
      <c r="X18" s="173"/>
      <c r="Y18" s="173"/>
    </row>
    <row r="19" spans="1:25" s="168" customFormat="1" ht="33" customHeight="1" thickBot="1">
      <c r="B19" s="174"/>
      <c r="C19" s="974" t="s">
        <v>359</v>
      </c>
      <c r="D19" s="975"/>
      <c r="E19" s="975"/>
      <c r="F19" s="175" t="s">
        <v>173</v>
      </c>
      <c r="G19" s="436"/>
      <c r="H19" s="683"/>
      <c r="I19" s="681">
        <f>G19</f>
        <v>0</v>
      </c>
      <c r="J19" s="684"/>
      <c r="K19" s="170"/>
      <c r="L19" s="170"/>
      <c r="M19" s="170"/>
      <c r="N19" s="177"/>
      <c r="O19" s="176"/>
      <c r="P19" s="170"/>
      <c r="Q19" s="170"/>
      <c r="R19" s="171"/>
      <c r="S19" s="171"/>
      <c r="T19" s="171"/>
      <c r="U19" s="172"/>
      <c r="V19" s="172"/>
      <c r="W19" s="172"/>
      <c r="X19" s="173"/>
      <c r="Y19" s="173"/>
    </row>
    <row r="20" spans="1:25" s="168" customFormat="1" ht="21" customHeight="1" thickBot="1">
      <c r="B20" s="174"/>
      <c r="C20" s="958" t="s">
        <v>335</v>
      </c>
      <c r="D20" s="959"/>
      <c r="E20" s="959"/>
      <c r="F20" s="175" t="s">
        <v>173</v>
      </c>
      <c r="G20" s="436"/>
      <c r="H20" s="679"/>
      <c r="I20" s="678"/>
      <c r="J20" s="681">
        <f>G20</f>
        <v>0</v>
      </c>
      <c r="K20" s="170"/>
      <c r="L20" s="170"/>
      <c r="M20" s="170"/>
      <c r="N20" s="177"/>
      <c r="O20" s="176"/>
      <c r="P20" s="170"/>
      <c r="Q20" s="170"/>
      <c r="R20" s="171"/>
      <c r="S20" s="171"/>
      <c r="T20" s="171"/>
      <c r="U20" s="172"/>
      <c r="V20" s="172"/>
      <c r="W20" s="172"/>
      <c r="X20" s="173"/>
      <c r="Y20" s="173"/>
    </row>
    <row r="21" spans="1:25" s="168" customFormat="1" ht="21" customHeight="1">
      <c r="B21" s="174"/>
      <c r="C21" s="958" t="s">
        <v>336</v>
      </c>
      <c r="D21" s="959"/>
      <c r="E21" s="959"/>
      <c r="F21" s="175" t="s">
        <v>173</v>
      </c>
      <c r="G21" s="443"/>
      <c r="H21" s="679"/>
      <c r="I21" s="680"/>
      <c r="J21" s="677"/>
      <c r="K21" s="170"/>
      <c r="L21" s="170"/>
      <c r="M21" s="170"/>
      <c r="N21" s="177"/>
      <c r="O21" s="176"/>
      <c r="P21" s="170"/>
      <c r="Q21" s="170"/>
      <c r="R21" s="171"/>
      <c r="S21" s="171"/>
      <c r="T21" s="171"/>
      <c r="U21" s="172"/>
      <c r="V21" s="172"/>
      <c r="W21" s="172"/>
      <c r="X21" s="173"/>
      <c r="Y21" s="173"/>
    </row>
    <row r="22" spans="1:25" s="168" customFormat="1" ht="21" customHeight="1">
      <c r="B22" s="178"/>
      <c r="C22" s="958" t="s">
        <v>174</v>
      </c>
      <c r="D22" s="959"/>
      <c r="E22" s="959"/>
      <c r="F22" s="179" t="s">
        <v>173</v>
      </c>
      <c r="G22" s="443"/>
      <c r="H22" s="679"/>
      <c r="I22" s="680"/>
      <c r="J22" s="679"/>
      <c r="K22" s="170"/>
      <c r="L22" s="170"/>
      <c r="M22" s="170"/>
      <c r="N22" s="177"/>
      <c r="O22" s="176"/>
      <c r="P22" s="170"/>
      <c r="Q22" s="170"/>
      <c r="R22" s="171"/>
      <c r="S22" s="171"/>
      <c r="T22" s="171"/>
      <c r="U22" s="172"/>
      <c r="V22" s="172"/>
      <c r="W22" s="172"/>
      <c r="X22" s="173"/>
      <c r="Y22" s="173"/>
    </row>
    <row r="23" spans="1:25" s="168" customFormat="1" ht="54.95" customHeight="1" thickBot="1">
      <c r="B23" s="169">
        <v>4</v>
      </c>
      <c r="C23" s="970" t="s">
        <v>843</v>
      </c>
      <c r="D23" s="971"/>
      <c r="E23" s="971"/>
      <c r="F23" s="972"/>
      <c r="G23" s="435"/>
      <c r="H23" s="685"/>
      <c r="I23" s="680"/>
      <c r="J23" s="679"/>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58" t="s">
        <v>334</v>
      </c>
      <c r="D24" s="959"/>
      <c r="E24" s="959"/>
      <c r="F24" s="175" t="s">
        <v>175</v>
      </c>
      <c r="G24" s="437"/>
      <c r="H24" s="686">
        <f>G24*J6</f>
        <v>0</v>
      </c>
      <c r="I24" s="682"/>
      <c r="J24" s="679"/>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76" t="s">
        <v>359</v>
      </c>
      <c r="D25" s="977"/>
      <c r="E25" s="977"/>
      <c r="F25" s="175" t="s">
        <v>175</v>
      </c>
      <c r="G25" s="437"/>
      <c r="H25" s="687"/>
      <c r="I25" s="681">
        <f>G25*J7</f>
        <v>0</v>
      </c>
      <c r="J25" s="684"/>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58" t="s">
        <v>335</v>
      </c>
      <c r="D26" s="959"/>
      <c r="E26" s="959"/>
      <c r="F26" s="175" t="s">
        <v>175</v>
      </c>
      <c r="G26" s="437"/>
      <c r="H26" s="685"/>
      <c r="I26" s="678"/>
      <c r="J26" s="681">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58" t="s">
        <v>336</v>
      </c>
      <c r="D27" s="959"/>
      <c r="E27" s="959"/>
      <c r="F27" s="175" t="s">
        <v>175</v>
      </c>
      <c r="G27" s="444"/>
      <c r="H27" s="685"/>
      <c r="I27" s="680"/>
      <c r="J27" s="677"/>
      <c r="K27" s="170"/>
      <c r="L27" s="170"/>
      <c r="M27" s="170"/>
      <c r="N27" s="170"/>
      <c r="O27" s="170"/>
      <c r="P27" s="170"/>
      <c r="Q27" s="170"/>
      <c r="R27" s="171"/>
      <c r="S27" s="171"/>
      <c r="T27" s="171"/>
      <c r="U27" s="172"/>
      <c r="V27" s="172"/>
      <c r="W27" s="172"/>
      <c r="X27" s="173"/>
      <c r="Y27" s="173"/>
    </row>
    <row r="28" spans="1:25" s="168" customFormat="1" ht="21" customHeight="1">
      <c r="A28" s="180"/>
      <c r="B28" s="178"/>
      <c r="C28" s="981" t="s">
        <v>174</v>
      </c>
      <c r="D28" s="982"/>
      <c r="E28" s="982"/>
      <c r="F28" s="179" t="s">
        <v>175</v>
      </c>
      <c r="G28" s="444"/>
      <c r="H28" s="685"/>
      <c r="I28" s="680"/>
      <c r="J28" s="679"/>
      <c r="K28" s="170"/>
      <c r="L28" s="170"/>
      <c r="M28" s="170"/>
      <c r="N28" s="170"/>
      <c r="O28" s="170"/>
      <c r="P28" s="170"/>
      <c r="Q28" s="170"/>
      <c r="R28" s="171"/>
      <c r="S28" s="171"/>
      <c r="T28" s="171"/>
      <c r="U28" s="172"/>
      <c r="V28" s="172"/>
      <c r="W28" s="172"/>
      <c r="X28" s="173"/>
      <c r="Y28" s="173"/>
    </row>
    <row r="29" spans="1:25" s="168" customFormat="1" hidden="1">
      <c r="A29" s="180"/>
      <c r="B29" s="181"/>
      <c r="C29" s="968" t="s">
        <v>176</v>
      </c>
      <c r="D29" s="969"/>
      <c r="E29" s="969"/>
      <c r="F29" s="969"/>
      <c r="G29" s="969"/>
      <c r="H29" s="688"/>
      <c r="I29" s="688"/>
      <c r="J29" s="688"/>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78" t="s">
        <v>177</v>
      </c>
      <c r="D30" s="978"/>
      <c r="E30" s="978"/>
      <c r="F30" s="978"/>
      <c r="G30" s="978"/>
      <c r="H30" s="689"/>
      <c r="I30" s="689"/>
      <c r="J30" s="689"/>
      <c r="K30" s="170"/>
      <c r="L30" s="170"/>
      <c r="M30" s="170"/>
      <c r="N30" s="170"/>
      <c r="O30" s="170"/>
      <c r="P30" s="170"/>
      <c r="Q30" s="170"/>
      <c r="R30" s="171"/>
      <c r="S30" s="171"/>
      <c r="T30" s="171"/>
      <c r="U30" s="172"/>
      <c r="V30" s="172"/>
      <c r="W30" s="172"/>
      <c r="X30" s="173"/>
      <c r="Y30" s="173"/>
    </row>
    <row r="31" spans="1:25" s="168" customFormat="1" ht="48.75" hidden="1" customHeight="1">
      <c r="A31" s="180"/>
      <c r="B31" s="979"/>
      <c r="C31" s="979"/>
      <c r="D31" s="979"/>
      <c r="E31" s="979"/>
      <c r="F31" s="979"/>
      <c r="G31" s="979"/>
      <c r="H31" s="690">
        <f>SUM(H15:H28)</f>
        <v>0</v>
      </c>
      <c r="I31" s="690">
        <f>SUM(I15:I28)</f>
        <v>0</v>
      </c>
      <c r="J31" s="690">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78" t="s">
        <v>178</v>
      </c>
      <c r="D32" s="980"/>
      <c r="E32" s="980"/>
      <c r="F32" s="980"/>
      <c r="G32" s="980"/>
      <c r="H32" s="691" t="e">
        <f>(1-(H31/I2))</f>
        <v>#DIV/0!</v>
      </c>
      <c r="I32" s="691" t="e">
        <f>(1-(I31/I3))</f>
        <v>#DIV/0!</v>
      </c>
      <c r="J32" s="692"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73" t="s">
        <v>337</v>
      </c>
      <c r="B33" s="973"/>
      <c r="C33" s="973"/>
      <c r="D33" s="973"/>
      <c r="E33" s="973"/>
      <c r="F33" s="973"/>
      <c r="G33" s="973"/>
      <c r="H33" s="693"/>
      <c r="I33" s="693"/>
      <c r="J33" s="693"/>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693"/>
      <c r="I34" s="693"/>
      <c r="J34" s="693"/>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694">
        <f>SUM(H15:H26)</f>
        <v>0</v>
      </c>
      <c r="I35" s="695">
        <f>SUM(I15:I26)</f>
        <v>0</v>
      </c>
      <c r="J35" s="696">
        <f>SUM(J15:J26)</f>
        <v>0</v>
      </c>
      <c r="K35" s="449"/>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17">
        <f>IF(J6=0,0,1-(H35/J6))</f>
        <v>0</v>
      </c>
      <c r="I36" s="617">
        <f>IF(J7=0,0,1-(I35/J7))</f>
        <v>0</v>
      </c>
      <c r="J36" s="618">
        <f>IF(J8=0,0,1-(J35/J8))</f>
        <v>0</v>
      </c>
      <c r="K36" s="597" t="s">
        <v>360</v>
      </c>
    </row>
    <row r="37" spans="1:25" ht="19.5" customHeight="1">
      <c r="A37" s="190"/>
      <c r="B37" s="190"/>
      <c r="C37" s="191"/>
      <c r="D37" s="189"/>
      <c r="E37" s="187"/>
      <c r="F37" s="187"/>
      <c r="G37" s="591"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37" t="str">
        <f>'Sch-7'!C21:D21</f>
        <v xml:space="preserve">  </v>
      </c>
      <c r="D39" s="194"/>
      <c r="E39" s="195" t="s">
        <v>183</v>
      </c>
      <c r="F39" s="700">
        <f>'Names of Bidder'!D24</f>
        <v>0</v>
      </c>
      <c r="G39" s="701"/>
      <c r="H39" s="442"/>
    </row>
    <row r="40" spans="1:25" ht="23.25" customHeight="1">
      <c r="A40" s="197" t="s">
        <v>184</v>
      </c>
      <c r="B40" s="197"/>
      <c r="C40" s="638" t="str">
        <f>'Sch-7'!C22:D22</f>
        <v/>
      </c>
      <c r="D40" s="198"/>
      <c r="E40" s="195" t="s">
        <v>185</v>
      </c>
      <c r="F40" s="700">
        <f>'Names of Bidder'!D25</f>
        <v>0</v>
      </c>
      <c r="G40" s="701"/>
      <c r="H40" s="153"/>
    </row>
  </sheetData>
  <sheetProtection algorithmName="SHA-512" hashValue="H152ttxkVPyHuDjpeeYht0aIdmUmpW6fH4Iqj4IywwZzsJl0MoXXNmyC329mz3+BMdb2tE9mmVSTfzFwrylV6g==" saltValue="SlPuNIFd25iUCf82VTmEVQ==" spinCount="100000" sheet="1" formatColumns="0" formatRows="0" selectLockedCells="1"/>
  <customSheetViews>
    <customSheetView guid="{3FCD02EB-1C44-4646-B069-2B9945E67B1F}" showPageBreaks="1" zeroValues="0" printArea="1" hiddenRows="1" hiddenColumns="1" view="pageBreakPreview" topLeftCell="A22">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4"/>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1"/>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83" t="s">
        <v>186</v>
      </c>
      <c r="B2" s="983"/>
      <c r="C2" s="983"/>
      <c r="D2" s="983"/>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3FCD02EB-1C44-4646-B069-2B9945E67B1F}" state="hidden" topLeftCell="A4">
      <selection activeCell="D6" sqref="D6"/>
      <pageMargins left="0.75" right="0.75" top="0.65" bottom="1" header="0.5" footer="0.5"/>
      <pageSetup orientation="portrait" r:id="rId1"/>
      <headerFooter alignWithMargins="0"/>
    </customSheetView>
    <customSheetView guid="{B056965A-4BE5-44B3-AB31-550AD9F023BC}" state="hidden" topLeftCell="A4">
      <selection activeCell="D6" sqref="D6"/>
      <pageMargins left="0.75" right="0.75" top="0.65" bottom="1" header="0.5" footer="0.5"/>
      <pageSetup orientation="portrait" r:id="rId2"/>
      <headerFooter alignWithMargins="0"/>
    </customSheetView>
    <customSheetView guid="{63D51328-7CBC-4A1E-B96D-BAE91416501B}" state="hidden" topLeftCell="A4">
      <selection activeCell="D6" sqref="D6"/>
      <pageMargins left="0.75" right="0.75" top="0.65" bottom="1" header="0.5" footer="0.5"/>
      <pageSetup orientation="portrait" r:id="rId3"/>
      <headerFooter alignWithMargins="0"/>
    </customSheetView>
    <customSheetView guid="{99CA2F10-F926-46DC-8609-4EAE5B9F3585}" state="hidden" topLeftCell="A4">
      <selection activeCell="D6" sqref="D6"/>
      <pageMargins left="0.75" right="0.75" top="0.65" bottom="1" header="0.5" footer="0.5"/>
      <pageSetup orientation="portrait" r:id="rId4"/>
      <headerFooter alignWithMargins="0"/>
    </customSheetView>
    <customSheetView guid="{3C00DDA0-7DDE-4169-A739-550DAF5DCF8D}"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B96E710B-6DD7-4DE1-95AB-C9EE060CD030}"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755190E0-7BE9-48F9-BB5F-DF8E25D6736A}" state="hidden" topLeftCell="A4">
      <selection activeCell="D6" sqref="D6"/>
      <pageMargins left="0.75" right="0.75" top="0.65" bottom="1" header="0.5" footer="0.5"/>
      <pageSetup orientation="portrait" r:id="rId9"/>
      <headerFooter alignWithMargins="0"/>
    </customSheetView>
    <customSheetView guid="{F1B559AA-B9AD-4E4C-B94A-ECBE5878008B}" state="hidden" topLeftCell="A4">
      <selection activeCell="D6" sqref="D6"/>
      <pageMargins left="0.75" right="0.75" top="0.65" bottom="1" header="0.5" footer="0.5"/>
      <pageSetup orientation="portrait" r:id="rId10"/>
      <headerFooter alignWithMargins="0"/>
    </customSheetView>
  </customSheetViews>
  <mergeCells count="1">
    <mergeCell ref="A2:D2"/>
  </mergeCells>
  <pageMargins left="0.75" right="0.75" top="0.65" bottom="1" header="0.5" footer="0.5"/>
  <pageSetup orientation="portrait"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83" t="s">
        <v>197</v>
      </c>
      <c r="B2" s="983"/>
      <c r="C2" s="983"/>
      <c r="D2" s="984"/>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3FCD02EB-1C44-4646-B069-2B9945E67B1F}" state="hidden" topLeftCell="A13">
      <selection activeCell="D6" sqref="D6"/>
      <pageMargins left="0.75" right="0.75" top="0.65" bottom="1" header="0.5" footer="0.5"/>
      <pageSetup orientation="portrait" r:id="rId1"/>
      <headerFooter alignWithMargins="0"/>
    </customSheetView>
    <customSheetView guid="{B056965A-4BE5-44B3-AB31-550AD9F023BC}" state="hidden" topLeftCell="A13">
      <selection activeCell="D6" sqref="D6"/>
      <pageMargins left="0.75" right="0.75" top="0.65" bottom="1" header="0.5" footer="0.5"/>
      <pageSetup orientation="portrait" r:id="rId2"/>
      <headerFooter alignWithMargins="0"/>
    </customSheetView>
    <customSheetView guid="{63D51328-7CBC-4A1E-B96D-BAE91416501B}" state="hidden" topLeftCell="A13">
      <selection activeCell="D6" sqref="D6"/>
      <pageMargins left="0.75" right="0.75" top="0.65" bottom="1" header="0.5" footer="0.5"/>
      <pageSetup orientation="portrait" r:id="rId3"/>
      <headerFooter alignWithMargins="0"/>
    </customSheetView>
    <customSheetView guid="{99CA2F10-F926-46DC-8609-4EAE5B9F3585}" state="hidden" topLeftCell="A13">
      <selection activeCell="D6" sqref="D6"/>
      <pageMargins left="0.75" right="0.75" top="0.65" bottom="1" header="0.5" footer="0.5"/>
      <pageSetup orientation="portrait" r:id="rId4"/>
      <headerFooter alignWithMargins="0"/>
    </customSheetView>
    <customSheetView guid="{3C00DDA0-7DDE-4169-A739-550DAF5DCF8D}"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B96E710B-6DD7-4DE1-95AB-C9EE060CD030}"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755190E0-7BE9-48F9-BB5F-DF8E25D6736A}" state="hidden" topLeftCell="A13">
      <selection activeCell="D6" sqref="D6"/>
      <pageMargins left="0.75" right="0.75" top="0.65" bottom="1" header="0.5" footer="0.5"/>
      <pageSetup orientation="portrait" r:id="rId9"/>
      <headerFooter alignWithMargins="0"/>
    </customSheetView>
    <customSheetView guid="{F1B559AA-B9AD-4E4C-B94A-ECBE5878008B}" state="hidden" topLeftCell="A13">
      <selection activeCell="D6" sqref="D6"/>
      <pageMargins left="0.75" right="0.75" top="0.65" bottom="1" header="0.5" footer="0.5"/>
      <pageSetup orientation="portrait" r:id="rId10"/>
      <headerFooter alignWithMargins="0"/>
    </customSheetView>
  </customSheetViews>
  <mergeCells count="1">
    <mergeCell ref="A2:D2"/>
  </mergeCells>
  <pageMargins left="0.75" right="0.75" top="0.65" bottom="1" header="0.5" footer="0.5"/>
  <pageSetup orientation="portrait" r:id="rId11"/>
  <headerFooter alignWithMargins="0"/>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83" t="s">
        <v>201</v>
      </c>
      <c r="B2" s="983"/>
      <c r="C2" s="983"/>
      <c r="D2" s="983"/>
      <c r="E2" s="984"/>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3FCD02EB-1C44-4646-B069-2B9945E67B1F}" state="hidden" topLeftCell="A5">
      <selection activeCell="D11" sqref="D11"/>
      <pageMargins left="0.75" right="0.62" top="0.65" bottom="1" header="0.5" footer="0.5"/>
      <pageSetup orientation="portrait" r:id="rId1"/>
      <headerFooter alignWithMargins="0"/>
    </customSheetView>
    <customSheetView guid="{B056965A-4BE5-44B3-AB31-550AD9F023BC}" state="hidden" topLeftCell="A5">
      <selection activeCell="D11" sqref="D11"/>
      <pageMargins left="0.75" right="0.62" top="0.65" bottom="1" header="0.5" footer="0.5"/>
      <pageSetup orientation="portrait" r:id="rId2"/>
      <headerFooter alignWithMargins="0"/>
    </customSheetView>
    <customSheetView guid="{63D51328-7CBC-4A1E-B96D-BAE91416501B}" state="hidden" topLeftCell="A5">
      <selection activeCell="D11" sqref="D11"/>
      <pageMargins left="0.75" right="0.62" top="0.65" bottom="1" header="0.5" footer="0.5"/>
      <pageSetup orientation="portrait" r:id="rId3"/>
      <headerFooter alignWithMargins="0"/>
    </customSheetView>
    <customSheetView guid="{99CA2F10-F926-46DC-8609-4EAE5B9F3585}" state="hidden" topLeftCell="A5">
      <selection activeCell="D11" sqref="D11"/>
      <pageMargins left="0.75" right="0.62" top="0.65" bottom="1" header="0.5" footer="0.5"/>
      <pageSetup orientation="portrait" r:id="rId4"/>
      <headerFooter alignWithMargins="0"/>
    </customSheetView>
    <customSheetView guid="{3C00DDA0-7DDE-4169-A739-550DAF5DCF8D}"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B96E710B-6DD7-4DE1-95AB-C9EE060CD030}"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755190E0-7BE9-48F9-BB5F-DF8E25D6736A}" state="hidden" topLeftCell="A5">
      <selection activeCell="D11" sqref="D11"/>
      <pageMargins left="0.75" right="0.62" top="0.65" bottom="1" header="0.5" footer="0.5"/>
      <pageSetup orientation="portrait" r:id="rId9"/>
      <headerFooter alignWithMargins="0"/>
    </customSheetView>
    <customSheetView guid="{F1B559AA-B9AD-4E4C-B94A-ECBE5878008B}" state="hidden" topLeftCell="A5">
      <selection activeCell="D11" sqref="D11"/>
      <pageMargins left="0.75" right="0.62" top="0.65" bottom="1" header="0.5" footer="0.5"/>
      <pageSetup orientation="portrait" r:id="rId10"/>
      <headerFooter alignWithMargins="0"/>
    </customSheetView>
  </customSheetViews>
  <mergeCells count="1">
    <mergeCell ref="A2:E2"/>
  </mergeCells>
  <pageMargins left="0.75" right="0.62" top="0.65" bottom="1" header="0.5" footer="0.5"/>
  <pageSetup orientation="portrait" r:id="rId11"/>
  <headerFooter alignWithMargins="0"/>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topLeftCell="A43" zoomScaleNormal="100" zoomScaleSheetLayoutView="100" workbookViewId="0">
      <selection activeCell="C5" sqref="C5:F5"/>
    </sheetView>
  </sheetViews>
  <sheetFormatPr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1.28515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 xml:space="preserve">SPEC. NO.: 5002002222/TOWER/DOM/A02-CC CS -3	</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90" t="s">
        <v>213</v>
      </c>
      <c r="B3" s="990"/>
      <c r="C3" s="990"/>
      <c r="D3" s="990"/>
      <c r="E3" s="990"/>
      <c r="F3" s="990"/>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91"/>
      <c r="D5" s="991"/>
      <c r="E5" s="991"/>
      <c r="F5" s="991"/>
      <c r="AE5" s="222">
        <v>5</v>
      </c>
      <c r="AF5" s="222" t="s">
        <v>216</v>
      </c>
      <c r="AI5" s="222">
        <v>5</v>
      </c>
      <c r="AJ5" s="221" t="s">
        <v>219</v>
      </c>
    </row>
    <row r="6" spans="1:36">
      <c r="A6" s="224" t="s">
        <v>220</v>
      </c>
      <c r="B6" s="992" t="str">
        <f>'Names of Bidder'!D27&amp;'Names of Bidder'!E27&amp;'Names of Bidder'!F27</f>
        <v/>
      </c>
      <c r="C6" s="992"/>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49.25" customHeight="1">
      <c r="A15" s="580" t="s">
        <v>228</v>
      </c>
      <c r="B15" s="581"/>
      <c r="C15" s="993"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D15" s="993"/>
      <c r="E15" s="993"/>
      <c r="F15" s="993"/>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8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88"/>
      <c r="D17" s="988"/>
      <c r="E17" s="988"/>
      <c r="F17" s="988"/>
      <c r="H17" s="674" t="s">
        <v>302</v>
      </c>
      <c r="Z17" s="233"/>
      <c r="AA17" s="234"/>
      <c r="AB17" s="235"/>
      <c r="AC17" s="236"/>
      <c r="AE17" s="222">
        <v>17</v>
      </c>
      <c r="AF17" s="222" t="s">
        <v>216</v>
      </c>
    </row>
    <row r="18" spans="1:41" ht="24.75" customHeight="1">
      <c r="A18" s="232"/>
      <c r="B18" s="988"/>
      <c r="C18" s="988"/>
      <c r="D18" s="988"/>
      <c r="E18" s="988"/>
      <c r="F18" s="988"/>
      <c r="H18" s="675">
        <f>ROUND('Sch-6 (After Discount)'!D28,2)</f>
        <v>0</v>
      </c>
      <c r="I18" s="219" t="s">
        <v>472</v>
      </c>
      <c r="Z18" s="233"/>
      <c r="AA18" s="234"/>
      <c r="AB18" s="235"/>
      <c r="AC18" s="236"/>
    </row>
    <row r="19" spans="1:41" ht="34.5" customHeight="1">
      <c r="A19" s="232"/>
      <c r="B19" s="988"/>
      <c r="C19" s="988"/>
      <c r="D19" s="988"/>
      <c r="E19" s="988"/>
      <c r="F19" s="988"/>
      <c r="H19" s="676" t="str">
        <f>'N-W (Cr.)'!P4</f>
        <v/>
      </c>
      <c r="N19" s="219" t="s">
        <v>471</v>
      </c>
      <c r="Z19" s="233"/>
      <c r="AA19" s="234"/>
      <c r="AB19" s="235"/>
      <c r="AC19" s="236"/>
    </row>
    <row r="20" spans="1:41" ht="39" customHeight="1">
      <c r="B20" s="989" t="s">
        <v>230</v>
      </c>
      <c r="C20" s="989"/>
      <c r="D20" s="989"/>
      <c r="E20" s="989"/>
      <c r="F20" s="989"/>
      <c r="H20" s="218" t="s">
        <v>301</v>
      </c>
      <c r="AE20" s="222">
        <v>18</v>
      </c>
      <c r="AF20" s="222" t="s">
        <v>216</v>
      </c>
    </row>
    <row r="21" spans="1:41" s="218" customFormat="1" ht="27.75" customHeight="1">
      <c r="A21" s="237">
        <v>2</v>
      </c>
      <c r="B21" s="987" t="s">
        <v>231</v>
      </c>
      <c r="C21" s="987"/>
      <c r="D21" s="987"/>
      <c r="E21" s="987"/>
      <c r="F21" s="987"/>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86" t="s">
        <v>232</v>
      </c>
      <c r="C22" s="986"/>
      <c r="D22" s="986"/>
      <c r="E22" s="986"/>
      <c r="F22" s="986"/>
      <c r="AE22" s="222">
        <v>20</v>
      </c>
      <c r="AF22" s="222" t="s">
        <v>216</v>
      </c>
    </row>
    <row r="23" spans="1:41" ht="36.75" customHeight="1">
      <c r="B23" s="985" t="s">
        <v>233</v>
      </c>
      <c r="C23" s="985"/>
      <c r="D23" s="986" t="s">
        <v>234</v>
      </c>
      <c r="E23" s="986"/>
      <c r="F23" s="986"/>
      <c r="AE23" s="222">
        <v>21</v>
      </c>
      <c r="AF23" s="222" t="s">
        <v>209</v>
      </c>
    </row>
    <row r="24" spans="1:41" ht="33" customHeight="1">
      <c r="B24" s="985" t="s">
        <v>235</v>
      </c>
      <c r="C24" s="985"/>
      <c r="D24" s="231" t="s">
        <v>303</v>
      </c>
      <c r="E24" s="231"/>
      <c r="F24" s="231"/>
      <c r="AE24" s="222">
        <v>22</v>
      </c>
      <c r="AF24" s="222" t="s">
        <v>216</v>
      </c>
    </row>
    <row r="25" spans="1:41" ht="27.95" customHeight="1">
      <c r="B25" s="985" t="s">
        <v>236</v>
      </c>
      <c r="C25" s="985"/>
      <c r="D25" s="231" t="s">
        <v>237</v>
      </c>
      <c r="E25" s="231"/>
      <c r="F25" s="231"/>
      <c r="H25" s="240" t="str">
        <f>'[6]Names of Bidder'!D6</f>
        <v>Sole Bidder</v>
      </c>
      <c r="AE25" s="222">
        <v>23</v>
      </c>
      <c r="AF25" s="222" t="s">
        <v>216</v>
      </c>
    </row>
    <row r="26" spans="1:41" ht="27.95" customHeight="1">
      <c r="B26" s="985" t="s">
        <v>238</v>
      </c>
      <c r="C26" s="985"/>
      <c r="D26" s="231" t="s">
        <v>239</v>
      </c>
      <c r="E26" s="231"/>
      <c r="F26" s="231"/>
      <c r="AE26" s="222">
        <v>24</v>
      </c>
      <c r="AF26" s="222" t="s">
        <v>216</v>
      </c>
    </row>
    <row r="27" spans="1:41" ht="27.95" customHeight="1">
      <c r="B27" s="985" t="s">
        <v>240</v>
      </c>
      <c r="C27" s="985"/>
      <c r="D27" s="231" t="s">
        <v>241</v>
      </c>
      <c r="E27" s="231"/>
      <c r="F27" s="231"/>
      <c r="AE27" s="222">
        <v>25</v>
      </c>
      <c r="AF27" s="222" t="s">
        <v>216</v>
      </c>
    </row>
    <row r="28" spans="1:41" ht="27.95" customHeight="1">
      <c r="B28" s="985" t="s">
        <v>242</v>
      </c>
      <c r="C28" s="985"/>
      <c r="D28" s="231" t="s">
        <v>243</v>
      </c>
      <c r="E28" s="231"/>
      <c r="F28" s="231"/>
      <c r="AE28" s="222">
        <v>26</v>
      </c>
      <c r="AF28" s="222" t="s">
        <v>216</v>
      </c>
    </row>
    <row r="29" spans="1:41" ht="27.95" customHeight="1">
      <c r="B29" s="985" t="s">
        <v>30</v>
      </c>
      <c r="C29" s="985"/>
      <c r="D29" s="231" t="s">
        <v>244</v>
      </c>
      <c r="E29" s="231"/>
      <c r="F29" s="231"/>
      <c r="AE29" s="222">
        <v>27</v>
      </c>
      <c r="AF29" s="222" t="s">
        <v>216</v>
      </c>
    </row>
    <row r="30" spans="1:41" ht="98.25" customHeight="1">
      <c r="A30" s="241">
        <v>2.2000000000000002</v>
      </c>
      <c r="B30" s="986" t="s">
        <v>245</v>
      </c>
      <c r="C30" s="986"/>
      <c r="D30" s="986"/>
      <c r="E30" s="986"/>
      <c r="F30" s="986"/>
      <c r="AE30" s="222">
        <v>28</v>
      </c>
      <c r="AF30" s="222" t="s">
        <v>216</v>
      </c>
    </row>
    <row r="31" spans="1:41" ht="68.25" customHeight="1">
      <c r="A31" s="241">
        <v>2.2999999999999998</v>
      </c>
      <c r="B31" s="986" t="s">
        <v>246</v>
      </c>
      <c r="C31" s="986"/>
      <c r="D31" s="986"/>
      <c r="E31" s="986"/>
      <c r="F31" s="986"/>
      <c r="AE31" s="222">
        <v>29</v>
      </c>
      <c r="AF31" s="222" t="s">
        <v>216</v>
      </c>
    </row>
    <row r="32" spans="1:41" ht="129.75" customHeight="1">
      <c r="A32" s="241">
        <v>2.4</v>
      </c>
      <c r="B32" s="986" t="s">
        <v>247</v>
      </c>
      <c r="C32" s="986"/>
      <c r="D32" s="986"/>
      <c r="E32" s="986"/>
      <c r="F32" s="986"/>
      <c r="AE32" s="222">
        <v>30</v>
      </c>
      <c r="AF32" s="222" t="s">
        <v>216</v>
      </c>
    </row>
    <row r="33" spans="1:32" ht="79.5" customHeight="1">
      <c r="A33" s="241">
        <v>2.5</v>
      </c>
      <c r="B33" s="986" t="s">
        <v>248</v>
      </c>
      <c r="C33" s="986"/>
      <c r="D33" s="986"/>
      <c r="E33" s="986"/>
      <c r="F33" s="986"/>
      <c r="AE33" s="222">
        <v>31</v>
      </c>
      <c r="AF33" s="222" t="s">
        <v>209</v>
      </c>
    </row>
    <row r="34" spans="1:32" ht="81" customHeight="1">
      <c r="A34" s="232">
        <v>3</v>
      </c>
      <c r="B34" s="986" t="s">
        <v>249</v>
      </c>
      <c r="C34" s="986"/>
      <c r="D34" s="986"/>
      <c r="E34" s="986"/>
      <c r="F34" s="986"/>
    </row>
    <row r="35" spans="1:32" ht="63" customHeight="1">
      <c r="A35" s="232">
        <v>3.1</v>
      </c>
      <c r="B35" s="997" t="s">
        <v>304</v>
      </c>
      <c r="C35" s="997"/>
      <c r="D35" s="997"/>
      <c r="E35" s="997"/>
      <c r="F35" s="997"/>
    </row>
    <row r="36" spans="1:32" ht="114" customHeight="1">
      <c r="A36" s="241">
        <v>3.2</v>
      </c>
      <c r="B36" s="986" t="s">
        <v>305</v>
      </c>
      <c r="C36" s="986"/>
      <c r="D36" s="986"/>
      <c r="E36" s="986"/>
      <c r="F36" s="986"/>
    </row>
    <row r="37" spans="1:32" ht="65.25" customHeight="1">
      <c r="A37" s="241">
        <v>3.3</v>
      </c>
      <c r="B37" s="986" t="s">
        <v>306</v>
      </c>
      <c r="C37" s="986"/>
      <c r="D37" s="986"/>
      <c r="E37" s="986"/>
      <c r="F37" s="986"/>
    </row>
    <row r="38" spans="1:32" ht="66" customHeight="1">
      <c r="A38" s="232">
        <v>4</v>
      </c>
      <c r="B38" s="986" t="s">
        <v>250</v>
      </c>
      <c r="C38" s="986"/>
      <c r="D38" s="986"/>
      <c r="E38" s="986"/>
      <c r="F38" s="986"/>
    </row>
    <row r="39" spans="1:32" ht="93" customHeight="1">
      <c r="A39" s="232">
        <v>5</v>
      </c>
      <c r="B39" s="986" t="s">
        <v>251</v>
      </c>
      <c r="C39" s="986"/>
      <c r="D39" s="986"/>
      <c r="E39" s="986"/>
      <c r="F39" s="986"/>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252</v>
      </c>
      <c r="F44" s="224"/>
    </row>
    <row r="45" spans="1:32" ht="30" customHeight="1">
      <c r="A45" s="250" t="s">
        <v>182</v>
      </c>
      <c r="B45" s="1001" t="str">
        <f>Discount!C39</f>
        <v xml:space="preserve">  </v>
      </c>
      <c r="C45" s="992"/>
      <c r="D45" s="219"/>
      <c r="E45" s="249" t="s">
        <v>183</v>
      </c>
      <c r="F45" s="452">
        <f>Discount!F39</f>
        <v>0</v>
      </c>
    </row>
    <row r="46" spans="1:32" ht="30" customHeight="1">
      <c r="A46" s="250" t="s">
        <v>184</v>
      </c>
      <c r="B46" s="994" t="str">
        <f>Discount!C40</f>
        <v/>
      </c>
      <c r="C46" s="992"/>
      <c r="D46" s="219"/>
      <c r="E46" s="249" t="s">
        <v>185</v>
      </c>
      <c r="F46" s="452">
        <f>Discount!F40</f>
        <v>0</v>
      </c>
    </row>
    <row r="47" spans="1:32" ht="30" customHeight="1">
      <c r="B47" s="218"/>
      <c r="D47" s="219"/>
      <c r="E47" s="249" t="s">
        <v>253</v>
      </c>
    </row>
    <row r="48" spans="1:32" ht="30" customHeight="1">
      <c r="A48" s="998" t="str">
        <f>IF(H25="Sole Bidder", "", "In case of bid from a Joint Venture, name &amp; designation of representative of JV partner is to be provided and Bid Form is also to be signed by him.")</f>
        <v/>
      </c>
      <c r="B48" s="998"/>
      <c r="C48" s="998"/>
      <c r="D48" s="998"/>
      <c r="E48" s="998"/>
      <c r="F48" s="998"/>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1003" t="s">
        <v>255</v>
      </c>
      <c r="B55" s="1003"/>
      <c r="C55" s="1003"/>
      <c r="D55" s="995"/>
      <c r="E55" s="996"/>
      <c r="F55" s="996"/>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99"/>
      <c r="B56" s="999"/>
      <c r="C56" s="999"/>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1000"/>
      <c r="B57" s="1000"/>
      <c r="C57" s="1000"/>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1002" t="s">
        <v>256</v>
      </c>
      <c r="B58" s="1002"/>
      <c r="C58" s="1002"/>
      <c r="D58" s="995"/>
      <c r="E58" s="996"/>
      <c r="F58" s="996"/>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1002" t="s">
        <v>257</v>
      </c>
      <c r="B59" s="1002"/>
      <c r="C59" s="1002"/>
      <c r="D59" s="995"/>
      <c r="E59" s="996"/>
      <c r="F59" s="996"/>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1002" t="s">
        <v>258</v>
      </c>
      <c r="B60" s="1002"/>
      <c r="C60" s="1002"/>
      <c r="D60" s="995"/>
      <c r="E60" s="996"/>
      <c r="F60" s="996"/>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1003" t="s">
        <v>259</v>
      </c>
      <c r="B61" s="1003"/>
      <c r="C61" s="1003"/>
      <c r="D61" s="995"/>
      <c r="E61" s="996"/>
      <c r="F61" s="996"/>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99"/>
      <c r="B62" s="999"/>
      <c r="C62" s="999"/>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1000"/>
      <c r="B63" s="1000"/>
      <c r="C63" s="1000"/>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100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05"/>
      <c r="C64" s="1005"/>
      <c r="D64" s="1005"/>
      <c r="E64" s="1005"/>
      <c r="F64" s="1005"/>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1004" t="s">
        <v>115</v>
      </c>
      <c r="B65" s="1004"/>
      <c r="C65" s="1004"/>
      <c r="D65" s="1004"/>
      <c r="E65" s="1004"/>
      <c r="F65" s="100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C7" sheet="1" objects="1" scenarios="1" formatColumns="0" formatRows="0" selectLockedCells="1"/>
  <customSheetViews>
    <customSheetView guid="{3FCD02EB-1C44-4646-B069-2B9945E67B1F}" showPageBreaks="1" showGridLines="0" zeroValues="0" fitToPage="1" printArea="1" hiddenColumns="1" view="pageBreakPreview" topLeftCell="A43">
      <selection activeCell="C5" sqref="C5:F5"/>
      <rowBreaks count="1" manualBreakCount="1">
        <brk id="53" max="5" man="1"/>
      </rowBreaks>
      <pageMargins left="0.75" right="0.77" top="0.62" bottom="0.61" header="0.39" footer="0.32"/>
      <pageSetup scale="81" fitToHeight="3" orientation="portrait" r:id="rId1"/>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3"/>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10"/>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1" fitToHeight="3" orientation="portrait" r:id="rId11"/>
  <headerFooter alignWithMargins="0">
    <oddFooter>&amp;R&amp;"Book Antiqua,Bold"&amp;8Bid Form (1st Envelope)  / Page &amp;P of &amp;N</oddFooter>
  </headerFooter>
  <rowBreaks count="1" manualBreakCount="1">
    <brk id="53" max="5" man="1"/>
  </rowBreaks>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4" sqref="C4:E4"/>
    </sheetView>
  </sheetViews>
  <sheetFormatPr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801"/>
      <c r="C1" s="802"/>
      <c r="D1" s="802"/>
      <c r="E1" s="803"/>
      <c r="F1" s="37"/>
      <c r="G1" s="38"/>
      <c r="H1" s="39"/>
      <c r="I1" s="39"/>
      <c r="J1" s="40"/>
    </row>
    <row r="2" spans="1:10" ht="91.5" customHeight="1">
      <c r="A2" s="804" t="s">
        <v>44</v>
      </c>
      <c r="B2" s="807" t="str">
        <f>Basic!B1</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C2" s="808"/>
      <c r="D2" s="808"/>
      <c r="E2" s="809"/>
      <c r="F2" s="810" t="str">
        <f>Basic!B3</f>
        <v>TW02</v>
      </c>
      <c r="G2" s="38"/>
      <c r="H2" s="39"/>
      <c r="I2" s="39"/>
      <c r="J2" s="40"/>
    </row>
    <row r="3" spans="1:10" ht="23.25" customHeight="1">
      <c r="A3" s="805"/>
      <c r="B3" s="813" t="str">
        <f>Basic!B5</f>
        <v xml:space="preserve">SPEC. NO.: 5002002222/TOWER/DOM/A02-CC CS -3	</v>
      </c>
      <c r="C3" s="814"/>
      <c r="D3" s="814"/>
      <c r="E3" s="815"/>
      <c r="F3" s="811"/>
      <c r="G3" s="38"/>
      <c r="H3" s="39"/>
      <c r="I3" s="39"/>
      <c r="J3" s="40"/>
    </row>
    <row r="4" spans="1:10" ht="39.950000000000003" customHeight="1">
      <c r="A4" s="805"/>
      <c r="B4" s="42">
        <v>1</v>
      </c>
      <c r="C4" s="816" t="s">
        <v>45</v>
      </c>
      <c r="D4" s="816"/>
      <c r="E4" s="817"/>
      <c r="F4" s="811"/>
      <c r="G4" s="43"/>
      <c r="H4" s="44" t="s">
        <v>46</v>
      </c>
      <c r="I4" s="39"/>
      <c r="J4" s="40"/>
    </row>
    <row r="5" spans="1:10" ht="30" customHeight="1">
      <c r="A5" s="805"/>
      <c r="B5" s="42">
        <v>2</v>
      </c>
      <c r="C5" s="816" t="s">
        <v>47</v>
      </c>
      <c r="D5" s="816"/>
      <c r="E5" s="817"/>
      <c r="F5" s="811"/>
      <c r="G5" s="38"/>
      <c r="H5" s="39"/>
      <c r="I5" s="39"/>
      <c r="J5" s="40"/>
    </row>
    <row r="6" spans="1:10" s="45" customFormat="1" ht="30" customHeight="1">
      <c r="A6" s="805"/>
      <c r="B6" s="42">
        <v>3</v>
      </c>
      <c r="C6" s="816" t="s">
        <v>48</v>
      </c>
      <c r="D6" s="816"/>
      <c r="E6" s="817"/>
      <c r="F6" s="811"/>
      <c r="G6" s="38"/>
      <c r="H6" s="39"/>
      <c r="I6" s="39"/>
      <c r="J6" s="39"/>
    </row>
    <row r="7" spans="1:10" ht="52.5" hidden="1" customHeight="1">
      <c r="A7" s="805"/>
      <c r="B7" s="42">
        <v>4</v>
      </c>
      <c r="C7" s="816" t="s">
        <v>49</v>
      </c>
      <c r="D7" s="816"/>
      <c r="E7" s="817"/>
      <c r="F7" s="811"/>
      <c r="G7" s="38"/>
      <c r="H7" s="39"/>
      <c r="I7" s="39"/>
      <c r="J7" s="40"/>
    </row>
    <row r="8" spans="1:10" ht="9.75" customHeight="1">
      <c r="A8" s="805"/>
      <c r="B8" s="46"/>
      <c r="C8" s="47"/>
      <c r="D8" s="47"/>
      <c r="E8" s="48"/>
      <c r="F8" s="811"/>
      <c r="G8" s="38"/>
      <c r="H8" s="39"/>
      <c r="I8" s="39"/>
      <c r="J8" s="40"/>
    </row>
    <row r="9" spans="1:10" ht="23.25" customHeight="1">
      <c r="A9" s="805"/>
      <c r="B9" s="818"/>
      <c r="C9" s="819"/>
      <c r="D9" s="819"/>
      <c r="E9" s="820"/>
      <c r="F9" s="811"/>
      <c r="G9" s="38"/>
      <c r="H9" s="39"/>
      <c r="I9" s="39"/>
      <c r="J9" s="40"/>
    </row>
    <row r="10" spans="1:10" ht="10.5" customHeight="1">
      <c r="A10" s="805"/>
      <c r="B10" s="49"/>
      <c r="C10" s="50"/>
      <c r="D10" s="50"/>
      <c r="E10" s="51"/>
      <c r="F10" s="811"/>
      <c r="G10" s="38"/>
      <c r="H10" s="39"/>
      <c r="I10" s="39"/>
      <c r="J10" s="40"/>
    </row>
    <row r="11" spans="1:10" ht="24" customHeight="1">
      <c r="A11" s="805"/>
      <c r="B11" s="821" t="s">
        <v>50</v>
      </c>
      <c r="C11" s="822"/>
      <c r="D11" s="822"/>
      <c r="E11" s="52"/>
      <c r="F11" s="811"/>
    </row>
    <row r="12" spans="1:10" ht="15.95" customHeight="1">
      <c r="A12" s="806"/>
      <c r="B12" s="823" t="s">
        <v>51</v>
      </c>
      <c r="C12" s="824"/>
      <c r="D12" s="824"/>
      <c r="E12" s="53"/>
      <c r="F12" s="812"/>
      <c r="G12" s="38"/>
      <c r="H12" s="39"/>
      <c r="I12" s="39"/>
      <c r="J12" s="40"/>
    </row>
    <row r="13" spans="1:10" ht="24" customHeight="1">
      <c r="A13" s="795"/>
      <c r="B13" s="796" t="s">
        <v>52</v>
      </c>
      <c r="C13" s="797"/>
      <c r="D13" s="797"/>
      <c r="E13" s="52"/>
      <c r="F13" s="798"/>
      <c r="G13" s="54"/>
      <c r="H13" s="54"/>
      <c r="I13" s="54"/>
      <c r="J13" s="54"/>
    </row>
    <row r="14" spans="1:10" ht="15.95" customHeight="1">
      <c r="A14" s="795"/>
      <c r="B14" s="799" t="s">
        <v>53</v>
      </c>
      <c r="C14" s="800"/>
      <c r="D14" s="800"/>
      <c r="E14" s="55"/>
      <c r="F14" s="798"/>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MPpUaO2jqSBetgsaDdqfZ2k8bEiOVGQ7HfKDUIIckJ974VtbmlvbYO41MsxUEn+TkRrXQrST+vqkuwOpyuU4RA==" saltValue="jeXdtrwjnQWXwCCyDskjvQ==" spinCount="100000" sheet="1" selectLockedCells="1"/>
  <customSheetViews>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7"/>
      <c r="B2" s="338"/>
      <c r="C2" s="339"/>
      <c r="D2" s="340"/>
      <c r="E2" s="341"/>
      <c r="F2" s="385"/>
      <c r="G2" s="385"/>
      <c r="H2" s="321"/>
      <c r="I2" s="342"/>
    </row>
    <row r="3" spans="1:9" ht="16.5">
      <c r="A3" s="310"/>
      <c r="B3" s="311" t="s">
        <v>268</v>
      </c>
      <c r="C3" s="312"/>
      <c r="D3" s="313"/>
      <c r="E3" s="343"/>
      <c r="F3" s="385"/>
      <c r="G3" s="385"/>
      <c r="H3" s="344">
        <f>SUMIF(I1:I2,"Direct",H1:H2)</f>
        <v>0</v>
      </c>
      <c r="I3" s="314"/>
    </row>
    <row r="4" spans="1:9" ht="33">
      <c r="A4" s="310"/>
      <c r="B4" s="311" t="s">
        <v>269</v>
      </c>
      <c r="C4" s="312"/>
      <c r="D4" s="313"/>
      <c r="E4" s="343"/>
      <c r="F4" s="385"/>
      <c r="G4" s="385"/>
      <c r="H4" s="344">
        <f>SUMIF(J1:J2,"Bought-Out",H1:H2)</f>
        <v>0</v>
      </c>
      <c r="I4" s="314"/>
    </row>
    <row r="5" spans="1:9" ht="16.5">
      <c r="A5" s="315"/>
      <c r="B5" s="311" t="s">
        <v>270</v>
      </c>
      <c r="C5" s="316"/>
      <c r="D5" s="317"/>
      <c r="E5" s="318"/>
      <c r="F5" s="318"/>
      <c r="G5" s="318"/>
      <c r="H5" s="345">
        <f>H3+H4</f>
        <v>0</v>
      </c>
      <c r="I5" s="319"/>
    </row>
    <row r="6" spans="1:9" ht="16.5">
      <c r="A6" s="320"/>
      <c r="B6" s="1012" t="s">
        <v>271</v>
      </c>
      <c r="C6" s="1012"/>
      <c r="D6" s="1012"/>
      <c r="E6" s="321"/>
      <c r="F6" s="385"/>
      <c r="G6" s="385"/>
      <c r="H6" s="344" t="e">
        <f>'Sch-7'!#REF!</f>
        <v>#REF!</v>
      </c>
      <c r="I6" s="322"/>
    </row>
    <row r="7" spans="1:9" ht="17.25" thickBot="1">
      <c r="A7" s="323"/>
      <c r="B7" s="1013" t="s">
        <v>272</v>
      </c>
      <c r="C7" s="1013"/>
      <c r="D7" s="1013"/>
      <c r="E7" s="324"/>
      <c r="F7" s="324"/>
      <c r="G7" s="324"/>
      <c r="H7" s="346" t="e">
        <f>H5+H6</f>
        <v>#REF!</v>
      </c>
      <c r="I7" s="325"/>
    </row>
    <row r="8" spans="1:9" ht="16.5">
      <c r="A8" s="1014"/>
      <c r="B8" s="1014"/>
      <c r="C8" s="1014"/>
      <c r="D8" s="1014"/>
      <c r="E8" s="1014"/>
      <c r="F8" s="1014"/>
      <c r="G8" s="1014"/>
    </row>
    <row r="9" spans="1:9" ht="15.75">
      <c r="A9" s="4"/>
      <c r="B9" s="1011"/>
      <c r="C9" s="1011"/>
      <c r="D9" s="1011"/>
      <c r="E9" s="1011"/>
      <c r="F9" s="1011"/>
      <c r="G9" s="1011"/>
    </row>
    <row r="10" spans="1:9" ht="16.5">
      <c r="A10" s="326"/>
      <c r="B10" s="326"/>
      <c r="C10" s="326"/>
      <c r="D10" s="326"/>
      <c r="E10" s="326"/>
      <c r="F10" s="326"/>
      <c r="G10" s="326"/>
    </row>
    <row r="11" spans="1:9" ht="90" customHeight="1">
      <c r="A11" s="327" t="s">
        <v>273</v>
      </c>
      <c r="B11" s="1015" t="s">
        <v>274</v>
      </c>
      <c r="C11" s="1015"/>
      <c r="D11" s="1015"/>
      <c r="E11" s="1015"/>
      <c r="F11" s="1015"/>
      <c r="G11" s="1015"/>
      <c r="H11" s="1015"/>
      <c r="I11" s="1015"/>
    </row>
    <row r="12" spans="1:9" ht="116.25" customHeight="1">
      <c r="A12" s="328" t="s">
        <v>275</v>
      </c>
      <c r="B12" s="1007" t="s">
        <v>276</v>
      </c>
      <c r="C12" s="1007"/>
      <c r="D12" s="1007"/>
      <c r="E12" s="1007"/>
      <c r="F12" s="1007"/>
      <c r="G12" s="1007"/>
      <c r="H12" s="1007"/>
      <c r="I12" s="1007"/>
    </row>
    <row r="13" spans="1:9" ht="15.75">
      <c r="A13" s="328"/>
      <c r="B13" s="1007"/>
      <c r="C13" s="1007"/>
      <c r="D13" s="1007"/>
      <c r="E13" s="1007"/>
      <c r="F13" s="1007"/>
      <c r="G13" s="1007"/>
    </row>
    <row r="14" spans="1:9" ht="16.5">
      <c r="A14" s="329" t="s">
        <v>162</v>
      </c>
      <c r="B14" s="330" t="str">
        <f>'Names of Bidder'!D$27&amp;"-"&amp; 'Names of Bidder'!E$27&amp;"-" &amp;'Names of Bidder'!F$27</f>
        <v>--</v>
      </c>
      <c r="C14" s="331"/>
      <c r="D14" s="332"/>
      <c r="E14" s="3"/>
      <c r="F14" s="3"/>
      <c r="G14" s="333"/>
    </row>
    <row r="15" spans="1:9" ht="16.5">
      <c r="A15" s="329" t="s">
        <v>163</v>
      </c>
      <c r="B15" s="330" t="str">
        <f>IF('Names of Bidder'!D$28=0, "", 'Names of Bidder'!D$28)</f>
        <v/>
      </c>
      <c r="C15" s="3"/>
      <c r="D15" s="332" t="s">
        <v>144</v>
      </c>
      <c r="E15" s="333" t="str">
        <f>IF('Names of Bidder'!D$24=0, "", 'Names of Bidder'!D$24)</f>
        <v/>
      </c>
      <c r="F15" s="3"/>
      <c r="G15" s="330" t="str">
        <f>'[6]Names of Bidder'!I14&amp;"-"&amp; '[6]Names of Bidder'!J14&amp;"-" &amp;'[6]Names of Bidder'!K14</f>
        <v>--</v>
      </c>
    </row>
    <row r="16" spans="1:9" ht="16.5">
      <c r="A16" s="334"/>
      <c r="B16" s="335"/>
      <c r="C16" s="336"/>
      <c r="D16" s="332" t="s">
        <v>146</v>
      </c>
      <c r="E16" s="333" t="str">
        <f>IF('Names of Bidder'!D$25=0, "", 'Names of Bidder'!D$25)</f>
        <v/>
      </c>
      <c r="F16" s="336"/>
      <c r="G16" s="336"/>
    </row>
    <row r="18" spans="1:11">
      <c r="A18" t="s">
        <v>282</v>
      </c>
    </row>
    <row r="20" spans="1:11" ht="17.25" thickBot="1">
      <c r="A20" s="347"/>
      <c r="B20" s="348" t="s">
        <v>283</v>
      </c>
      <c r="C20" s="349"/>
      <c r="D20" s="348"/>
      <c r="E20" s="324"/>
      <c r="F20" s="324"/>
      <c r="G20" s="324"/>
      <c r="H20" s="350" t="s">
        <v>297</v>
      </c>
    </row>
    <row r="21" spans="1:11" ht="16.5" thickBot="1">
      <c r="A21" s="351"/>
      <c r="B21" s="1008"/>
      <c r="C21" s="1008"/>
      <c r="D21" s="1008"/>
      <c r="E21" s="1008"/>
      <c r="F21" s="1008"/>
    </row>
    <row r="22" spans="1:11" ht="15.75">
      <c r="A22" s="352"/>
      <c r="B22" s="1009"/>
      <c r="C22" s="1009"/>
      <c r="D22" s="1009"/>
      <c r="E22" s="1009"/>
      <c r="F22" s="1009"/>
    </row>
    <row r="23" spans="1:11" ht="16.5">
      <c r="A23" s="329" t="s">
        <v>162</v>
      </c>
      <c r="B23" s="330" t="s">
        <v>262</v>
      </c>
      <c r="C23" s="353"/>
      <c r="D23" s="332"/>
      <c r="E23" s="3"/>
      <c r="F23" s="3"/>
    </row>
    <row r="24" spans="1:11" ht="16.5">
      <c r="A24" s="329" t="s">
        <v>163</v>
      </c>
      <c r="B24" s="330" t="s">
        <v>263</v>
      </c>
      <c r="C24" s="4"/>
      <c r="D24" s="332" t="s">
        <v>144</v>
      </c>
      <c r="E24" s="333" t="s">
        <v>284</v>
      </c>
      <c r="F24" s="3"/>
    </row>
    <row r="25" spans="1:11" ht="16.5">
      <c r="A25" s="334"/>
      <c r="B25" s="335"/>
      <c r="C25" s="334"/>
      <c r="D25" s="332" t="s">
        <v>146</v>
      </c>
      <c r="E25" s="333" t="s">
        <v>285</v>
      </c>
      <c r="F25" s="336"/>
    </row>
    <row r="27" spans="1:11">
      <c r="A27" t="s">
        <v>286</v>
      </c>
    </row>
    <row r="29" spans="1:11" ht="16.5">
      <c r="A29" s="354"/>
      <c r="B29" s="355" t="s">
        <v>287</v>
      </c>
      <c r="C29" s="355"/>
      <c r="D29" s="355"/>
      <c r="E29" s="356"/>
      <c r="F29" s="356"/>
      <c r="G29" s="356"/>
      <c r="H29" s="356"/>
      <c r="I29" s="356"/>
      <c r="J29" s="356"/>
      <c r="K29" s="357" t="e">
        <f>SUM(#REF!)</f>
        <v>#REF!</v>
      </c>
    </row>
    <row r="30" spans="1:11" ht="15.75">
      <c r="A30" s="352"/>
      <c r="B30" s="1010"/>
      <c r="C30" s="1011"/>
      <c r="D30" s="1011"/>
      <c r="E30" s="1011"/>
      <c r="F30" s="1011"/>
      <c r="G30" s="1011"/>
    </row>
    <row r="31" spans="1:11" ht="16.5">
      <c r="A31" s="358" t="s">
        <v>162</v>
      </c>
      <c r="B31" s="359" t="s">
        <v>262</v>
      </c>
      <c r="C31" s="360"/>
      <c r="D31" s="361"/>
      <c r="E31" s="362"/>
      <c r="F31" s="362"/>
      <c r="G31" s="7"/>
    </row>
    <row r="32" spans="1:11" ht="16.5">
      <c r="A32" s="358" t="s">
        <v>163</v>
      </c>
      <c r="B32" s="359" t="s">
        <v>263</v>
      </c>
      <c r="C32" s="362"/>
      <c r="D32" s="361" t="s">
        <v>144</v>
      </c>
      <c r="E32" s="363" t="s">
        <v>284</v>
      </c>
      <c r="F32" s="362"/>
      <c r="G32" s="7"/>
    </row>
    <row r="33" spans="1:8" ht="16.5">
      <c r="A33" s="364"/>
      <c r="B33" s="365"/>
      <c r="C33" s="366"/>
      <c r="D33" s="361" t="s">
        <v>146</v>
      </c>
      <c r="E33" s="363" t="s">
        <v>285</v>
      </c>
      <c r="F33" s="366"/>
      <c r="G33" s="7"/>
    </row>
    <row r="35" spans="1:8">
      <c r="A35" t="s">
        <v>290</v>
      </c>
    </row>
    <row r="37" spans="1:8" ht="30">
      <c r="A37" s="367" t="s">
        <v>162</v>
      </c>
      <c r="B37" s="368" t="s">
        <v>260</v>
      </c>
      <c r="C37" s="369"/>
      <c r="D37" s="946" t="s">
        <v>288</v>
      </c>
      <c r="E37" s="946"/>
      <c r="F37" s="1006"/>
    </row>
    <row r="38" spans="1:8" ht="30">
      <c r="A38" s="367" t="s">
        <v>163</v>
      </c>
      <c r="B38" s="368" t="s">
        <v>261</v>
      </c>
      <c r="C38" s="24"/>
      <c r="D38" s="946" t="s">
        <v>289</v>
      </c>
      <c r="E38" s="946"/>
      <c r="F38" s="1006"/>
    </row>
    <row r="40" spans="1:8">
      <c r="A40" t="s">
        <v>291</v>
      </c>
    </row>
    <row r="42" spans="1:8" ht="30">
      <c r="A42" s="370"/>
      <c r="B42" s="371" t="s">
        <v>292</v>
      </c>
      <c r="C42" s="371"/>
      <c r="D42" s="371"/>
      <c r="E42" s="371"/>
      <c r="F42" s="371"/>
      <c r="G42" s="371"/>
      <c r="H42" s="372" t="s">
        <v>298</v>
      </c>
    </row>
    <row r="43" spans="1:8" ht="16.5">
      <c r="A43" s="373"/>
      <c r="B43" s="374"/>
      <c r="C43" s="374"/>
      <c r="D43" s="374"/>
      <c r="E43" s="374"/>
      <c r="F43" s="374"/>
      <c r="G43" s="375"/>
    </row>
    <row r="44" spans="1:8">
      <c r="A44" s="374"/>
      <c r="B44" s="374"/>
      <c r="C44" s="374"/>
      <c r="D44" s="374"/>
      <c r="E44" s="374"/>
      <c r="F44" s="374"/>
      <c r="G44" s="376"/>
    </row>
    <row r="45" spans="1:8">
      <c r="A45" s="945"/>
      <c r="B45" s="945"/>
      <c r="C45" s="945"/>
      <c r="D45" s="945"/>
      <c r="E45" s="945"/>
      <c r="F45" s="945"/>
      <c r="G45" s="945"/>
    </row>
    <row r="46" spans="1:8">
      <c r="A46" s="377"/>
      <c r="B46" s="377"/>
      <c r="C46" s="946"/>
      <c r="D46" s="946"/>
      <c r="E46" s="946"/>
      <c r="F46" s="946"/>
      <c r="G46" s="946"/>
    </row>
    <row r="47" spans="1:8">
      <c r="A47" s="378" t="s">
        <v>162</v>
      </c>
      <c r="B47" s="379" t="s">
        <v>262</v>
      </c>
      <c r="C47" s="946" t="s">
        <v>293</v>
      </c>
      <c r="D47" s="946"/>
      <c r="E47" s="946"/>
      <c r="F47" s="946"/>
      <c r="G47" s="946"/>
    </row>
    <row r="48" spans="1:8">
      <c r="A48" s="378" t="s">
        <v>163</v>
      </c>
      <c r="B48" s="380" t="s">
        <v>263</v>
      </c>
      <c r="C48" s="946" t="s">
        <v>294</v>
      </c>
      <c r="D48" s="946"/>
      <c r="E48" s="946"/>
      <c r="F48" s="946"/>
      <c r="G48" s="946"/>
    </row>
    <row r="49" spans="1:7" ht="16.5">
      <c r="A49" s="23"/>
      <c r="B49" s="22"/>
      <c r="C49" s="946"/>
      <c r="D49" s="946"/>
      <c r="E49" s="946"/>
      <c r="F49" s="946"/>
      <c r="G49" s="946"/>
    </row>
    <row r="50" spans="1:7" ht="16.5">
      <c r="A50" s="23"/>
      <c r="B50" s="22"/>
      <c r="C50" s="381"/>
      <c r="D50" s="381"/>
      <c r="E50" s="381"/>
      <c r="F50" s="381"/>
      <c r="G50" s="381"/>
    </row>
    <row r="51" spans="1:7" ht="16.5">
      <c r="A51" s="382" t="s">
        <v>295</v>
      </c>
      <c r="B51" s="947" t="s">
        <v>296</v>
      </c>
      <c r="C51" s="947"/>
      <c r="D51" s="947"/>
      <c r="E51" s="947"/>
      <c r="F51" s="947"/>
      <c r="G51" s="383"/>
    </row>
    <row r="52" spans="1:7" ht="16.5">
      <c r="A52" s="384"/>
      <c r="B52" s="26"/>
      <c r="C52" s="26"/>
      <c r="D52" s="26"/>
      <c r="E52" s="26"/>
      <c r="F52" s="26"/>
      <c r="G52" s="26"/>
    </row>
    <row r="60" spans="1:7">
      <c r="B60" t="s">
        <v>264</v>
      </c>
    </row>
    <row r="61" spans="1:7">
      <c r="B61" t="s">
        <v>265</v>
      </c>
    </row>
  </sheetData>
  <customSheetViews>
    <customSheetView guid="{3FCD02EB-1C44-4646-B069-2B9945E67B1F}" state="hidden">
      <selection activeCell="H42" sqref="H42"/>
      <pageMargins left="0.7" right="0.7" top="0.75" bottom="0.75" header="0.3" footer="0.3"/>
      <pageSetup orientation="portrait" r:id="rId1"/>
    </customSheetView>
    <customSheetView guid="{B056965A-4BE5-44B3-AB31-550AD9F023BC}" state="hidden">
      <selection activeCell="H42" sqref="H42"/>
      <pageMargins left="0.7" right="0.7" top="0.75" bottom="0.75" header="0.3" footer="0.3"/>
      <pageSetup orientation="portrait" r:id="rId2"/>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3FCD02EB-1C44-4646-B069-2B9945E67B1F}" state="hidden">
      <pageMargins left="0.7" right="0.7" top="0.75" bottom="0.75" header="0.3" footer="0.3"/>
      <pageSetup orientation="portrait" r:id="rId1"/>
    </customSheetView>
    <customSheetView guid="{B056965A-4BE5-44B3-AB31-550AD9F023BC}" state="hidden">
      <pageMargins left="0.7" right="0.7" top="0.75" bottom="0.75" header="0.3" footer="0.3"/>
      <pageSetup orientation="portrait" r:id="rId2"/>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755190E0-7BE9-48F9-BB5F-DF8E25D6736A}"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661" hidden="1" customWidth="1"/>
    <col min="2" max="2" width="13.28515625" style="661" hidden="1" customWidth="1"/>
    <col min="3" max="3" width="0" style="661" hidden="1" customWidth="1"/>
    <col min="4" max="4" width="10.28515625" style="661" hidden="1" customWidth="1"/>
    <col min="5" max="5" width="3.42578125" style="661" hidden="1" customWidth="1"/>
    <col min="6" max="6" width="5.5703125" style="661" hidden="1" customWidth="1"/>
    <col min="7" max="7" width="11.42578125" style="661" hidden="1" customWidth="1"/>
    <col min="8" max="8" width="0" style="661" hidden="1" customWidth="1"/>
    <col min="9" max="9" width="10" style="661" hidden="1" customWidth="1"/>
    <col min="10" max="10" width="3.28515625" style="661" hidden="1" customWidth="1"/>
    <col min="11" max="11" width="5" style="661" hidden="1" customWidth="1"/>
    <col min="12" max="12" width="11.28515625" style="661" hidden="1" customWidth="1"/>
    <col min="13" max="13" width="0" style="661" hidden="1" customWidth="1"/>
    <col min="14" max="14" width="10.28515625" style="661" hidden="1" customWidth="1"/>
    <col min="15" max="15" width="3.7109375" style="661" hidden="1" customWidth="1"/>
    <col min="16" max="16" width="6.42578125" style="661" customWidth="1"/>
    <col min="17" max="17" width="14.85546875" style="661" customWidth="1"/>
    <col min="18" max="18" width="9.140625" style="661" customWidth="1"/>
    <col min="19" max="19" width="12" style="661" customWidth="1"/>
    <col min="20" max="20" width="3.28515625" style="661" hidden="1" customWidth="1"/>
    <col min="21" max="21" width="6.140625" style="661" hidden="1" customWidth="1"/>
    <col min="22" max="22" width="8.5703125" style="661" hidden="1" customWidth="1"/>
    <col min="23" max="23" width="8.42578125" style="661" hidden="1" customWidth="1"/>
    <col min="24" max="24" width="8.85546875" style="661" hidden="1" customWidth="1"/>
    <col min="25" max="116" width="0" style="661" hidden="1" customWidth="1"/>
    <col min="117" max="16384" width="9.140625" style="661"/>
  </cols>
  <sheetData>
    <row r="1" spans="1:27" ht="13.5" thickBot="1">
      <c r="A1" s="1016" t="e">
        <v>#REF!</v>
      </c>
      <c r="B1" s="1017"/>
      <c r="C1" s="641"/>
      <c r="D1" s="642"/>
      <c r="E1" s="666"/>
      <c r="F1" s="1016">
        <v>0</v>
      </c>
      <c r="G1" s="1017"/>
      <c r="H1" s="641"/>
      <c r="I1" s="642"/>
      <c r="K1" s="1016" t="e">
        <v>#REF!</v>
      </c>
      <c r="L1" s="1017"/>
      <c r="M1" s="641"/>
      <c r="N1" s="642"/>
      <c r="P1" s="1016">
        <f>'Sch-6 (After Discount)'!D28</f>
        <v>0</v>
      </c>
      <c r="Q1" s="1017"/>
      <c r="R1" s="641"/>
      <c r="S1" s="642"/>
      <c r="U1" s="665" t="e">
        <v>#REF!</v>
      </c>
    </row>
    <row r="2" spans="1:27">
      <c r="A2" s="1018"/>
      <c r="B2" s="1019"/>
      <c r="C2" s="641"/>
      <c r="D2" s="642"/>
      <c r="E2" s="666"/>
      <c r="F2" s="643"/>
      <c r="G2" s="641"/>
      <c r="H2" s="641"/>
      <c r="I2" s="642"/>
      <c r="K2" s="643"/>
      <c r="L2" s="641"/>
      <c r="M2" s="641"/>
      <c r="N2" s="642"/>
      <c r="P2" s="643"/>
      <c r="Q2" s="641"/>
      <c r="R2" s="641"/>
      <c r="S2" s="642"/>
      <c r="U2" s="665" t="e">
        <v>#REF!</v>
      </c>
    </row>
    <row r="3" spans="1:27">
      <c r="A3" s="643"/>
      <c r="B3" s="644"/>
      <c r="C3" s="644"/>
      <c r="D3" s="645"/>
      <c r="E3" s="667"/>
      <c r="F3" s="643"/>
      <c r="G3" s="644"/>
      <c r="H3" s="644"/>
      <c r="I3" s="645"/>
      <c r="K3" s="643"/>
      <c r="L3" s="644"/>
      <c r="M3" s="644"/>
      <c r="N3" s="645"/>
      <c r="P3" s="643"/>
      <c r="Q3" s="644"/>
      <c r="R3" s="644"/>
      <c r="S3" s="645"/>
      <c r="U3" s="665" t="s">
        <v>465</v>
      </c>
    </row>
    <row r="4" spans="1:27" ht="66.75" customHeight="1" thickBot="1">
      <c r="A4" s="1026" t="e">
        <f>IF(OR((A1&gt;9999999999),(A1&lt;0)),"Invalid Entry - More than 1000 crore OR -ve value",IF(A1=0, "",+CONCATENATE(#REF!,B11,D11,B10,D10,B9,D9,B8,D8,B7,D7,B6," Only")))</f>
        <v>#REF!</v>
      </c>
      <c r="B4" s="1027"/>
      <c r="C4" s="1027"/>
      <c r="D4" s="1028"/>
      <c r="E4" s="668"/>
      <c r="F4" s="1026" t="str">
        <f>IF(OR((F1&gt;9999999999),(F1&lt;0)),"Invalid Entry - More than 1000 crore OR -ve value",IF(F1=0, "",+CONCATENATE(U1, G11,I11,G10,I10,G9,I9,G8,I8,G7,I7,G6," Only")))</f>
        <v/>
      </c>
      <c r="G4" s="1027"/>
      <c r="H4" s="1027"/>
      <c r="I4" s="1028"/>
      <c r="J4" s="668"/>
      <c r="K4" s="1026" t="e">
        <f>IF(OR((K1&gt;9999999999),(K1&lt;0)),"Invalid Entry - More than 1000 crore OR -ve value",IF(K1=0, "",+CONCATENATE(U2, L11,N11,L10,N10,L9,N9,L8,N8,L7,N7,L6," Only")))</f>
        <v>#REF!</v>
      </c>
      <c r="L4" s="1027"/>
      <c r="M4" s="1027"/>
      <c r="N4" s="1028"/>
      <c r="P4" s="1026" t="str">
        <f>IF(OR((P1&gt;9999999999),(P1&lt;0)),"Invalid Entry - More than 1000 crore OR -ve value",IF(P1=0, "",+CONCATENATE(U3, Q11,S11,Q10,S10,Q9,S9,Q8,S8,Q7,S7,Q6," Only")))</f>
        <v/>
      </c>
      <c r="Q4" s="1027"/>
      <c r="R4" s="1027"/>
      <c r="S4" s="1028"/>
      <c r="U4" s="1020" t="e">
        <f>VLOOKUP(1,T28:Y43,6,FALSE)</f>
        <v>#N/A</v>
      </c>
      <c r="V4" s="1020"/>
      <c r="W4" s="1020"/>
      <c r="X4" s="1020"/>
      <c r="Y4" s="1020"/>
      <c r="Z4" s="1020"/>
      <c r="AA4" s="1020"/>
    </row>
    <row r="5" spans="1:27" ht="18.75" customHeight="1" thickBot="1">
      <c r="A5" s="643"/>
      <c r="B5" s="644"/>
      <c r="C5" s="644"/>
      <c r="D5" s="645"/>
      <c r="E5" s="667"/>
      <c r="F5" s="643"/>
      <c r="G5" s="644"/>
      <c r="H5" s="644"/>
      <c r="I5" s="645"/>
      <c r="K5" s="643"/>
      <c r="L5" s="644"/>
      <c r="M5" s="644"/>
      <c r="N5" s="645"/>
      <c r="P5" s="643"/>
      <c r="Q5" s="644"/>
      <c r="R5" s="644"/>
      <c r="S5" s="645"/>
      <c r="U5" s="1021" t="e">
        <f>VLOOKUP(1,T8:Y23,6,FALSE)</f>
        <v>#N/A</v>
      </c>
      <c r="V5" s="1022"/>
      <c r="W5" s="1022"/>
      <c r="X5" s="1022"/>
      <c r="Y5" s="1022"/>
      <c r="Z5" s="1022"/>
      <c r="AA5" s="1023"/>
    </row>
    <row r="6" spans="1:27">
      <c r="A6" s="646" t="e">
        <f>-INT(A1/100)*100+ROUND(A1,0)</f>
        <v>#REF!</v>
      </c>
      <c r="B6" s="644" t="e">
        <f t="shared" ref="B6:B11" si="0">IF(A6=0,"",LOOKUP(A6,$A$13:$A$112,$B$13:$B$112))</f>
        <v>#REF!</v>
      </c>
      <c r="C6" s="644"/>
      <c r="D6" s="647"/>
      <c r="E6" s="667"/>
      <c r="F6" s="646">
        <f>-INT(F1/100)*100+ROUND(F1,0)</f>
        <v>0</v>
      </c>
      <c r="G6" s="644" t="str">
        <f t="shared" ref="G6:G11" si="1">IF(F6=0,"",LOOKUP(F6,$A$13:$A$112,$B$13:$B$112))</f>
        <v/>
      </c>
      <c r="H6" s="644"/>
      <c r="I6" s="647"/>
      <c r="K6" s="646" t="e">
        <f>-INT(K1/100)*100+ROUND(K1,0)</f>
        <v>#REF!</v>
      </c>
      <c r="L6" s="644" t="e">
        <f t="shared" ref="L6:L11" si="2">IF(K6=0,"",LOOKUP(K6,$A$13:$A$112,$B$13:$B$112))</f>
        <v>#REF!</v>
      </c>
      <c r="M6" s="644"/>
      <c r="N6" s="647"/>
      <c r="P6" s="646">
        <f>-INT(P1/100)*100+ROUND(P1,0)</f>
        <v>0</v>
      </c>
      <c r="Q6" s="644" t="str">
        <f t="shared" ref="Q6:Q11" si="3">IF(P6=0,"",LOOKUP(P6,$A$13:$A$112,$B$13:$B$112))</f>
        <v/>
      </c>
      <c r="R6" s="644"/>
      <c r="S6" s="647"/>
    </row>
    <row r="7" spans="1:27">
      <c r="A7" s="646" t="e">
        <f>-INT(A1/1000)*10+INT(A1/100)</f>
        <v>#REF!</v>
      </c>
      <c r="B7" s="644" t="e">
        <f t="shared" si="0"/>
        <v>#REF!</v>
      </c>
      <c r="C7" s="644"/>
      <c r="D7" s="647" t="e">
        <f>+IF(B7="",""," Hundred ")</f>
        <v>#REF!</v>
      </c>
      <c r="E7" s="667"/>
      <c r="F7" s="646">
        <f>-INT(F1/1000)*10+INT(F1/100)</f>
        <v>0</v>
      </c>
      <c r="G7" s="644" t="str">
        <f t="shared" si="1"/>
        <v/>
      </c>
      <c r="H7" s="644"/>
      <c r="I7" s="647" t="str">
        <f>+IF(G7="",""," Hundred ")</f>
        <v/>
      </c>
      <c r="K7" s="646" t="e">
        <f>-INT(K1/1000)*10+INT(K1/100)</f>
        <v>#REF!</v>
      </c>
      <c r="L7" s="644" t="e">
        <f t="shared" si="2"/>
        <v>#REF!</v>
      </c>
      <c r="M7" s="644"/>
      <c r="N7" s="647" t="e">
        <f>+IF(L7="",""," Hundred ")</f>
        <v>#REF!</v>
      </c>
      <c r="P7" s="646">
        <f>-INT(P1/1000)*10+INT(P1/100)</f>
        <v>0</v>
      </c>
      <c r="Q7" s="644" t="str">
        <f t="shared" si="3"/>
        <v/>
      </c>
      <c r="R7" s="644"/>
      <c r="S7" s="647" t="str">
        <f>+IF(Q7="",""," Hundred ")</f>
        <v/>
      </c>
    </row>
    <row r="8" spans="1:27">
      <c r="A8" s="646" t="e">
        <f>-INT(A1/100000)*100+INT(A1/1000)</f>
        <v>#REF!</v>
      </c>
      <c r="B8" s="644" t="e">
        <f t="shared" si="0"/>
        <v>#REF!</v>
      </c>
      <c r="C8" s="644"/>
      <c r="D8" s="647" t="e">
        <f>IF((B8=""),IF(C8="",""," Thousand ")," Thousand ")</f>
        <v>#REF!</v>
      </c>
      <c r="E8" s="667"/>
      <c r="F8" s="646">
        <f>-INT(F1/100000)*100+INT(F1/1000)</f>
        <v>0</v>
      </c>
      <c r="G8" s="644" t="str">
        <f t="shared" si="1"/>
        <v/>
      </c>
      <c r="H8" s="644"/>
      <c r="I8" s="647" t="str">
        <f>IF((G8=""),IF(H8="",""," Thousand ")," Thousand ")</f>
        <v/>
      </c>
      <c r="K8" s="646" t="e">
        <f>-INT(K1/100000)*100+INT(K1/1000)</f>
        <v>#REF!</v>
      </c>
      <c r="L8" s="644" t="e">
        <f t="shared" si="2"/>
        <v>#REF!</v>
      </c>
      <c r="M8" s="644"/>
      <c r="N8" s="647" t="e">
        <f>IF((L8=""),IF(M8="",""," Thousand ")," Thousand ")</f>
        <v>#REF!</v>
      </c>
      <c r="P8" s="646">
        <f>-INT(P1/100000)*100+INT(P1/1000)</f>
        <v>0</v>
      </c>
      <c r="Q8" s="644" t="str">
        <f t="shared" si="3"/>
        <v/>
      </c>
      <c r="R8" s="644"/>
      <c r="S8" s="647" t="str">
        <f>IF((Q8=""),IF(R8="",""," Thousand ")," Thousand ")</f>
        <v/>
      </c>
      <c r="T8" s="669" t="e">
        <f>IF(Y8="",0, 1)</f>
        <v>#REF!</v>
      </c>
      <c r="U8" s="661">
        <v>0</v>
      </c>
      <c r="V8" s="661">
        <v>0</v>
      </c>
      <c r="W8" s="661">
        <v>0</v>
      </c>
      <c r="X8" s="661">
        <v>0</v>
      </c>
      <c r="Y8" s="670" t="e">
        <f>IF(AND($A$1=0,$F$1=0,$K$1=0,$P$1=0)," Zero only", "")</f>
        <v>#REF!</v>
      </c>
      <c r="AA8" s="661" t="s">
        <v>466</v>
      </c>
    </row>
    <row r="9" spans="1:27">
      <c r="A9" s="646" t="e">
        <f>-INT(A1/10000000)*100+INT(A1/100000)</f>
        <v>#REF!</v>
      </c>
      <c r="B9" s="644" t="e">
        <f t="shared" si="0"/>
        <v>#REF!</v>
      </c>
      <c r="C9" s="644"/>
      <c r="D9" s="647" t="e">
        <f>IF((B9=""),IF(C9="",""," Lac ")," Lac ")</f>
        <v>#REF!</v>
      </c>
      <c r="E9" s="667"/>
      <c r="F9" s="646">
        <f>-INT(F1/10000000)*100+INT(F1/100000)</f>
        <v>0</v>
      </c>
      <c r="G9" s="644" t="str">
        <f t="shared" si="1"/>
        <v/>
      </c>
      <c r="H9" s="644"/>
      <c r="I9" s="647" t="str">
        <f>IF((G9=""),IF(H9="",""," Lac ")," Lac ")</f>
        <v/>
      </c>
      <c r="K9" s="646" t="e">
        <f>-INT(K1/10000000)*100+INT(K1/100000)</f>
        <v>#REF!</v>
      </c>
      <c r="L9" s="644" t="e">
        <f t="shared" si="2"/>
        <v>#REF!</v>
      </c>
      <c r="M9" s="644"/>
      <c r="N9" s="647" t="e">
        <f>IF((L9=""),IF(M9="",""," Lac ")," Lac ")</f>
        <v>#REF!</v>
      </c>
      <c r="P9" s="646">
        <f>-INT(P1/10000000)*100+INT(P1/100000)</f>
        <v>0</v>
      </c>
      <c r="Q9" s="644" t="str">
        <f t="shared" si="3"/>
        <v/>
      </c>
      <c r="R9" s="644"/>
      <c r="S9" s="647" t="str">
        <f>IF((Q9=""),IF(R9="",""," Lac ")," Lac ")</f>
        <v/>
      </c>
      <c r="T9" s="669" t="e">
        <f t="shared" ref="T9:T23" si="4">IF(Y9="",0, 1)</f>
        <v>#REF!</v>
      </c>
      <c r="U9" s="661">
        <v>0</v>
      </c>
      <c r="V9" s="661">
        <v>0</v>
      </c>
      <c r="W9" s="661">
        <v>0</v>
      </c>
      <c r="X9" s="661">
        <v>1</v>
      </c>
      <c r="Y9" s="671" t="e">
        <f>IF(AND($A$1=0,$F$1=0,$K$1=0,$P$1&gt;0),$P$4, "")</f>
        <v>#REF!</v>
      </c>
    </row>
    <row r="10" spans="1:27">
      <c r="A10" s="646" t="e">
        <f>-INT(A1/1000000000)*100+INT(A1/10000000)</f>
        <v>#REF!</v>
      </c>
      <c r="B10" s="648" t="e">
        <f t="shared" si="0"/>
        <v>#REF!</v>
      </c>
      <c r="C10" s="644"/>
      <c r="D10" s="647" t="e">
        <f>IF((B10=""),IF(C10="",""," Crore ")," Crore ")</f>
        <v>#REF!</v>
      </c>
      <c r="E10" s="667"/>
      <c r="F10" s="646">
        <f>-INT(F1/1000000000)*100+INT(F1/10000000)</f>
        <v>0</v>
      </c>
      <c r="G10" s="648" t="str">
        <f t="shared" si="1"/>
        <v/>
      </c>
      <c r="H10" s="644"/>
      <c r="I10" s="647" t="str">
        <f>IF((G10=""),IF(H10="",""," Crore ")," Crore ")</f>
        <v/>
      </c>
      <c r="K10" s="646" t="e">
        <f>-INT(K1/1000000000)*100+INT(K1/10000000)</f>
        <v>#REF!</v>
      </c>
      <c r="L10" s="648" t="e">
        <f t="shared" si="2"/>
        <v>#REF!</v>
      </c>
      <c r="M10" s="644"/>
      <c r="N10" s="647" t="e">
        <f>IF((L10=""),IF(M10="",""," Crore ")," Crore ")</f>
        <v>#REF!</v>
      </c>
      <c r="P10" s="646">
        <f>-INT(P1/1000000000)*100+INT(P1/10000000)</f>
        <v>0</v>
      </c>
      <c r="Q10" s="648" t="str">
        <f t="shared" si="3"/>
        <v/>
      </c>
      <c r="R10" s="644"/>
      <c r="S10" s="647" t="str">
        <f>IF((Q10=""),IF(R10="",""," Crore ")," Crore ")</f>
        <v/>
      </c>
      <c r="T10" s="669" t="e">
        <f t="shared" si="4"/>
        <v>#REF!</v>
      </c>
      <c r="U10" s="661">
        <v>0</v>
      </c>
      <c r="V10" s="661">
        <v>0</v>
      </c>
      <c r="W10" s="661">
        <v>1</v>
      </c>
      <c r="X10" s="661">
        <v>0</v>
      </c>
      <c r="Y10" s="671" t="e">
        <f>IF(AND($A$1=0,$F$1=0,$K$1&gt;0,$P$1=0),$K$4, "")</f>
        <v>#REF!</v>
      </c>
    </row>
    <row r="11" spans="1:27">
      <c r="A11" s="649" t="e">
        <f>-INT(A1/10000000000)*1000+INT(A1/1000000000)</f>
        <v>#REF!</v>
      </c>
      <c r="B11" s="648" t="e">
        <f t="shared" si="0"/>
        <v>#REF!</v>
      </c>
      <c r="C11" s="644"/>
      <c r="D11" s="647" t="e">
        <f>IF((B11=""),IF(C11="",""," Hundred ")," Hundred ")</f>
        <v>#REF!</v>
      </c>
      <c r="E11" s="667"/>
      <c r="F11" s="649">
        <f>-INT(F1/10000000000)*1000+INT(F1/1000000000)</f>
        <v>0</v>
      </c>
      <c r="G11" s="648" t="str">
        <f t="shared" si="1"/>
        <v/>
      </c>
      <c r="H11" s="644"/>
      <c r="I11" s="647" t="str">
        <f>IF((G11=""),IF(H11="",""," Hundred ")," Hundred ")</f>
        <v/>
      </c>
      <c r="K11" s="649" t="e">
        <f>-INT(K1/10000000000)*1000+INT(K1/1000000000)</f>
        <v>#REF!</v>
      </c>
      <c r="L11" s="648" t="e">
        <f t="shared" si="2"/>
        <v>#REF!</v>
      </c>
      <c r="M11" s="644"/>
      <c r="N11" s="647" t="e">
        <f>IF((L11=""),IF(M11="",""," Hundred ")," Hundred ")</f>
        <v>#REF!</v>
      </c>
      <c r="P11" s="649">
        <f>-INT(P1/10000000000)*1000+INT(P1/1000000000)</f>
        <v>0</v>
      </c>
      <c r="Q11" s="648" t="str">
        <f t="shared" si="3"/>
        <v/>
      </c>
      <c r="R11" s="644"/>
      <c r="S11" s="647" t="str">
        <f>IF((Q11=""),IF(R11="",""," Hundred ")," Hundred ")</f>
        <v/>
      </c>
      <c r="T11" s="669" t="e">
        <f t="shared" si="4"/>
        <v>#REF!</v>
      </c>
      <c r="U11" s="661">
        <v>0</v>
      </c>
      <c r="V11" s="661">
        <v>0</v>
      </c>
      <c r="W11" s="661">
        <v>1</v>
      </c>
      <c r="X11" s="661">
        <v>1</v>
      </c>
      <c r="Y11" s="671" t="e">
        <f>IF(AND($A$1=0,$F$1=0,$K$1&gt;0,$P$1&gt;0),$K$4&amp;$AA$8&amp;$P$4, "")</f>
        <v>#REF!</v>
      </c>
    </row>
    <row r="12" spans="1:27">
      <c r="A12" s="650"/>
      <c r="B12" s="644"/>
      <c r="C12" s="644"/>
      <c r="D12" s="645"/>
      <c r="E12" s="667"/>
      <c r="F12" s="650"/>
      <c r="G12" s="644"/>
      <c r="H12" s="644"/>
      <c r="I12" s="645"/>
      <c r="K12" s="650"/>
      <c r="L12" s="644"/>
      <c r="M12" s="644"/>
      <c r="N12" s="645"/>
      <c r="P12" s="650"/>
      <c r="Q12" s="644"/>
      <c r="R12" s="644"/>
      <c r="S12" s="645"/>
      <c r="T12" s="669" t="e">
        <f t="shared" si="4"/>
        <v>#REF!</v>
      </c>
      <c r="U12" s="661">
        <v>0</v>
      </c>
      <c r="V12" s="661">
        <v>1</v>
      </c>
      <c r="W12" s="661">
        <v>0</v>
      </c>
      <c r="X12" s="661">
        <v>0</v>
      </c>
      <c r="Y12" s="671" t="e">
        <f>IF(AND($A$1=0,$F$1&gt;0,$K$1=0,$P$1=0),$F$4, "")</f>
        <v>#REF!</v>
      </c>
    </row>
    <row r="13" spans="1:27">
      <c r="A13" s="651">
        <v>1</v>
      </c>
      <c r="B13" s="652" t="s">
        <v>365</v>
      </c>
      <c r="C13" s="644"/>
      <c r="D13" s="645"/>
      <c r="E13" s="667"/>
      <c r="F13" s="651">
        <v>1</v>
      </c>
      <c r="G13" s="652" t="s">
        <v>365</v>
      </c>
      <c r="H13" s="644"/>
      <c r="I13" s="645"/>
      <c r="K13" s="651">
        <v>1</v>
      </c>
      <c r="L13" s="652" t="s">
        <v>365</v>
      </c>
      <c r="M13" s="644"/>
      <c r="N13" s="645"/>
      <c r="P13" s="651">
        <v>1</v>
      </c>
      <c r="Q13" s="652" t="s">
        <v>365</v>
      </c>
      <c r="R13" s="644"/>
      <c r="S13" s="645"/>
      <c r="T13" s="669" t="e">
        <f t="shared" si="4"/>
        <v>#REF!</v>
      </c>
      <c r="U13" s="661">
        <v>0</v>
      </c>
      <c r="V13" s="661">
        <v>1</v>
      </c>
      <c r="W13" s="661">
        <v>0</v>
      </c>
      <c r="X13" s="661">
        <v>1</v>
      </c>
      <c r="Y13" s="671" t="e">
        <f>IF(AND($A$1=0,$F$1&gt;0,$K$1=0,$P$1&gt;0),$F$4&amp;$AA$8&amp;$P$4, "")</f>
        <v>#REF!</v>
      </c>
    </row>
    <row r="14" spans="1:27">
      <c r="A14" s="651">
        <v>2</v>
      </c>
      <c r="B14" s="652" t="s">
        <v>366</v>
      </c>
      <c r="C14" s="644"/>
      <c r="D14" s="645"/>
      <c r="E14" s="667"/>
      <c r="F14" s="651">
        <v>2</v>
      </c>
      <c r="G14" s="652" t="s">
        <v>366</v>
      </c>
      <c r="H14" s="644"/>
      <c r="I14" s="645"/>
      <c r="K14" s="651">
        <v>2</v>
      </c>
      <c r="L14" s="652" t="s">
        <v>366</v>
      </c>
      <c r="M14" s="644"/>
      <c r="N14" s="645"/>
      <c r="P14" s="651">
        <v>2</v>
      </c>
      <c r="Q14" s="652" t="s">
        <v>366</v>
      </c>
      <c r="R14" s="644"/>
      <c r="S14" s="645"/>
      <c r="T14" s="669" t="e">
        <f t="shared" si="4"/>
        <v>#REF!</v>
      </c>
      <c r="U14" s="661">
        <v>0</v>
      </c>
      <c r="V14" s="661">
        <v>1</v>
      </c>
      <c r="W14" s="661">
        <v>1</v>
      </c>
      <c r="X14" s="661">
        <v>0</v>
      </c>
      <c r="Y14" s="671" t="e">
        <f>IF(AND($A$1=0,$F$1&gt;0,$K$1&gt;0,$P$1=0),$F$4&amp;$AA$8&amp;$K$4, "")</f>
        <v>#REF!</v>
      </c>
    </row>
    <row r="15" spans="1:27">
      <c r="A15" s="651">
        <v>3</v>
      </c>
      <c r="B15" s="652" t="s">
        <v>367</v>
      </c>
      <c r="C15" s="644"/>
      <c r="D15" s="645"/>
      <c r="E15" s="667"/>
      <c r="F15" s="651">
        <v>3</v>
      </c>
      <c r="G15" s="652" t="s">
        <v>367</v>
      </c>
      <c r="H15" s="644"/>
      <c r="I15" s="645"/>
      <c r="K15" s="651">
        <v>3</v>
      </c>
      <c r="L15" s="652" t="s">
        <v>367</v>
      </c>
      <c r="M15" s="644"/>
      <c r="N15" s="645"/>
      <c r="P15" s="651">
        <v>3</v>
      </c>
      <c r="Q15" s="652" t="s">
        <v>367</v>
      </c>
      <c r="R15" s="644"/>
      <c r="S15" s="645"/>
      <c r="T15" s="669" t="e">
        <f t="shared" si="4"/>
        <v>#REF!</v>
      </c>
      <c r="U15" s="661">
        <v>0</v>
      </c>
      <c r="V15" s="661">
        <v>1</v>
      </c>
      <c r="W15" s="661">
        <v>1</v>
      </c>
      <c r="X15" s="661">
        <v>1</v>
      </c>
      <c r="Y15" s="672" t="e">
        <f>IF(AND($A$1=0,$F$1&gt;0,$K$1&gt;0,$P$1&gt;0),$F$4&amp;$AA$8&amp;$K$4&amp;$AA$8&amp;$P$4, "")</f>
        <v>#REF!</v>
      </c>
    </row>
    <row r="16" spans="1:27">
      <c r="A16" s="651">
        <v>4</v>
      </c>
      <c r="B16" s="652" t="s">
        <v>368</v>
      </c>
      <c r="C16" s="644"/>
      <c r="D16" s="645"/>
      <c r="E16" s="667"/>
      <c r="F16" s="651">
        <v>4</v>
      </c>
      <c r="G16" s="652" t="s">
        <v>368</v>
      </c>
      <c r="H16" s="644"/>
      <c r="I16" s="645"/>
      <c r="K16" s="651">
        <v>4</v>
      </c>
      <c r="L16" s="652" t="s">
        <v>368</v>
      </c>
      <c r="M16" s="644"/>
      <c r="N16" s="645"/>
      <c r="P16" s="651">
        <v>4</v>
      </c>
      <c r="Q16" s="652" t="s">
        <v>368</v>
      </c>
      <c r="R16" s="644"/>
      <c r="S16" s="645"/>
      <c r="T16" s="669" t="e">
        <f t="shared" si="4"/>
        <v>#REF!</v>
      </c>
      <c r="U16" s="661">
        <v>1</v>
      </c>
      <c r="V16" s="661">
        <v>0</v>
      </c>
      <c r="W16" s="661">
        <v>0</v>
      </c>
      <c r="X16" s="661">
        <v>0</v>
      </c>
      <c r="Y16" s="670" t="e">
        <f>IF(AND($A$1&gt;0,$F$1=0,$K$1=0,$P$1=0), $A$4, "")</f>
        <v>#REF!</v>
      </c>
    </row>
    <row r="17" spans="1:27">
      <c r="A17" s="651">
        <v>5</v>
      </c>
      <c r="B17" s="652" t="s">
        <v>369</v>
      </c>
      <c r="C17" s="644"/>
      <c r="D17" s="645"/>
      <c r="E17" s="667"/>
      <c r="F17" s="651">
        <v>5</v>
      </c>
      <c r="G17" s="652" t="s">
        <v>369</v>
      </c>
      <c r="H17" s="644"/>
      <c r="I17" s="645"/>
      <c r="K17" s="651">
        <v>5</v>
      </c>
      <c r="L17" s="652" t="s">
        <v>369</v>
      </c>
      <c r="M17" s="644"/>
      <c r="N17" s="645"/>
      <c r="P17" s="651">
        <v>5</v>
      </c>
      <c r="Q17" s="652" t="s">
        <v>369</v>
      </c>
      <c r="R17" s="644"/>
      <c r="S17" s="645"/>
      <c r="T17" s="669" t="e">
        <f t="shared" si="4"/>
        <v>#REF!</v>
      </c>
      <c r="U17" s="661">
        <v>1</v>
      </c>
      <c r="V17" s="661">
        <v>0</v>
      </c>
      <c r="W17" s="661">
        <v>0</v>
      </c>
      <c r="X17" s="661">
        <v>1</v>
      </c>
      <c r="Y17" s="671" t="e">
        <f>IF(AND($A$1&gt;0,$F$1=0,$K$1=0,$P$1&gt;0),$A$4&amp;$AA$8&amp;$P$4, "")</f>
        <v>#REF!</v>
      </c>
    </row>
    <row r="18" spans="1:27">
      <c r="A18" s="651">
        <v>6</v>
      </c>
      <c r="B18" s="652" t="s">
        <v>370</v>
      </c>
      <c r="C18" s="644"/>
      <c r="D18" s="645"/>
      <c r="E18" s="667"/>
      <c r="F18" s="651">
        <v>6</v>
      </c>
      <c r="G18" s="652" t="s">
        <v>370</v>
      </c>
      <c r="H18" s="644"/>
      <c r="I18" s="645"/>
      <c r="K18" s="651">
        <v>6</v>
      </c>
      <c r="L18" s="652" t="s">
        <v>370</v>
      </c>
      <c r="M18" s="644"/>
      <c r="N18" s="645"/>
      <c r="P18" s="651">
        <v>6</v>
      </c>
      <c r="Q18" s="652" t="s">
        <v>370</v>
      </c>
      <c r="R18" s="644"/>
      <c r="S18" s="645"/>
      <c r="T18" s="669" t="e">
        <f t="shared" si="4"/>
        <v>#REF!</v>
      </c>
      <c r="U18" s="661">
        <v>1</v>
      </c>
      <c r="V18" s="661">
        <v>0</v>
      </c>
      <c r="W18" s="661">
        <v>1</v>
      </c>
      <c r="X18" s="661">
        <v>0</v>
      </c>
      <c r="Y18" s="671" t="e">
        <f>IF(AND($A$1&gt;0,$F$1=0,$K$1&gt;0,$P$1=0),$A$4&amp;$AA$8&amp;$K$4, "")</f>
        <v>#REF!</v>
      </c>
    </row>
    <row r="19" spans="1:27">
      <c r="A19" s="651">
        <v>7</v>
      </c>
      <c r="B19" s="652" t="s">
        <v>371</v>
      </c>
      <c r="C19" s="644"/>
      <c r="D19" s="645"/>
      <c r="E19" s="667"/>
      <c r="F19" s="651">
        <v>7</v>
      </c>
      <c r="G19" s="652" t="s">
        <v>371</v>
      </c>
      <c r="H19" s="644"/>
      <c r="I19" s="645"/>
      <c r="K19" s="651">
        <v>7</v>
      </c>
      <c r="L19" s="652" t="s">
        <v>371</v>
      </c>
      <c r="M19" s="644"/>
      <c r="N19" s="645"/>
      <c r="P19" s="651">
        <v>7</v>
      </c>
      <c r="Q19" s="652" t="s">
        <v>371</v>
      </c>
      <c r="R19" s="644"/>
      <c r="S19" s="645"/>
      <c r="T19" s="669" t="e">
        <f t="shared" si="4"/>
        <v>#REF!</v>
      </c>
      <c r="U19" s="661">
        <v>1</v>
      </c>
      <c r="V19" s="661">
        <v>0</v>
      </c>
      <c r="W19" s="661">
        <v>1</v>
      </c>
      <c r="X19" s="661">
        <v>1</v>
      </c>
      <c r="Y19" s="671" t="e">
        <f>IF(AND($A$1&gt;0,$F$1=0,$K$1&gt;0,$P$1&gt;0),$A$4&amp;$AA$8&amp;$K$4&amp;$AA$8&amp;$P$4, "")</f>
        <v>#REF!</v>
      </c>
    </row>
    <row r="20" spans="1:27">
      <c r="A20" s="651">
        <v>8</v>
      </c>
      <c r="B20" s="652" t="s">
        <v>372</v>
      </c>
      <c r="C20" s="644"/>
      <c r="D20" s="645"/>
      <c r="E20" s="667"/>
      <c r="F20" s="651">
        <v>8</v>
      </c>
      <c r="G20" s="652" t="s">
        <v>372</v>
      </c>
      <c r="H20" s="644"/>
      <c r="I20" s="645"/>
      <c r="K20" s="651">
        <v>8</v>
      </c>
      <c r="L20" s="652" t="s">
        <v>372</v>
      </c>
      <c r="M20" s="644"/>
      <c r="N20" s="645"/>
      <c r="P20" s="651">
        <v>8</v>
      </c>
      <c r="Q20" s="652" t="s">
        <v>372</v>
      </c>
      <c r="R20" s="644"/>
      <c r="S20" s="645"/>
      <c r="T20" s="669" t="e">
        <f t="shared" si="4"/>
        <v>#REF!</v>
      </c>
      <c r="U20" s="661">
        <v>1</v>
      </c>
      <c r="V20" s="661">
        <v>1</v>
      </c>
      <c r="W20" s="661">
        <v>0</v>
      </c>
      <c r="X20" s="661">
        <v>0</v>
      </c>
      <c r="Y20" s="671" t="e">
        <f>IF(AND($A$1&gt;0,$F$1&gt;0,$K$1=0,$P$1=0),$A$4&amp;$AA$8&amp;$F$4, "")</f>
        <v>#REF!</v>
      </c>
    </row>
    <row r="21" spans="1:27">
      <c r="A21" s="651">
        <v>9</v>
      </c>
      <c r="B21" s="652" t="s">
        <v>373</v>
      </c>
      <c r="C21" s="644"/>
      <c r="D21" s="645"/>
      <c r="E21" s="667"/>
      <c r="F21" s="651">
        <v>9</v>
      </c>
      <c r="G21" s="652" t="s">
        <v>373</v>
      </c>
      <c r="H21" s="644"/>
      <c r="I21" s="645"/>
      <c r="K21" s="651">
        <v>9</v>
      </c>
      <c r="L21" s="652" t="s">
        <v>373</v>
      </c>
      <c r="M21" s="644"/>
      <c r="N21" s="645"/>
      <c r="P21" s="651">
        <v>9</v>
      </c>
      <c r="Q21" s="652" t="s">
        <v>373</v>
      </c>
      <c r="R21" s="644"/>
      <c r="S21" s="645"/>
      <c r="T21" s="669" t="e">
        <f t="shared" si="4"/>
        <v>#REF!</v>
      </c>
      <c r="U21" s="661">
        <v>1</v>
      </c>
      <c r="V21" s="661">
        <v>1</v>
      </c>
      <c r="W21" s="661">
        <v>0</v>
      </c>
      <c r="X21" s="661">
        <v>1</v>
      </c>
      <c r="Y21" s="671" t="e">
        <f>IF(AND($A$1&gt;0,$F$1&gt;0,$K$1=0,$P$1&gt;0),$A$4&amp;$AA$8&amp;$F$4&amp;$AA$8&amp;$P$4, "")</f>
        <v>#REF!</v>
      </c>
    </row>
    <row r="22" spans="1:27">
      <c r="A22" s="651">
        <v>10</v>
      </c>
      <c r="B22" s="652" t="s">
        <v>374</v>
      </c>
      <c r="C22" s="644"/>
      <c r="D22" s="645"/>
      <c r="E22" s="667"/>
      <c r="F22" s="651">
        <v>10</v>
      </c>
      <c r="G22" s="652" t="s">
        <v>374</v>
      </c>
      <c r="H22" s="644"/>
      <c r="I22" s="645"/>
      <c r="K22" s="651">
        <v>10</v>
      </c>
      <c r="L22" s="652" t="s">
        <v>374</v>
      </c>
      <c r="M22" s="644"/>
      <c r="N22" s="645"/>
      <c r="P22" s="651">
        <v>10</v>
      </c>
      <c r="Q22" s="652" t="s">
        <v>374</v>
      </c>
      <c r="R22" s="644"/>
      <c r="S22" s="645"/>
      <c r="T22" s="669" t="e">
        <f t="shared" si="4"/>
        <v>#REF!</v>
      </c>
      <c r="U22" s="661">
        <v>1</v>
      </c>
      <c r="V22" s="661">
        <v>1</v>
      </c>
      <c r="W22" s="661">
        <v>1</v>
      </c>
      <c r="X22" s="661">
        <v>0</v>
      </c>
      <c r="Y22" s="671" t="e">
        <f>IF(AND($A$1&gt;0,$F$1&gt;0,$K$1&gt;0,$P$1=0),$A$4&amp;$AA$8&amp;$F$4&amp;$AA$8&amp;$K$4, "")</f>
        <v>#REF!</v>
      </c>
    </row>
    <row r="23" spans="1:27">
      <c r="A23" s="651">
        <v>11</v>
      </c>
      <c r="B23" s="652" t="s">
        <v>375</v>
      </c>
      <c r="C23" s="644"/>
      <c r="D23" s="645"/>
      <c r="E23" s="667"/>
      <c r="F23" s="651">
        <v>11</v>
      </c>
      <c r="G23" s="652" t="s">
        <v>375</v>
      </c>
      <c r="H23" s="644"/>
      <c r="I23" s="645"/>
      <c r="K23" s="651">
        <v>11</v>
      </c>
      <c r="L23" s="652" t="s">
        <v>375</v>
      </c>
      <c r="M23" s="644"/>
      <c r="N23" s="645"/>
      <c r="P23" s="651">
        <v>11</v>
      </c>
      <c r="Q23" s="652" t="s">
        <v>375</v>
      </c>
      <c r="R23" s="644"/>
      <c r="S23" s="645"/>
      <c r="T23" s="669" t="e">
        <f t="shared" si="4"/>
        <v>#REF!</v>
      </c>
      <c r="U23" s="661">
        <v>1</v>
      </c>
      <c r="V23" s="661">
        <v>1</v>
      </c>
      <c r="W23" s="661">
        <v>1</v>
      </c>
      <c r="X23" s="661">
        <v>1</v>
      </c>
      <c r="Y23" s="672" t="e">
        <f>IF(AND($A$1&gt;0,$F$1&gt;0,$K$1&gt;0,$P$1&gt;0),$A$4&amp;$AA$8&amp;$F$4&amp;$AA$8&amp;$K$4&amp;$AA$8&amp;$P$4, "")</f>
        <v>#REF!</v>
      </c>
    </row>
    <row r="24" spans="1:27">
      <c r="A24" s="651">
        <v>12</v>
      </c>
      <c r="B24" s="652" t="s">
        <v>376</v>
      </c>
      <c r="C24" s="644"/>
      <c r="D24" s="645"/>
      <c r="E24" s="667"/>
      <c r="F24" s="651">
        <v>12</v>
      </c>
      <c r="G24" s="652" t="s">
        <v>376</v>
      </c>
      <c r="H24" s="644"/>
      <c r="I24" s="645"/>
      <c r="K24" s="651">
        <v>12</v>
      </c>
      <c r="L24" s="652" t="s">
        <v>376</v>
      </c>
      <c r="M24" s="644"/>
      <c r="N24" s="645"/>
      <c r="P24" s="651">
        <v>12</v>
      </c>
      <c r="Q24" s="652" t="s">
        <v>376</v>
      </c>
      <c r="R24" s="644"/>
      <c r="S24" s="645"/>
    </row>
    <row r="25" spans="1:27">
      <c r="A25" s="651">
        <v>13</v>
      </c>
      <c r="B25" s="652" t="s">
        <v>377</v>
      </c>
      <c r="C25" s="644"/>
      <c r="D25" s="645"/>
      <c r="E25" s="667"/>
      <c r="F25" s="651">
        <v>13</v>
      </c>
      <c r="G25" s="652" t="s">
        <v>377</v>
      </c>
      <c r="H25" s="644"/>
      <c r="I25" s="645"/>
      <c r="K25" s="651">
        <v>13</v>
      </c>
      <c r="L25" s="652" t="s">
        <v>377</v>
      </c>
      <c r="M25" s="644"/>
      <c r="N25" s="645"/>
      <c r="P25" s="651">
        <v>13</v>
      </c>
      <c r="Q25" s="652" t="s">
        <v>377</v>
      </c>
      <c r="R25" s="644"/>
      <c r="S25" s="645"/>
    </row>
    <row r="26" spans="1:27">
      <c r="A26" s="651">
        <v>14</v>
      </c>
      <c r="B26" s="652" t="s">
        <v>378</v>
      </c>
      <c r="C26" s="644"/>
      <c r="D26" s="645"/>
      <c r="E26" s="667"/>
      <c r="F26" s="651">
        <v>14</v>
      </c>
      <c r="G26" s="652" t="s">
        <v>378</v>
      </c>
      <c r="H26" s="644"/>
      <c r="I26" s="645"/>
      <c r="K26" s="651">
        <v>14</v>
      </c>
      <c r="L26" s="652" t="s">
        <v>378</v>
      </c>
      <c r="M26" s="644"/>
      <c r="N26" s="645"/>
      <c r="P26" s="651">
        <v>14</v>
      </c>
      <c r="Q26" s="652" t="s">
        <v>378</v>
      </c>
      <c r="R26" s="644"/>
      <c r="S26" s="645"/>
    </row>
    <row r="27" spans="1:27">
      <c r="A27" s="651">
        <v>15</v>
      </c>
      <c r="B27" s="652" t="s">
        <v>379</v>
      </c>
      <c r="C27" s="644"/>
      <c r="D27" s="645"/>
      <c r="E27" s="667"/>
      <c r="F27" s="651">
        <v>15</v>
      </c>
      <c r="G27" s="652" t="s">
        <v>379</v>
      </c>
      <c r="H27" s="644"/>
      <c r="I27" s="645"/>
      <c r="K27" s="651">
        <v>15</v>
      </c>
      <c r="L27" s="652" t="s">
        <v>379</v>
      </c>
      <c r="M27" s="644"/>
      <c r="N27" s="645"/>
      <c r="P27" s="651">
        <v>15</v>
      </c>
      <c r="Q27" s="652" t="s">
        <v>379</v>
      </c>
      <c r="R27" s="644"/>
      <c r="S27" s="645"/>
    </row>
    <row r="28" spans="1:27">
      <c r="A28" s="651">
        <v>16</v>
      </c>
      <c r="B28" s="652" t="s">
        <v>380</v>
      </c>
      <c r="C28" s="644"/>
      <c r="D28" s="645"/>
      <c r="E28" s="667"/>
      <c r="F28" s="651">
        <v>16</v>
      </c>
      <c r="G28" s="652" t="s">
        <v>380</v>
      </c>
      <c r="H28" s="644"/>
      <c r="I28" s="645"/>
      <c r="K28" s="651">
        <v>16</v>
      </c>
      <c r="L28" s="652" t="s">
        <v>380</v>
      </c>
      <c r="M28" s="644"/>
      <c r="N28" s="645"/>
      <c r="P28" s="651">
        <v>16</v>
      </c>
      <c r="Q28" s="652" t="s">
        <v>380</v>
      </c>
      <c r="R28" s="644"/>
      <c r="S28" s="645"/>
      <c r="T28" s="669" t="e">
        <f>IF(Y28="",0, 1)</f>
        <v>#REF!</v>
      </c>
      <c r="U28" s="661">
        <v>0</v>
      </c>
      <c r="V28" s="661">
        <v>0</v>
      </c>
      <c r="W28" s="661">
        <v>0</v>
      </c>
      <c r="X28" s="661">
        <v>0</v>
      </c>
      <c r="Y28" s="670" t="e">
        <f>IF(AND($A$1=0,$F$1=0,$K$1=0,$P$1=0)," 0/-", "")</f>
        <v>#REF!</v>
      </c>
      <c r="AA28" s="661" t="s">
        <v>467</v>
      </c>
    </row>
    <row r="29" spans="1:27">
      <c r="A29" s="651">
        <v>17</v>
      </c>
      <c r="B29" s="652" t="s">
        <v>381</v>
      </c>
      <c r="C29" s="644"/>
      <c r="D29" s="645"/>
      <c r="E29" s="667"/>
      <c r="F29" s="651">
        <v>17</v>
      </c>
      <c r="G29" s="652" t="s">
        <v>381</v>
      </c>
      <c r="H29" s="644"/>
      <c r="I29" s="645"/>
      <c r="K29" s="651">
        <v>17</v>
      </c>
      <c r="L29" s="652" t="s">
        <v>381</v>
      </c>
      <c r="M29" s="644"/>
      <c r="N29" s="645"/>
      <c r="P29" s="651">
        <v>17</v>
      </c>
      <c r="Q29" s="652" t="s">
        <v>381</v>
      </c>
      <c r="R29" s="644"/>
      <c r="S29" s="645"/>
      <c r="T29" s="669" t="e">
        <f t="shared" ref="T29:T43" si="5">IF(Y29="",0, 1)</f>
        <v>#REF!</v>
      </c>
      <c r="U29" s="661">
        <v>0</v>
      </c>
      <c r="V29" s="661">
        <v>0</v>
      </c>
      <c r="W29" s="661">
        <v>0</v>
      </c>
      <c r="X29" s="661">
        <v>1</v>
      </c>
      <c r="Y29" s="671" t="e">
        <f>IF(AND($A$1=0,$F$1=0,$K$1=0,$P$1&gt;0),$U$3&amp;$P$1&amp;$AA$30, "")</f>
        <v>#REF!</v>
      </c>
      <c r="AA29" s="661" t="s">
        <v>468</v>
      </c>
    </row>
    <row r="30" spans="1:27">
      <c r="A30" s="651">
        <v>18</v>
      </c>
      <c r="B30" s="652" t="s">
        <v>382</v>
      </c>
      <c r="C30" s="644"/>
      <c r="D30" s="645"/>
      <c r="E30" s="667"/>
      <c r="F30" s="651">
        <v>18</v>
      </c>
      <c r="G30" s="652" t="s">
        <v>382</v>
      </c>
      <c r="H30" s="644"/>
      <c r="I30" s="645"/>
      <c r="K30" s="651">
        <v>18</v>
      </c>
      <c r="L30" s="652" t="s">
        <v>382</v>
      </c>
      <c r="M30" s="644"/>
      <c r="N30" s="645"/>
      <c r="P30" s="651">
        <v>18</v>
      </c>
      <c r="Q30" s="652" t="s">
        <v>382</v>
      </c>
      <c r="R30" s="644"/>
      <c r="S30" s="645"/>
      <c r="T30" s="669" t="e">
        <f t="shared" si="5"/>
        <v>#REF!</v>
      </c>
      <c r="U30" s="661">
        <v>0</v>
      </c>
      <c r="V30" s="661">
        <v>0</v>
      </c>
      <c r="W30" s="661">
        <v>1</v>
      </c>
      <c r="X30" s="661">
        <v>0</v>
      </c>
      <c r="Y30" s="671" t="e">
        <f>IF(AND($A$1=0,$F$1=0,$K$1&gt;0,$P$1=0),$U$2&amp;$K$1&amp;$AA$30, "")</f>
        <v>#REF!</v>
      </c>
      <c r="AA30" s="661" t="s">
        <v>469</v>
      </c>
    </row>
    <row r="31" spans="1:27">
      <c r="A31" s="651">
        <v>19</v>
      </c>
      <c r="B31" s="652" t="s">
        <v>383</v>
      </c>
      <c r="C31" s="644"/>
      <c r="D31" s="645"/>
      <c r="E31" s="667"/>
      <c r="F31" s="651">
        <v>19</v>
      </c>
      <c r="G31" s="652" t="s">
        <v>383</v>
      </c>
      <c r="H31" s="644"/>
      <c r="I31" s="645"/>
      <c r="K31" s="651">
        <v>19</v>
      </c>
      <c r="L31" s="652" t="s">
        <v>383</v>
      </c>
      <c r="M31" s="644"/>
      <c r="N31" s="645"/>
      <c r="P31" s="651">
        <v>19</v>
      </c>
      <c r="Q31" s="652" t="s">
        <v>383</v>
      </c>
      <c r="R31" s="644"/>
      <c r="S31" s="645"/>
      <c r="T31" s="669" t="e">
        <f t="shared" si="5"/>
        <v>#REF!</v>
      </c>
      <c r="U31" s="661">
        <v>0</v>
      </c>
      <c r="V31" s="661">
        <v>0</v>
      </c>
      <c r="W31" s="661">
        <v>1</v>
      </c>
      <c r="X31" s="661">
        <v>1</v>
      </c>
      <c r="Y31" s="671" t="e">
        <f>IF(AND($A$1=0,$F$1=0,$K$1&gt;0,$P$1&gt;0),$U$2&amp;$K$1&amp;$AA$29&amp;$U$3&amp;$P$1&amp;$AA$30, "")</f>
        <v>#REF!</v>
      </c>
    </row>
    <row r="32" spans="1:27">
      <c r="A32" s="651">
        <v>20</v>
      </c>
      <c r="B32" s="652" t="s">
        <v>384</v>
      </c>
      <c r="C32" s="644"/>
      <c r="D32" s="645"/>
      <c r="E32" s="667"/>
      <c r="F32" s="651">
        <v>20</v>
      </c>
      <c r="G32" s="652" t="s">
        <v>384</v>
      </c>
      <c r="H32" s="644"/>
      <c r="I32" s="645"/>
      <c r="K32" s="651">
        <v>20</v>
      </c>
      <c r="L32" s="652" t="s">
        <v>384</v>
      </c>
      <c r="M32" s="644"/>
      <c r="N32" s="645"/>
      <c r="P32" s="651">
        <v>20</v>
      </c>
      <c r="Q32" s="652" t="s">
        <v>384</v>
      </c>
      <c r="R32" s="644"/>
      <c r="S32" s="645"/>
      <c r="T32" s="669" t="e">
        <f t="shared" si="5"/>
        <v>#REF!</v>
      </c>
      <c r="U32" s="661">
        <v>0</v>
      </c>
      <c r="V32" s="661">
        <v>1</v>
      </c>
      <c r="W32" s="661">
        <v>0</v>
      </c>
      <c r="X32" s="661">
        <v>0</v>
      </c>
      <c r="Y32" s="671" t="e">
        <f>IF(AND($A$1=0,$F$1&gt;0,$K$1=0,$P$1=0),$U$1&amp;$F$1&amp;$AA$30, "")</f>
        <v>#REF!</v>
      </c>
    </row>
    <row r="33" spans="1:25">
      <c r="A33" s="651">
        <v>21</v>
      </c>
      <c r="B33" s="652" t="s">
        <v>385</v>
      </c>
      <c r="C33" s="644"/>
      <c r="D33" s="645"/>
      <c r="E33" s="667"/>
      <c r="F33" s="651">
        <v>21</v>
      </c>
      <c r="G33" s="652" t="s">
        <v>385</v>
      </c>
      <c r="H33" s="644"/>
      <c r="I33" s="645"/>
      <c r="K33" s="651">
        <v>21</v>
      </c>
      <c r="L33" s="652" t="s">
        <v>385</v>
      </c>
      <c r="M33" s="644"/>
      <c r="N33" s="645"/>
      <c r="P33" s="651">
        <v>21</v>
      </c>
      <c r="Q33" s="652" t="s">
        <v>385</v>
      </c>
      <c r="R33" s="644"/>
      <c r="S33" s="645"/>
      <c r="T33" s="669" t="e">
        <f t="shared" si="5"/>
        <v>#REF!</v>
      </c>
      <c r="U33" s="661">
        <v>0</v>
      </c>
      <c r="V33" s="661">
        <v>1</v>
      </c>
      <c r="W33" s="661">
        <v>0</v>
      </c>
      <c r="X33" s="661">
        <v>1</v>
      </c>
      <c r="Y33" s="671" t="e">
        <f>IF(AND($A$1=0,$F$1&gt;0,$K$1=0,$P$1&gt;0),$U$1&amp;$F$1&amp;$AA$29&amp;$U$3&amp;$P$1&amp;$AA$30, "")</f>
        <v>#REF!</v>
      </c>
    </row>
    <row r="34" spans="1:25">
      <c r="A34" s="651">
        <v>22</v>
      </c>
      <c r="B34" s="652" t="s">
        <v>386</v>
      </c>
      <c r="C34" s="644"/>
      <c r="D34" s="645"/>
      <c r="E34" s="667"/>
      <c r="F34" s="651">
        <v>22</v>
      </c>
      <c r="G34" s="652" t="s">
        <v>386</v>
      </c>
      <c r="H34" s="644"/>
      <c r="I34" s="645"/>
      <c r="K34" s="651">
        <v>22</v>
      </c>
      <c r="L34" s="652" t="s">
        <v>386</v>
      </c>
      <c r="M34" s="644"/>
      <c r="N34" s="645"/>
      <c r="P34" s="651">
        <v>22</v>
      </c>
      <c r="Q34" s="652" t="s">
        <v>386</v>
      </c>
      <c r="R34" s="644"/>
      <c r="S34" s="645"/>
      <c r="T34" s="669" t="e">
        <f t="shared" si="5"/>
        <v>#REF!</v>
      </c>
      <c r="U34" s="661">
        <v>0</v>
      </c>
      <c r="V34" s="661">
        <v>1</v>
      </c>
      <c r="W34" s="661">
        <v>1</v>
      </c>
      <c r="X34" s="661">
        <v>0</v>
      </c>
      <c r="Y34" s="671" t="e">
        <f>IF(AND($A$1=0,$F$1&gt;0,$K$1&gt;0,$P$1=0),$U$1&amp;$F$1&amp;$AA$29&amp;$U$2&amp;$K$1, "")</f>
        <v>#REF!</v>
      </c>
    </row>
    <row r="35" spans="1:25">
      <c r="A35" s="651">
        <v>23</v>
      </c>
      <c r="B35" s="652" t="s">
        <v>387</v>
      </c>
      <c r="C35" s="644"/>
      <c r="D35" s="645"/>
      <c r="E35" s="667"/>
      <c r="F35" s="651">
        <v>23</v>
      </c>
      <c r="G35" s="652" t="s">
        <v>387</v>
      </c>
      <c r="H35" s="644"/>
      <c r="I35" s="645"/>
      <c r="K35" s="651">
        <v>23</v>
      </c>
      <c r="L35" s="652" t="s">
        <v>387</v>
      </c>
      <c r="M35" s="644"/>
      <c r="N35" s="645"/>
      <c r="P35" s="651">
        <v>23</v>
      </c>
      <c r="Q35" s="652" t="s">
        <v>387</v>
      </c>
      <c r="R35" s="644"/>
      <c r="S35" s="645"/>
      <c r="T35" s="669" t="e">
        <f t="shared" si="5"/>
        <v>#REF!</v>
      </c>
      <c r="U35" s="661">
        <v>0</v>
      </c>
      <c r="V35" s="661">
        <v>1</v>
      </c>
      <c r="W35" s="661">
        <v>1</v>
      </c>
      <c r="X35" s="661">
        <v>1</v>
      </c>
      <c r="Y35" s="672" t="e">
        <f>IF(AND($A$1=0,$F$1&gt;0,$K$1&gt;0,$P$1&gt;0),$U$1&amp;$F$1&amp;$AA$29&amp;$U$2&amp;$K$1&amp;$AA$29&amp;$U$3&amp;$P$1&amp;$AA$30, "")</f>
        <v>#REF!</v>
      </c>
    </row>
    <row r="36" spans="1:25">
      <c r="A36" s="651">
        <v>24</v>
      </c>
      <c r="B36" s="652" t="s">
        <v>388</v>
      </c>
      <c r="C36" s="644"/>
      <c r="D36" s="645"/>
      <c r="E36" s="667"/>
      <c r="F36" s="651">
        <v>24</v>
      </c>
      <c r="G36" s="652" t="s">
        <v>388</v>
      </c>
      <c r="H36" s="644"/>
      <c r="I36" s="645"/>
      <c r="K36" s="651">
        <v>24</v>
      </c>
      <c r="L36" s="652" t="s">
        <v>388</v>
      </c>
      <c r="M36" s="644"/>
      <c r="N36" s="645"/>
      <c r="P36" s="651">
        <v>24</v>
      </c>
      <c r="Q36" s="652" t="s">
        <v>388</v>
      </c>
      <c r="R36" s="644"/>
      <c r="S36" s="645"/>
      <c r="T36" s="669" t="e">
        <f t="shared" si="5"/>
        <v>#REF!</v>
      </c>
      <c r="U36" s="661">
        <v>1</v>
      </c>
      <c r="V36" s="661">
        <v>0</v>
      </c>
      <c r="W36" s="661">
        <v>0</v>
      </c>
      <c r="X36" s="661">
        <v>0</v>
      </c>
      <c r="Y36" s="670" t="e">
        <f>IF(AND($A$1&gt;0,$F$1=0,$K$1=0,$P$1=0),#REF!&amp; $A$1&amp;$AA$30, "")</f>
        <v>#REF!</v>
      </c>
    </row>
    <row r="37" spans="1:25">
      <c r="A37" s="651">
        <v>25</v>
      </c>
      <c r="B37" s="652" t="s">
        <v>389</v>
      </c>
      <c r="C37" s="644"/>
      <c r="D37" s="645"/>
      <c r="E37" s="667"/>
      <c r="F37" s="651">
        <v>25</v>
      </c>
      <c r="G37" s="652" t="s">
        <v>389</v>
      </c>
      <c r="H37" s="644"/>
      <c r="I37" s="645"/>
      <c r="K37" s="651">
        <v>25</v>
      </c>
      <c r="L37" s="652" t="s">
        <v>389</v>
      </c>
      <c r="M37" s="644"/>
      <c r="N37" s="645"/>
      <c r="P37" s="651">
        <v>25</v>
      </c>
      <c r="Q37" s="652" t="s">
        <v>389</v>
      </c>
      <c r="R37" s="644"/>
      <c r="S37" s="645"/>
      <c r="T37" s="669" t="e">
        <f t="shared" si="5"/>
        <v>#REF!</v>
      </c>
      <c r="U37" s="661">
        <v>1</v>
      </c>
      <c r="V37" s="661">
        <v>0</v>
      </c>
      <c r="W37" s="661">
        <v>0</v>
      </c>
      <c r="X37" s="661">
        <v>1</v>
      </c>
      <c r="Y37" s="671" t="e">
        <f>IF(AND($A$1&gt;0,$F$1=0,$K$1=0,$P$1&gt;0),#REF!&amp;$A$1&amp;$AA$29&amp;$U$3&amp;$P$1&amp;$AA$30, "")</f>
        <v>#REF!</v>
      </c>
    </row>
    <row r="38" spans="1:25">
      <c r="A38" s="651">
        <v>26</v>
      </c>
      <c r="B38" s="652" t="s">
        <v>390</v>
      </c>
      <c r="C38" s="644"/>
      <c r="D38" s="645"/>
      <c r="E38" s="667"/>
      <c r="F38" s="651">
        <v>26</v>
      </c>
      <c r="G38" s="652" t="s">
        <v>390</v>
      </c>
      <c r="H38" s="644"/>
      <c r="I38" s="645"/>
      <c r="K38" s="651">
        <v>26</v>
      </c>
      <c r="L38" s="652" t="s">
        <v>390</v>
      </c>
      <c r="M38" s="644"/>
      <c r="N38" s="645"/>
      <c r="P38" s="651">
        <v>26</v>
      </c>
      <c r="Q38" s="652" t="s">
        <v>390</v>
      </c>
      <c r="R38" s="644"/>
      <c r="S38" s="645"/>
      <c r="T38" s="669" t="e">
        <f t="shared" si="5"/>
        <v>#REF!</v>
      </c>
      <c r="U38" s="661">
        <v>1</v>
      </c>
      <c r="V38" s="661">
        <v>0</v>
      </c>
      <c r="W38" s="661">
        <v>1</v>
      </c>
      <c r="X38" s="661">
        <v>0</v>
      </c>
      <c r="Y38" s="671" t="e">
        <f>IF(AND($A$1&gt;0,$F$1=0,$K$1&gt;0,$P$1=0),#REF!&amp;$A$1&amp;$AA$29&amp;$U$2&amp;$K$1, "")</f>
        <v>#REF!</v>
      </c>
    </row>
    <row r="39" spans="1:25">
      <c r="A39" s="651">
        <v>27</v>
      </c>
      <c r="B39" s="652" t="s">
        <v>391</v>
      </c>
      <c r="C39" s="644"/>
      <c r="D39" s="645"/>
      <c r="E39" s="667"/>
      <c r="F39" s="651">
        <v>27</v>
      </c>
      <c r="G39" s="652" t="s">
        <v>391</v>
      </c>
      <c r="H39" s="644"/>
      <c r="I39" s="645"/>
      <c r="K39" s="651">
        <v>27</v>
      </c>
      <c r="L39" s="652" t="s">
        <v>391</v>
      </c>
      <c r="M39" s="644"/>
      <c r="N39" s="645"/>
      <c r="P39" s="651">
        <v>27</v>
      </c>
      <c r="Q39" s="652" t="s">
        <v>391</v>
      </c>
      <c r="R39" s="644"/>
      <c r="S39" s="645"/>
      <c r="T39" s="669" t="e">
        <f t="shared" si="5"/>
        <v>#REF!</v>
      </c>
      <c r="U39" s="661">
        <v>1</v>
      </c>
      <c r="V39" s="661">
        <v>0</v>
      </c>
      <c r="W39" s="661">
        <v>1</v>
      </c>
      <c r="X39" s="661">
        <v>1</v>
      </c>
      <c r="Y39" s="671" t="e">
        <f>IF(AND($A$1&gt;0,$F$1=0,$K$1&gt;0,$P$1&gt;0),#REF!&amp;$A$1&amp;$AA$29&amp;$U$2&amp;$K$1&amp;$AA$29&amp;$U$3&amp;$P$1&amp;$AA$30, "")</f>
        <v>#REF!</v>
      </c>
    </row>
    <row r="40" spans="1:25">
      <c r="A40" s="651">
        <v>28</v>
      </c>
      <c r="B40" s="652" t="s">
        <v>392</v>
      </c>
      <c r="C40" s="644"/>
      <c r="D40" s="645"/>
      <c r="E40" s="667"/>
      <c r="F40" s="651">
        <v>28</v>
      </c>
      <c r="G40" s="652" t="s">
        <v>392</v>
      </c>
      <c r="H40" s="644"/>
      <c r="I40" s="645"/>
      <c r="K40" s="651">
        <v>28</v>
      </c>
      <c r="L40" s="652" t="s">
        <v>392</v>
      </c>
      <c r="M40" s="644"/>
      <c r="N40" s="645"/>
      <c r="P40" s="651">
        <v>28</v>
      </c>
      <c r="Q40" s="652" t="s">
        <v>392</v>
      </c>
      <c r="R40" s="644"/>
      <c r="S40" s="645"/>
      <c r="T40" s="669" t="e">
        <f t="shared" si="5"/>
        <v>#REF!</v>
      </c>
      <c r="U40" s="661">
        <v>1</v>
      </c>
      <c r="V40" s="661">
        <v>1</v>
      </c>
      <c r="W40" s="661">
        <v>0</v>
      </c>
      <c r="X40" s="661">
        <v>0</v>
      </c>
      <c r="Y40" s="671" t="e">
        <f>IF(AND($A$1&gt;0,$F$1&gt;0,$K$1=0,$P$1=0),#REF!&amp;$A$1&amp;$AA$29&amp;$U$1&amp;$F$1, "")</f>
        <v>#REF!</v>
      </c>
    </row>
    <row r="41" spans="1:25">
      <c r="A41" s="651">
        <v>29</v>
      </c>
      <c r="B41" s="652" t="s">
        <v>393</v>
      </c>
      <c r="C41" s="644"/>
      <c r="D41" s="645"/>
      <c r="E41" s="667"/>
      <c r="F41" s="651">
        <v>29</v>
      </c>
      <c r="G41" s="652" t="s">
        <v>393</v>
      </c>
      <c r="H41" s="644"/>
      <c r="I41" s="645"/>
      <c r="K41" s="651">
        <v>29</v>
      </c>
      <c r="L41" s="652" t="s">
        <v>393</v>
      </c>
      <c r="M41" s="644"/>
      <c r="N41" s="645"/>
      <c r="P41" s="651">
        <v>29</v>
      </c>
      <c r="Q41" s="652" t="s">
        <v>393</v>
      </c>
      <c r="R41" s="644"/>
      <c r="S41" s="645"/>
      <c r="T41" s="669" t="e">
        <f t="shared" si="5"/>
        <v>#REF!</v>
      </c>
      <c r="U41" s="661">
        <v>1</v>
      </c>
      <c r="V41" s="661">
        <v>1</v>
      </c>
      <c r="W41" s="661">
        <v>0</v>
      </c>
      <c r="X41" s="661">
        <v>1</v>
      </c>
      <c r="Y41" s="671" t="e">
        <f>IF(AND($A$1&gt;0,$F$1&gt;0,$K$1=0,$P$1&gt;0),#REF!&amp;$A$1&amp;$AA$29&amp;$U$1&amp;$F$1&amp;$AA$29&amp;$U$3&amp;$P$1&amp;$AA$30, "")</f>
        <v>#REF!</v>
      </c>
    </row>
    <row r="42" spans="1:25">
      <c r="A42" s="651">
        <v>30</v>
      </c>
      <c r="B42" s="652" t="s">
        <v>394</v>
      </c>
      <c r="C42" s="644"/>
      <c r="D42" s="645"/>
      <c r="E42" s="667"/>
      <c r="F42" s="651">
        <v>30</v>
      </c>
      <c r="G42" s="652" t="s">
        <v>394</v>
      </c>
      <c r="H42" s="644"/>
      <c r="I42" s="645"/>
      <c r="K42" s="651">
        <v>30</v>
      </c>
      <c r="L42" s="652" t="s">
        <v>394</v>
      </c>
      <c r="M42" s="644"/>
      <c r="N42" s="645"/>
      <c r="P42" s="651">
        <v>30</v>
      </c>
      <c r="Q42" s="652" t="s">
        <v>394</v>
      </c>
      <c r="R42" s="644"/>
      <c r="S42" s="645"/>
      <c r="T42" s="669" t="e">
        <f t="shared" si="5"/>
        <v>#REF!</v>
      </c>
      <c r="U42" s="661">
        <v>1</v>
      </c>
      <c r="V42" s="661">
        <v>1</v>
      </c>
      <c r="W42" s="661">
        <v>1</v>
      </c>
      <c r="X42" s="661">
        <v>0</v>
      </c>
      <c r="Y42" s="671" t="e">
        <f>IF(AND($A$1&gt;0,$F$1&gt;0,$K$1&gt;0,$P$1=0),#REF!&amp;$A$1&amp;$AA$29&amp;$U$1&amp;$F$1&amp;$AA$29&amp;$U$2&amp;$K$1, "")</f>
        <v>#REF!</v>
      </c>
    </row>
    <row r="43" spans="1:25">
      <c r="A43" s="651">
        <v>31</v>
      </c>
      <c r="B43" s="652" t="s">
        <v>395</v>
      </c>
      <c r="C43" s="644"/>
      <c r="D43" s="645"/>
      <c r="E43" s="667"/>
      <c r="F43" s="651">
        <v>31</v>
      </c>
      <c r="G43" s="652" t="s">
        <v>395</v>
      </c>
      <c r="H43" s="644"/>
      <c r="I43" s="645"/>
      <c r="K43" s="651">
        <v>31</v>
      </c>
      <c r="L43" s="652" t="s">
        <v>395</v>
      </c>
      <c r="M43" s="644"/>
      <c r="N43" s="645"/>
      <c r="P43" s="651">
        <v>31</v>
      </c>
      <c r="Q43" s="652" t="s">
        <v>395</v>
      </c>
      <c r="R43" s="644"/>
      <c r="S43" s="645"/>
      <c r="T43" s="669" t="e">
        <f t="shared" si="5"/>
        <v>#REF!</v>
      </c>
      <c r="U43" s="661">
        <v>1</v>
      </c>
      <c r="V43" s="661">
        <v>1</v>
      </c>
      <c r="W43" s="661">
        <v>1</v>
      </c>
      <c r="X43" s="661">
        <v>1</v>
      </c>
      <c r="Y43" s="672" t="e">
        <f>IF(AND($A$1&gt;0,$F$1&gt;0,$K$1&gt;0,$P$1&gt;0),#REF!&amp;$A$1&amp;$AA$29&amp;$U$1&amp;$F$1&amp;$AA$29&amp;$U$2&amp;$K$1&amp;$AA$29&amp;$U$3&amp;$P$1&amp;$AA$30, "")</f>
        <v>#REF!</v>
      </c>
    </row>
    <row r="44" spans="1:25">
      <c r="A44" s="651">
        <v>32</v>
      </c>
      <c r="B44" s="652" t="s">
        <v>396</v>
      </c>
      <c r="C44" s="644"/>
      <c r="D44" s="645"/>
      <c r="E44" s="667"/>
      <c r="F44" s="651">
        <v>32</v>
      </c>
      <c r="G44" s="652" t="s">
        <v>396</v>
      </c>
      <c r="H44" s="644"/>
      <c r="I44" s="645"/>
      <c r="K44" s="651">
        <v>32</v>
      </c>
      <c r="L44" s="652" t="s">
        <v>396</v>
      </c>
      <c r="M44" s="644"/>
      <c r="N44" s="645"/>
      <c r="P44" s="651">
        <v>32</v>
      </c>
      <c r="Q44" s="652" t="s">
        <v>396</v>
      </c>
      <c r="R44" s="644"/>
      <c r="S44" s="645"/>
    </row>
    <row r="45" spans="1:25">
      <c r="A45" s="651">
        <v>33</v>
      </c>
      <c r="B45" s="652" t="s">
        <v>397</v>
      </c>
      <c r="C45" s="644"/>
      <c r="D45" s="645"/>
      <c r="E45" s="667"/>
      <c r="F45" s="651">
        <v>33</v>
      </c>
      <c r="G45" s="652" t="s">
        <v>397</v>
      </c>
      <c r="H45" s="644"/>
      <c r="I45" s="645"/>
      <c r="K45" s="651">
        <v>33</v>
      </c>
      <c r="L45" s="652" t="s">
        <v>397</v>
      </c>
      <c r="M45" s="644"/>
      <c r="N45" s="645"/>
      <c r="P45" s="651">
        <v>33</v>
      </c>
      <c r="Q45" s="652" t="s">
        <v>397</v>
      </c>
      <c r="R45" s="644"/>
      <c r="S45" s="645"/>
    </row>
    <row r="46" spans="1:25">
      <c r="A46" s="651">
        <v>34</v>
      </c>
      <c r="B46" s="652" t="s">
        <v>398</v>
      </c>
      <c r="C46" s="644"/>
      <c r="D46" s="645"/>
      <c r="E46" s="667"/>
      <c r="F46" s="651">
        <v>34</v>
      </c>
      <c r="G46" s="652" t="s">
        <v>398</v>
      </c>
      <c r="H46" s="644"/>
      <c r="I46" s="645"/>
      <c r="K46" s="651">
        <v>34</v>
      </c>
      <c r="L46" s="652" t="s">
        <v>398</v>
      </c>
      <c r="M46" s="644"/>
      <c r="N46" s="645"/>
      <c r="P46" s="651">
        <v>34</v>
      </c>
      <c r="Q46" s="652" t="s">
        <v>398</v>
      </c>
      <c r="R46" s="644"/>
      <c r="S46" s="645"/>
    </row>
    <row r="47" spans="1:25">
      <c r="A47" s="651">
        <v>35</v>
      </c>
      <c r="B47" s="652" t="s">
        <v>399</v>
      </c>
      <c r="C47" s="644"/>
      <c r="D47" s="645"/>
      <c r="E47" s="667"/>
      <c r="F47" s="651">
        <v>35</v>
      </c>
      <c r="G47" s="652" t="s">
        <v>399</v>
      </c>
      <c r="H47" s="644"/>
      <c r="I47" s="645"/>
      <c r="K47" s="651">
        <v>35</v>
      </c>
      <c r="L47" s="652" t="s">
        <v>399</v>
      </c>
      <c r="M47" s="644"/>
      <c r="N47" s="645"/>
      <c r="P47" s="651">
        <v>35</v>
      </c>
      <c r="Q47" s="652" t="s">
        <v>399</v>
      </c>
      <c r="R47" s="644"/>
      <c r="S47" s="645"/>
    </row>
    <row r="48" spans="1:25">
      <c r="A48" s="651">
        <v>36</v>
      </c>
      <c r="B48" s="652" t="s">
        <v>400</v>
      </c>
      <c r="C48" s="644"/>
      <c r="D48" s="645"/>
      <c r="E48" s="667"/>
      <c r="F48" s="651">
        <v>36</v>
      </c>
      <c r="G48" s="652" t="s">
        <v>400</v>
      </c>
      <c r="H48" s="644"/>
      <c r="I48" s="645"/>
      <c r="K48" s="651">
        <v>36</v>
      </c>
      <c r="L48" s="652" t="s">
        <v>400</v>
      </c>
      <c r="M48" s="644"/>
      <c r="N48" s="645"/>
      <c r="P48" s="651">
        <v>36</v>
      </c>
      <c r="Q48" s="652" t="s">
        <v>400</v>
      </c>
      <c r="R48" s="644"/>
      <c r="S48" s="645"/>
    </row>
    <row r="49" spans="1:19">
      <c r="A49" s="651">
        <v>37</v>
      </c>
      <c r="B49" s="652" t="s">
        <v>401</v>
      </c>
      <c r="C49" s="644"/>
      <c r="D49" s="645"/>
      <c r="E49" s="667"/>
      <c r="F49" s="651">
        <v>37</v>
      </c>
      <c r="G49" s="652" t="s">
        <v>401</v>
      </c>
      <c r="H49" s="644"/>
      <c r="I49" s="645"/>
      <c r="K49" s="651">
        <v>37</v>
      </c>
      <c r="L49" s="652" t="s">
        <v>401</v>
      </c>
      <c r="M49" s="644"/>
      <c r="N49" s="645"/>
      <c r="P49" s="651">
        <v>37</v>
      </c>
      <c r="Q49" s="652" t="s">
        <v>401</v>
      </c>
      <c r="R49" s="644"/>
      <c r="S49" s="645"/>
    </row>
    <row r="50" spans="1:19">
      <c r="A50" s="651">
        <v>38</v>
      </c>
      <c r="B50" s="652" t="s">
        <v>402</v>
      </c>
      <c r="C50" s="644"/>
      <c r="D50" s="645"/>
      <c r="E50" s="667"/>
      <c r="F50" s="651">
        <v>38</v>
      </c>
      <c r="G50" s="652" t="s">
        <v>402</v>
      </c>
      <c r="H50" s="644"/>
      <c r="I50" s="645"/>
      <c r="K50" s="651">
        <v>38</v>
      </c>
      <c r="L50" s="652" t="s">
        <v>402</v>
      </c>
      <c r="M50" s="644"/>
      <c r="N50" s="645"/>
      <c r="P50" s="651">
        <v>38</v>
      </c>
      <c r="Q50" s="652" t="s">
        <v>402</v>
      </c>
      <c r="R50" s="644"/>
      <c r="S50" s="645"/>
    </row>
    <row r="51" spans="1:19">
      <c r="A51" s="651">
        <v>39</v>
      </c>
      <c r="B51" s="652" t="s">
        <v>403</v>
      </c>
      <c r="C51" s="644"/>
      <c r="D51" s="645"/>
      <c r="E51" s="667"/>
      <c r="F51" s="651">
        <v>39</v>
      </c>
      <c r="G51" s="652" t="s">
        <v>403</v>
      </c>
      <c r="H51" s="644"/>
      <c r="I51" s="645"/>
      <c r="K51" s="651">
        <v>39</v>
      </c>
      <c r="L51" s="652" t="s">
        <v>403</v>
      </c>
      <c r="M51" s="644"/>
      <c r="N51" s="645"/>
      <c r="P51" s="651">
        <v>39</v>
      </c>
      <c r="Q51" s="652" t="s">
        <v>403</v>
      </c>
      <c r="R51" s="644"/>
      <c r="S51" s="645"/>
    </row>
    <row r="52" spans="1:19">
      <c r="A52" s="651">
        <v>40</v>
      </c>
      <c r="B52" s="652" t="s">
        <v>404</v>
      </c>
      <c r="C52" s="644"/>
      <c r="D52" s="645"/>
      <c r="E52" s="667"/>
      <c r="F52" s="651">
        <v>40</v>
      </c>
      <c r="G52" s="652" t="s">
        <v>404</v>
      </c>
      <c r="H52" s="644"/>
      <c r="I52" s="645"/>
      <c r="K52" s="651">
        <v>40</v>
      </c>
      <c r="L52" s="652" t="s">
        <v>404</v>
      </c>
      <c r="M52" s="644"/>
      <c r="N52" s="645"/>
      <c r="P52" s="651">
        <v>40</v>
      </c>
      <c r="Q52" s="652" t="s">
        <v>404</v>
      </c>
      <c r="R52" s="644"/>
      <c r="S52" s="645"/>
    </row>
    <row r="53" spans="1:19">
      <c r="A53" s="651">
        <v>41</v>
      </c>
      <c r="B53" s="652" t="s">
        <v>405</v>
      </c>
      <c r="C53" s="644"/>
      <c r="D53" s="645"/>
      <c r="E53" s="667"/>
      <c r="F53" s="651">
        <v>41</v>
      </c>
      <c r="G53" s="652" t="s">
        <v>405</v>
      </c>
      <c r="H53" s="644"/>
      <c r="I53" s="645"/>
      <c r="K53" s="651">
        <v>41</v>
      </c>
      <c r="L53" s="652" t="s">
        <v>405</v>
      </c>
      <c r="M53" s="644"/>
      <c r="N53" s="645"/>
      <c r="P53" s="651">
        <v>41</v>
      </c>
      <c r="Q53" s="652" t="s">
        <v>405</v>
      </c>
      <c r="R53" s="644"/>
      <c r="S53" s="645"/>
    </row>
    <row r="54" spans="1:19">
      <c r="A54" s="651">
        <v>42</v>
      </c>
      <c r="B54" s="652" t="s">
        <v>406</v>
      </c>
      <c r="C54" s="644"/>
      <c r="D54" s="645"/>
      <c r="E54" s="667"/>
      <c r="F54" s="651">
        <v>42</v>
      </c>
      <c r="G54" s="652" t="s">
        <v>406</v>
      </c>
      <c r="H54" s="644"/>
      <c r="I54" s="645"/>
      <c r="K54" s="651">
        <v>42</v>
      </c>
      <c r="L54" s="652" t="s">
        <v>406</v>
      </c>
      <c r="M54" s="644"/>
      <c r="N54" s="645"/>
      <c r="P54" s="651">
        <v>42</v>
      </c>
      <c r="Q54" s="652" t="s">
        <v>406</v>
      </c>
      <c r="R54" s="644"/>
      <c r="S54" s="645"/>
    </row>
    <row r="55" spans="1:19">
      <c r="A55" s="651">
        <v>43</v>
      </c>
      <c r="B55" s="652" t="s">
        <v>407</v>
      </c>
      <c r="C55" s="644"/>
      <c r="D55" s="645"/>
      <c r="E55" s="667"/>
      <c r="F55" s="651">
        <v>43</v>
      </c>
      <c r="G55" s="652" t="s">
        <v>407</v>
      </c>
      <c r="H55" s="644"/>
      <c r="I55" s="645"/>
      <c r="K55" s="651">
        <v>43</v>
      </c>
      <c r="L55" s="652" t="s">
        <v>407</v>
      </c>
      <c r="M55" s="644"/>
      <c r="N55" s="645"/>
      <c r="P55" s="651">
        <v>43</v>
      </c>
      <c r="Q55" s="652" t="s">
        <v>407</v>
      </c>
      <c r="R55" s="644"/>
      <c r="S55" s="645"/>
    </row>
    <row r="56" spans="1:19">
      <c r="A56" s="651">
        <v>44</v>
      </c>
      <c r="B56" s="652" t="s">
        <v>408</v>
      </c>
      <c r="C56" s="644"/>
      <c r="D56" s="645"/>
      <c r="E56" s="667"/>
      <c r="F56" s="651">
        <v>44</v>
      </c>
      <c r="G56" s="652" t="s">
        <v>408</v>
      </c>
      <c r="H56" s="644"/>
      <c r="I56" s="645"/>
      <c r="K56" s="651">
        <v>44</v>
      </c>
      <c r="L56" s="652" t="s">
        <v>408</v>
      </c>
      <c r="M56" s="644"/>
      <c r="N56" s="645"/>
      <c r="P56" s="651">
        <v>44</v>
      </c>
      <c r="Q56" s="652" t="s">
        <v>408</v>
      </c>
      <c r="R56" s="644"/>
      <c r="S56" s="645"/>
    </row>
    <row r="57" spans="1:19">
      <c r="A57" s="651">
        <v>45</v>
      </c>
      <c r="B57" s="652" t="s">
        <v>409</v>
      </c>
      <c r="C57" s="644"/>
      <c r="D57" s="645"/>
      <c r="E57" s="667"/>
      <c r="F57" s="651">
        <v>45</v>
      </c>
      <c r="G57" s="652" t="s">
        <v>409</v>
      </c>
      <c r="H57" s="644"/>
      <c r="I57" s="645"/>
      <c r="K57" s="651">
        <v>45</v>
      </c>
      <c r="L57" s="652" t="s">
        <v>409</v>
      </c>
      <c r="M57" s="644"/>
      <c r="N57" s="645"/>
      <c r="P57" s="651">
        <v>45</v>
      </c>
      <c r="Q57" s="652" t="s">
        <v>409</v>
      </c>
      <c r="R57" s="644"/>
      <c r="S57" s="645"/>
    </row>
    <row r="58" spans="1:19">
      <c r="A58" s="651">
        <v>46</v>
      </c>
      <c r="B58" s="652" t="s">
        <v>410</v>
      </c>
      <c r="C58" s="644"/>
      <c r="D58" s="645"/>
      <c r="E58" s="667"/>
      <c r="F58" s="651">
        <v>46</v>
      </c>
      <c r="G58" s="652" t="s">
        <v>410</v>
      </c>
      <c r="H58" s="644"/>
      <c r="I58" s="645"/>
      <c r="K58" s="651">
        <v>46</v>
      </c>
      <c r="L58" s="652" t="s">
        <v>410</v>
      </c>
      <c r="M58" s="644"/>
      <c r="N58" s="645"/>
      <c r="P58" s="651">
        <v>46</v>
      </c>
      <c r="Q58" s="652" t="s">
        <v>410</v>
      </c>
      <c r="R58" s="644"/>
      <c r="S58" s="645"/>
    </row>
    <row r="59" spans="1:19">
      <c r="A59" s="651">
        <v>47</v>
      </c>
      <c r="B59" s="652" t="s">
        <v>411</v>
      </c>
      <c r="C59" s="644"/>
      <c r="D59" s="645"/>
      <c r="E59" s="667"/>
      <c r="F59" s="651">
        <v>47</v>
      </c>
      <c r="G59" s="652" t="s">
        <v>411</v>
      </c>
      <c r="H59" s="644"/>
      <c r="I59" s="645"/>
      <c r="K59" s="651">
        <v>47</v>
      </c>
      <c r="L59" s="652" t="s">
        <v>411</v>
      </c>
      <c r="M59" s="644"/>
      <c r="N59" s="645"/>
      <c r="P59" s="651">
        <v>47</v>
      </c>
      <c r="Q59" s="652" t="s">
        <v>411</v>
      </c>
      <c r="R59" s="644"/>
      <c r="S59" s="645"/>
    </row>
    <row r="60" spans="1:19">
      <c r="A60" s="651">
        <v>48</v>
      </c>
      <c r="B60" s="652" t="s">
        <v>412</v>
      </c>
      <c r="C60" s="644"/>
      <c r="D60" s="645"/>
      <c r="E60" s="667"/>
      <c r="F60" s="651">
        <v>48</v>
      </c>
      <c r="G60" s="652" t="s">
        <v>412</v>
      </c>
      <c r="H60" s="644"/>
      <c r="I60" s="645"/>
      <c r="K60" s="651">
        <v>48</v>
      </c>
      <c r="L60" s="652" t="s">
        <v>412</v>
      </c>
      <c r="M60" s="644"/>
      <c r="N60" s="645"/>
      <c r="P60" s="651">
        <v>48</v>
      </c>
      <c r="Q60" s="652" t="s">
        <v>412</v>
      </c>
      <c r="R60" s="644"/>
      <c r="S60" s="645"/>
    </row>
    <row r="61" spans="1:19">
      <c r="A61" s="651">
        <v>49</v>
      </c>
      <c r="B61" s="652" t="s">
        <v>413</v>
      </c>
      <c r="C61" s="644"/>
      <c r="D61" s="645"/>
      <c r="E61" s="667"/>
      <c r="F61" s="651">
        <v>49</v>
      </c>
      <c r="G61" s="652" t="s">
        <v>413</v>
      </c>
      <c r="H61" s="644"/>
      <c r="I61" s="645"/>
      <c r="K61" s="651">
        <v>49</v>
      </c>
      <c r="L61" s="652" t="s">
        <v>413</v>
      </c>
      <c r="M61" s="644"/>
      <c r="N61" s="645"/>
      <c r="P61" s="651">
        <v>49</v>
      </c>
      <c r="Q61" s="652" t="s">
        <v>413</v>
      </c>
      <c r="R61" s="644"/>
      <c r="S61" s="645"/>
    </row>
    <row r="62" spans="1:19">
      <c r="A62" s="651">
        <v>50</v>
      </c>
      <c r="B62" s="652" t="s">
        <v>414</v>
      </c>
      <c r="C62" s="644"/>
      <c r="D62" s="645"/>
      <c r="E62" s="667"/>
      <c r="F62" s="651">
        <v>50</v>
      </c>
      <c r="G62" s="652" t="s">
        <v>414</v>
      </c>
      <c r="H62" s="644"/>
      <c r="I62" s="645"/>
      <c r="K62" s="651">
        <v>50</v>
      </c>
      <c r="L62" s="652" t="s">
        <v>414</v>
      </c>
      <c r="M62" s="644"/>
      <c r="N62" s="645"/>
      <c r="P62" s="651">
        <v>50</v>
      </c>
      <c r="Q62" s="652" t="s">
        <v>414</v>
      </c>
      <c r="R62" s="644"/>
      <c r="S62" s="645"/>
    </row>
    <row r="63" spans="1:19">
      <c r="A63" s="651">
        <v>51</v>
      </c>
      <c r="B63" s="652" t="s">
        <v>415</v>
      </c>
      <c r="C63" s="644"/>
      <c r="D63" s="645"/>
      <c r="E63" s="667"/>
      <c r="F63" s="651">
        <v>51</v>
      </c>
      <c r="G63" s="652" t="s">
        <v>415</v>
      </c>
      <c r="H63" s="644"/>
      <c r="I63" s="645"/>
      <c r="K63" s="651">
        <v>51</v>
      </c>
      <c r="L63" s="652" t="s">
        <v>415</v>
      </c>
      <c r="M63" s="644"/>
      <c r="N63" s="645"/>
      <c r="P63" s="651">
        <v>51</v>
      </c>
      <c r="Q63" s="652" t="s">
        <v>415</v>
      </c>
      <c r="R63" s="644"/>
      <c r="S63" s="645"/>
    </row>
    <row r="64" spans="1:19">
      <c r="A64" s="651">
        <v>52</v>
      </c>
      <c r="B64" s="652" t="s">
        <v>416</v>
      </c>
      <c r="C64" s="644"/>
      <c r="D64" s="645"/>
      <c r="E64" s="667"/>
      <c r="F64" s="651">
        <v>52</v>
      </c>
      <c r="G64" s="652" t="s">
        <v>416</v>
      </c>
      <c r="H64" s="644"/>
      <c r="I64" s="645"/>
      <c r="K64" s="651">
        <v>52</v>
      </c>
      <c r="L64" s="652" t="s">
        <v>416</v>
      </c>
      <c r="M64" s="644"/>
      <c r="N64" s="645"/>
      <c r="P64" s="651">
        <v>52</v>
      </c>
      <c r="Q64" s="652" t="s">
        <v>416</v>
      </c>
      <c r="R64" s="644"/>
      <c r="S64" s="645"/>
    </row>
    <row r="65" spans="1:19">
      <c r="A65" s="651">
        <v>53</v>
      </c>
      <c r="B65" s="652" t="s">
        <v>417</v>
      </c>
      <c r="C65" s="644"/>
      <c r="D65" s="645"/>
      <c r="E65" s="667"/>
      <c r="F65" s="651">
        <v>53</v>
      </c>
      <c r="G65" s="652" t="s">
        <v>417</v>
      </c>
      <c r="H65" s="644"/>
      <c r="I65" s="645"/>
      <c r="K65" s="651">
        <v>53</v>
      </c>
      <c r="L65" s="652" t="s">
        <v>417</v>
      </c>
      <c r="M65" s="644"/>
      <c r="N65" s="645"/>
      <c r="P65" s="651">
        <v>53</v>
      </c>
      <c r="Q65" s="652" t="s">
        <v>417</v>
      </c>
      <c r="R65" s="644"/>
      <c r="S65" s="645"/>
    </row>
    <row r="66" spans="1:19">
      <c r="A66" s="651">
        <v>54</v>
      </c>
      <c r="B66" s="652" t="s">
        <v>418</v>
      </c>
      <c r="C66" s="644"/>
      <c r="D66" s="645"/>
      <c r="E66" s="667"/>
      <c r="F66" s="651">
        <v>54</v>
      </c>
      <c r="G66" s="652" t="s">
        <v>418</v>
      </c>
      <c r="H66" s="644"/>
      <c r="I66" s="645"/>
      <c r="K66" s="651">
        <v>54</v>
      </c>
      <c r="L66" s="652" t="s">
        <v>418</v>
      </c>
      <c r="M66" s="644"/>
      <c r="N66" s="645"/>
      <c r="P66" s="651">
        <v>54</v>
      </c>
      <c r="Q66" s="652" t="s">
        <v>418</v>
      </c>
      <c r="R66" s="644"/>
      <c r="S66" s="645"/>
    </row>
    <row r="67" spans="1:19">
      <c r="A67" s="651">
        <v>55</v>
      </c>
      <c r="B67" s="652" t="s">
        <v>419</v>
      </c>
      <c r="C67" s="644"/>
      <c r="D67" s="645"/>
      <c r="E67" s="667"/>
      <c r="F67" s="651">
        <v>55</v>
      </c>
      <c r="G67" s="652" t="s">
        <v>419</v>
      </c>
      <c r="H67" s="644"/>
      <c r="I67" s="645"/>
      <c r="K67" s="651">
        <v>55</v>
      </c>
      <c r="L67" s="652" t="s">
        <v>419</v>
      </c>
      <c r="M67" s="644"/>
      <c r="N67" s="645"/>
      <c r="P67" s="651">
        <v>55</v>
      </c>
      <c r="Q67" s="652" t="s">
        <v>419</v>
      </c>
      <c r="R67" s="644"/>
      <c r="S67" s="645"/>
    </row>
    <row r="68" spans="1:19">
      <c r="A68" s="651">
        <v>56</v>
      </c>
      <c r="B68" s="652" t="s">
        <v>420</v>
      </c>
      <c r="C68" s="644"/>
      <c r="D68" s="645"/>
      <c r="E68" s="667"/>
      <c r="F68" s="651">
        <v>56</v>
      </c>
      <c r="G68" s="652" t="s">
        <v>420</v>
      </c>
      <c r="H68" s="644"/>
      <c r="I68" s="645"/>
      <c r="K68" s="651">
        <v>56</v>
      </c>
      <c r="L68" s="652" t="s">
        <v>420</v>
      </c>
      <c r="M68" s="644"/>
      <c r="N68" s="645"/>
      <c r="P68" s="651">
        <v>56</v>
      </c>
      <c r="Q68" s="652" t="s">
        <v>420</v>
      </c>
      <c r="R68" s="644"/>
      <c r="S68" s="645"/>
    </row>
    <row r="69" spans="1:19">
      <c r="A69" s="651">
        <v>57</v>
      </c>
      <c r="B69" s="652" t="s">
        <v>421</v>
      </c>
      <c r="C69" s="644"/>
      <c r="D69" s="645"/>
      <c r="E69" s="667"/>
      <c r="F69" s="651">
        <v>57</v>
      </c>
      <c r="G69" s="652" t="s">
        <v>421</v>
      </c>
      <c r="H69" s="644"/>
      <c r="I69" s="645"/>
      <c r="K69" s="651">
        <v>57</v>
      </c>
      <c r="L69" s="652" t="s">
        <v>421</v>
      </c>
      <c r="M69" s="644"/>
      <c r="N69" s="645"/>
      <c r="P69" s="651">
        <v>57</v>
      </c>
      <c r="Q69" s="652" t="s">
        <v>421</v>
      </c>
      <c r="R69" s="644"/>
      <c r="S69" s="645"/>
    </row>
    <row r="70" spans="1:19">
      <c r="A70" s="651">
        <v>58</v>
      </c>
      <c r="B70" s="652" t="s">
        <v>422</v>
      </c>
      <c r="C70" s="644"/>
      <c r="D70" s="645"/>
      <c r="E70" s="667"/>
      <c r="F70" s="651">
        <v>58</v>
      </c>
      <c r="G70" s="652" t="s">
        <v>422</v>
      </c>
      <c r="H70" s="644"/>
      <c r="I70" s="645"/>
      <c r="K70" s="651">
        <v>58</v>
      </c>
      <c r="L70" s="652" t="s">
        <v>422</v>
      </c>
      <c r="M70" s="644"/>
      <c r="N70" s="645"/>
      <c r="P70" s="651">
        <v>58</v>
      </c>
      <c r="Q70" s="652" t="s">
        <v>422</v>
      </c>
      <c r="R70" s="644"/>
      <c r="S70" s="645"/>
    </row>
    <row r="71" spans="1:19">
      <c r="A71" s="651">
        <v>59</v>
      </c>
      <c r="B71" s="652" t="s">
        <v>423</v>
      </c>
      <c r="C71" s="644"/>
      <c r="D71" s="645"/>
      <c r="E71" s="667"/>
      <c r="F71" s="651">
        <v>59</v>
      </c>
      <c r="G71" s="652" t="s">
        <v>423</v>
      </c>
      <c r="H71" s="644"/>
      <c r="I71" s="645"/>
      <c r="K71" s="651">
        <v>59</v>
      </c>
      <c r="L71" s="652" t="s">
        <v>423</v>
      </c>
      <c r="M71" s="644"/>
      <c r="N71" s="645"/>
      <c r="P71" s="651">
        <v>59</v>
      </c>
      <c r="Q71" s="652" t="s">
        <v>423</v>
      </c>
      <c r="R71" s="644"/>
      <c r="S71" s="645"/>
    </row>
    <row r="72" spans="1:19">
      <c r="A72" s="651">
        <v>60</v>
      </c>
      <c r="B72" s="652" t="s">
        <v>424</v>
      </c>
      <c r="C72" s="644"/>
      <c r="D72" s="645"/>
      <c r="E72" s="667"/>
      <c r="F72" s="651">
        <v>60</v>
      </c>
      <c r="G72" s="652" t="s">
        <v>424</v>
      </c>
      <c r="H72" s="644"/>
      <c r="I72" s="645"/>
      <c r="K72" s="651">
        <v>60</v>
      </c>
      <c r="L72" s="652" t="s">
        <v>424</v>
      </c>
      <c r="M72" s="644"/>
      <c r="N72" s="645"/>
      <c r="P72" s="651">
        <v>60</v>
      </c>
      <c r="Q72" s="652" t="s">
        <v>424</v>
      </c>
      <c r="R72" s="644"/>
      <c r="S72" s="645"/>
    </row>
    <row r="73" spans="1:19">
      <c r="A73" s="651">
        <v>61</v>
      </c>
      <c r="B73" s="652" t="s">
        <v>425</v>
      </c>
      <c r="C73" s="644"/>
      <c r="D73" s="645"/>
      <c r="E73" s="667"/>
      <c r="F73" s="651">
        <v>61</v>
      </c>
      <c r="G73" s="652" t="s">
        <v>425</v>
      </c>
      <c r="H73" s="644"/>
      <c r="I73" s="645"/>
      <c r="K73" s="651">
        <v>61</v>
      </c>
      <c r="L73" s="652" t="s">
        <v>425</v>
      </c>
      <c r="M73" s="644"/>
      <c r="N73" s="645"/>
      <c r="P73" s="651">
        <v>61</v>
      </c>
      <c r="Q73" s="652" t="s">
        <v>425</v>
      </c>
      <c r="R73" s="644"/>
      <c r="S73" s="645"/>
    </row>
    <row r="74" spans="1:19">
      <c r="A74" s="651">
        <v>62</v>
      </c>
      <c r="B74" s="652" t="s">
        <v>426</v>
      </c>
      <c r="C74" s="644"/>
      <c r="D74" s="645"/>
      <c r="E74" s="667"/>
      <c r="F74" s="651">
        <v>62</v>
      </c>
      <c r="G74" s="652" t="s">
        <v>426</v>
      </c>
      <c r="H74" s="644"/>
      <c r="I74" s="645"/>
      <c r="K74" s="651">
        <v>62</v>
      </c>
      <c r="L74" s="652" t="s">
        <v>426</v>
      </c>
      <c r="M74" s="644"/>
      <c r="N74" s="645"/>
      <c r="P74" s="651">
        <v>62</v>
      </c>
      <c r="Q74" s="652" t="s">
        <v>426</v>
      </c>
      <c r="R74" s="644"/>
      <c r="S74" s="645"/>
    </row>
    <row r="75" spans="1:19">
      <c r="A75" s="651">
        <v>63</v>
      </c>
      <c r="B75" s="653" t="s">
        <v>427</v>
      </c>
      <c r="C75" s="644"/>
      <c r="D75" s="645"/>
      <c r="E75" s="667"/>
      <c r="F75" s="651">
        <v>63</v>
      </c>
      <c r="G75" s="653" t="s">
        <v>427</v>
      </c>
      <c r="H75" s="644"/>
      <c r="I75" s="645"/>
      <c r="K75" s="651">
        <v>63</v>
      </c>
      <c r="L75" s="653" t="s">
        <v>427</v>
      </c>
      <c r="M75" s="644"/>
      <c r="N75" s="645"/>
      <c r="P75" s="651">
        <v>63</v>
      </c>
      <c r="Q75" s="653" t="s">
        <v>427</v>
      </c>
      <c r="R75" s="644"/>
      <c r="S75" s="645"/>
    </row>
    <row r="76" spans="1:19">
      <c r="A76" s="651">
        <v>64</v>
      </c>
      <c r="B76" s="653" t="s">
        <v>428</v>
      </c>
      <c r="C76" s="644"/>
      <c r="D76" s="645"/>
      <c r="E76" s="667"/>
      <c r="F76" s="651">
        <v>64</v>
      </c>
      <c r="G76" s="653" t="s">
        <v>428</v>
      </c>
      <c r="H76" s="644"/>
      <c r="I76" s="645"/>
      <c r="K76" s="651">
        <v>64</v>
      </c>
      <c r="L76" s="653" t="s">
        <v>428</v>
      </c>
      <c r="M76" s="644"/>
      <c r="N76" s="645"/>
      <c r="P76" s="651">
        <v>64</v>
      </c>
      <c r="Q76" s="653" t="s">
        <v>428</v>
      </c>
      <c r="R76" s="644"/>
      <c r="S76" s="645"/>
    </row>
    <row r="77" spans="1:19">
      <c r="A77" s="651">
        <v>65</v>
      </c>
      <c r="B77" s="653" t="s">
        <v>429</v>
      </c>
      <c r="C77" s="644"/>
      <c r="D77" s="645"/>
      <c r="E77" s="667"/>
      <c r="F77" s="651">
        <v>65</v>
      </c>
      <c r="G77" s="653" t="s">
        <v>429</v>
      </c>
      <c r="H77" s="644"/>
      <c r="I77" s="645"/>
      <c r="K77" s="651">
        <v>65</v>
      </c>
      <c r="L77" s="653" t="s">
        <v>429</v>
      </c>
      <c r="M77" s="644"/>
      <c r="N77" s="645"/>
      <c r="P77" s="651">
        <v>65</v>
      </c>
      <c r="Q77" s="653" t="s">
        <v>429</v>
      </c>
      <c r="R77" s="644"/>
      <c r="S77" s="645"/>
    </row>
    <row r="78" spans="1:19">
      <c r="A78" s="651">
        <v>66</v>
      </c>
      <c r="B78" s="653" t="s">
        <v>430</v>
      </c>
      <c r="C78" s="644"/>
      <c r="D78" s="645"/>
      <c r="E78" s="667"/>
      <c r="F78" s="651">
        <v>66</v>
      </c>
      <c r="G78" s="653" t="s">
        <v>430</v>
      </c>
      <c r="H78" s="644"/>
      <c r="I78" s="645"/>
      <c r="K78" s="651">
        <v>66</v>
      </c>
      <c r="L78" s="653" t="s">
        <v>430</v>
      </c>
      <c r="M78" s="644"/>
      <c r="N78" s="645"/>
      <c r="P78" s="651">
        <v>66</v>
      </c>
      <c r="Q78" s="653" t="s">
        <v>430</v>
      </c>
      <c r="R78" s="644"/>
      <c r="S78" s="645"/>
    </row>
    <row r="79" spans="1:19">
      <c r="A79" s="651">
        <v>67</v>
      </c>
      <c r="B79" s="653" t="s">
        <v>431</v>
      </c>
      <c r="C79" s="644"/>
      <c r="D79" s="645"/>
      <c r="E79" s="667"/>
      <c r="F79" s="651">
        <v>67</v>
      </c>
      <c r="G79" s="653" t="s">
        <v>431</v>
      </c>
      <c r="H79" s="644"/>
      <c r="I79" s="645"/>
      <c r="K79" s="651">
        <v>67</v>
      </c>
      <c r="L79" s="653" t="s">
        <v>431</v>
      </c>
      <c r="M79" s="644"/>
      <c r="N79" s="645"/>
      <c r="P79" s="651">
        <v>67</v>
      </c>
      <c r="Q79" s="653" t="s">
        <v>431</v>
      </c>
      <c r="R79" s="644"/>
      <c r="S79" s="645"/>
    </row>
    <row r="80" spans="1:19">
      <c r="A80" s="651">
        <v>68</v>
      </c>
      <c r="B80" s="653" t="s">
        <v>432</v>
      </c>
      <c r="C80" s="644"/>
      <c r="D80" s="645"/>
      <c r="E80" s="667"/>
      <c r="F80" s="651">
        <v>68</v>
      </c>
      <c r="G80" s="653" t="s">
        <v>432</v>
      </c>
      <c r="H80" s="644"/>
      <c r="I80" s="645"/>
      <c r="K80" s="651">
        <v>68</v>
      </c>
      <c r="L80" s="653" t="s">
        <v>432</v>
      </c>
      <c r="M80" s="644"/>
      <c r="N80" s="645"/>
      <c r="P80" s="651">
        <v>68</v>
      </c>
      <c r="Q80" s="653" t="s">
        <v>432</v>
      </c>
      <c r="R80" s="644"/>
      <c r="S80" s="645"/>
    </row>
    <row r="81" spans="1:19">
      <c r="A81" s="651">
        <v>69</v>
      </c>
      <c r="B81" s="653" t="s">
        <v>433</v>
      </c>
      <c r="C81" s="644"/>
      <c r="D81" s="645"/>
      <c r="E81" s="667"/>
      <c r="F81" s="651">
        <v>69</v>
      </c>
      <c r="G81" s="653" t="s">
        <v>433</v>
      </c>
      <c r="H81" s="644"/>
      <c r="I81" s="645"/>
      <c r="K81" s="651">
        <v>69</v>
      </c>
      <c r="L81" s="653" t="s">
        <v>433</v>
      </c>
      <c r="M81" s="644"/>
      <c r="N81" s="645"/>
      <c r="P81" s="651">
        <v>69</v>
      </c>
      <c r="Q81" s="653" t="s">
        <v>433</v>
      </c>
      <c r="R81" s="644"/>
      <c r="S81" s="645"/>
    </row>
    <row r="82" spans="1:19">
      <c r="A82" s="651">
        <v>70</v>
      </c>
      <c r="B82" s="653" t="s">
        <v>434</v>
      </c>
      <c r="C82" s="644"/>
      <c r="D82" s="645"/>
      <c r="E82" s="667"/>
      <c r="F82" s="651">
        <v>70</v>
      </c>
      <c r="G82" s="653" t="s">
        <v>434</v>
      </c>
      <c r="H82" s="644"/>
      <c r="I82" s="645"/>
      <c r="K82" s="651">
        <v>70</v>
      </c>
      <c r="L82" s="653" t="s">
        <v>434</v>
      </c>
      <c r="M82" s="644"/>
      <c r="N82" s="645"/>
      <c r="P82" s="651">
        <v>70</v>
      </c>
      <c r="Q82" s="653" t="s">
        <v>434</v>
      </c>
      <c r="R82" s="644"/>
      <c r="S82" s="645"/>
    </row>
    <row r="83" spans="1:19">
      <c r="A83" s="651">
        <v>71</v>
      </c>
      <c r="B83" s="653" t="s">
        <v>435</v>
      </c>
      <c r="C83" s="644"/>
      <c r="D83" s="645"/>
      <c r="E83" s="667"/>
      <c r="F83" s="651">
        <v>71</v>
      </c>
      <c r="G83" s="653" t="s">
        <v>435</v>
      </c>
      <c r="H83" s="644"/>
      <c r="I83" s="645"/>
      <c r="K83" s="651">
        <v>71</v>
      </c>
      <c r="L83" s="653" t="s">
        <v>435</v>
      </c>
      <c r="M83" s="644"/>
      <c r="N83" s="645"/>
      <c r="P83" s="651">
        <v>71</v>
      </c>
      <c r="Q83" s="653" t="s">
        <v>435</v>
      </c>
      <c r="R83" s="644"/>
      <c r="S83" s="645"/>
    </row>
    <row r="84" spans="1:19">
      <c r="A84" s="651">
        <v>72</v>
      </c>
      <c r="B84" s="653" t="s">
        <v>436</v>
      </c>
      <c r="C84" s="644"/>
      <c r="D84" s="645"/>
      <c r="E84" s="667"/>
      <c r="F84" s="651">
        <v>72</v>
      </c>
      <c r="G84" s="653" t="s">
        <v>436</v>
      </c>
      <c r="H84" s="644"/>
      <c r="I84" s="645"/>
      <c r="K84" s="651">
        <v>72</v>
      </c>
      <c r="L84" s="653" t="s">
        <v>436</v>
      </c>
      <c r="M84" s="644"/>
      <c r="N84" s="645"/>
      <c r="P84" s="651">
        <v>72</v>
      </c>
      <c r="Q84" s="653" t="s">
        <v>436</v>
      </c>
      <c r="R84" s="644"/>
      <c r="S84" s="645"/>
    </row>
    <row r="85" spans="1:19">
      <c r="A85" s="651">
        <v>73</v>
      </c>
      <c r="B85" s="653" t="s">
        <v>437</v>
      </c>
      <c r="C85" s="644"/>
      <c r="D85" s="645"/>
      <c r="E85" s="667"/>
      <c r="F85" s="651">
        <v>73</v>
      </c>
      <c r="G85" s="653" t="s">
        <v>437</v>
      </c>
      <c r="H85" s="644"/>
      <c r="I85" s="645"/>
      <c r="K85" s="651">
        <v>73</v>
      </c>
      <c r="L85" s="653" t="s">
        <v>437</v>
      </c>
      <c r="M85" s="644"/>
      <c r="N85" s="645"/>
      <c r="P85" s="651">
        <v>73</v>
      </c>
      <c r="Q85" s="653" t="s">
        <v>437</v>
      </c>
      <c r="R85" s="644"/>
      <c r="S85" s="645"/>
    </row>
    <row r="86" spans="1:19">
      <c r="A86" s="651">
        <v>74</v>
      </c>
      <c r="B86" s="653" t="s">
        <v>438</v>
      </c>
      <c r="C86" s="644"/>
      <c r="D86" s="645"/>
      <c r="E86" s="667"/>
      <c r="F86" s="651">
        <v>74</v>
      </c>
      <c r="G86" s="653" t="s">
        <v>438</v>
      </c>
      <c r="H86" s="644"/>
      <c r="I86" s="645"/>
      <c r="K86" s="651">
        <v>74</v>
      </c>
      <c r="L86" s="653" t="s">
        <v>438</v>
      </c>
      <c r="M86" s="644"/>
      <c r="N86" s="645"/>
      <c r="P86" s="651">
        <v>74</v>
      </c>
      <c r="Q86" s="653" t="s">
        <v>438</v>
      </c>
      <c r="R86" s="644"/>
      <c r="S86" s="645"/>
    </row>
    <row r="87" spans="1:19">
      <c r="A87" s="651">
        <v>75</v>
      </c>
      <c r="B87" s="653" t="s">
        <v>439</v>
      </c>
      <c r="C87" s="644"/>
      <c r="D87" s="645"/>
      <c r="E87" s="667"/>
      <c r="F87" s="651">
        <v>75</v>
      </c>
      <c r="G87" s="653" t="s">
        <v>439</v>
      </c>
      <c r="H87" s="644"/>
      <c r="I87" s="645"/>
      <c r="K87" s="651">
        <v>75</v>
      </c>
      <c r="L87" s="653" t="s">
        <v>439</v>
      </c>
      <c r="M87" s="644"/>
      <c r="N87" s="645"/>
      <c r="P87" s="651">
        <v>75</v>
      </c>
      <c r="Q87" s="653" t="s">
        <v>439</v>
      </c>
      <c r="R87" s="644"/>
      <c r="S87" s="645"/>
    </row>
    <row r="88" spans="1:19">
      <c r="A88" s="651">
        <v>76</v>
      </c>
      <c r="B88" s="653" t="s">
        <v>440</v>
      </c>
      <c r="C88" s="644"/>
      <c r="D88" s="645"/>
      <c r="E88" s="667"/>
      <c r="F88" s="651">
        <v>76</v>
      </c>
      <c r="G88" s="653" t="s">
        <v>440</v>
      </c>
      <c r="H88" s="644"/>
      <c r="I88" s="645"/>
      <c r="K88" s="651">
        <v>76</v>
      </c>
      <c r="L88" s="653" t="s">
        <v>440</v>
      </c>
      <c r="M88" s="644"/>
      <c r="N88" s="645"/>
      <c r="P88" s="651">
        <v>76</v>
      </c>
      <c r="Q88" s="653" t="s">
        <v>440</v>
      </c>
      <c r="R88" s="644"/>
      <c r="S88" s="645"/>
    </row>
    <row r="89" spans="1:19">
      <c r="A89" s="651">
        <v>77</v>
      </c>
      <c r="B89" s="653" t="s">
        <v>441</v>
      </c>
      <c r="C89" s="644"/>
      <c r="D89" s="645"/>
      <c r="E89" s="667"/>
      <c r="F89" s="651">
        <v>77</v>
      </c>
      <c r="G89" s="653" t="s">
        <v>441</v>
      </c>
      <c r="H89" s="644"/>
      <c r="I89" s="645"/>
      <c r="K89" s="651">
        <v>77</v>
      </c>
      <c r="L89" s="653" t="s">
        <v>441</v>
      </c>
      <c r="M89" s="644"/>
      <c r="N89" s="645"/>
      <c r="P89" s="651">
        <v>77</v>
      </c>
      <c r="Q89" s="653" t="s">
        <v>441</v>
      </c>
      <c r="R89" s="644"/>
      <c r="S89" s="645"/>
    </row>
    <row r="90" spans="1:19">
      <c r="A90" s="651">
        <v>78</v>
      </c>
      <c r="B90" s="653" t="s">
        <v>442</v>
      </c>
      <c r="C90" s="644"/>
      <c r="D90" s="645"/>
      <c r="E90" s="667"/>
      <c r="F90" s="651">
        <v>78</v>
      </c>
      <c r="G90" s="653" t="s">
        <v>442</v>
      </c>
      <c r="H90" s="644"/>
      <c r="I90" s="645"/>
      <c r="K90" s="651">
        <v>78</v>
      </c>
      <c r="L90" s="653" t="s">
        <v>442</v>
      </c>
      <c r="M90" s="644"/>
      <c r="N90" s="645"/>
      <c r="P90" s="651">
        <v>78</v>
      </c>
      <c r="Q90" s="653" t="s">
        <v>442</v>
      </c>
      <c r="R90" s="644"/>
      <c r="S90" s="645"/>
    </row>
    <row r="91" spans="1:19">
      <c r="A91" s="651">
        <v>79</v>
      </c>
      <c r="B91" s="653" t="s">
        <v>443</v>
      </c>
      <c r="C91" s="644"/>
      <c r="D91" s="645"/>
      <c r="E91" s="667"/>
      <c r="F91" s="651">
        <v>79</v>
      </c>
      <c r="G91" s="653" t="s">
        <v>443</v>
      </c>
      <c r="H91" s="644"/>
      <c r="I91" s="645"/>
      <c r="K91" s="651">
        <v>79</v>
      </c>
      <c r="L91" s="653" t="s">
        <v>443</v>
      </c>
      <c r="M91" s="644"/>
      <c r="N91" s="645"/>
      <c r="P91" s="651">
        <v>79</v>
      </c>
      <c r="Q91" s="653" t="s">
        <v>443</v>
      </c>
      <c r="R91" s="644"/>
      <c r="S91" s="645"/>
    </row>
    <row r="92" spans="1:19">
      <c r="A92" s="651">
        <v>80</v>
      </c>
      <c r="B92" s="653" t="s">
        <v>444</v>
      </c>
      <c r="C92" s="644"/>
      <c r="D92" s="645"/>
      <c r="E92" s="667"/>
      <c r="F92" s="651">
        <v>80</v>
      </c>
      <c r="G92" s="653" t="s">
        <v>444</v>
      </c>
      <c r="H92" s="644"/>
      <c r="I92" s="645"/>
      <c r="K92" s="651">
        <v>80</v>
      </c>
      <c r="L92" s="653" t="s">
        <v>444</v>
      </c>
      <c r="M92" s="644"/>
      <c r="N92" s="645"/>
      <c r="P92" s="651">
        <v>80</v>
      </c>
      <c r="Q92" s="653" t="s">
        <v>444</v>
      </c>
      <c r="R92" s="644"/>
      <c r="S92" s="645"/>
    </row>
    <row r="93" spans="1:19">
      <c r="A93" s="651">
        <v>81</v>
      </c>
      <c r="B93" s="653" t="s">
        <v>445</v>
      </c>
      <c r="C93" s="644"/>
      <c r="D93" s="645"/>
      <c r="E93" s="667"/>
      <c r="F93" s="651">
        <v>81</v>
      </c>
      <c r="G93" s="653" t="s">
        <v>445</v>
      </c>
      <c r="H93" s="644"/>
      <c r="I93" s="645"/>
      <c r="K93" s="651">
        <v>81</v>
      </c>
      <c r="L93" s="653" t="s">
        <v>445</v>
      </c>
      <c r="M93" s="644"/>
      <c r="N93" s="645"/>
      <c r="P93" s="651">
        <v>81</v>
      </c>
      <c r="Q93" s="653" t="s">
        <v>445</v>
      </c>
      <c r="R93" s="644"/>
      <c r="S93" s="645"/>
    </row>
    <row r="94" spans="1:19">
      <c r="A94" s="651">
        <v>82</v>
      </c>
      <c r="B94" s="653" t="s">
        <v>446</v>
      </c>
      <c r="C94" s="644"/>
      <c r="D94" s="645"/>
      <c r="E94" s="667"/>
      <c r="F94" s="651">
        <v>82</v>
      </c>
      <c r="G94" s="653" t="s">
        <v>446</v>
      </c>
      <c r="H94" s="644"/>
      <c r="I94" s="645"/>
      <c r="K94" s="651">
        <v>82</v>
      </c>
      <c r="L94" s="653" t="s">
        <v>446</v>
      </c>
      <c r="M94" s="644"/>
      <c r="N94" s="645"/>
      <c r="P94" s="651">
        <v>82</v>
      </c>
      <c r="Q94" s="653" t="s">
        <v>446</v>
      </c>
      <c r="R94" s="644"/>
      <c r="S94" s="645"/>
    </row>
    <row r="95" spans="1:19">
      <c r="A95" s="651">
        <v>83</v>
      </c>
      <c r="B95" s="653" t="s">
        <v>447</v>
      </c>
      <c r="C95" s="644"/>
      <c r="D95" s="645"/>
      <c r="E95" s="667"/>
      <c r="F95" s="651">
        <v>83</v>
      </c>
      <c r="G95" s="653" t="s">
        <v>447</v>
      </c>
      <c r="H95" s="644"/>
      <c r="I95" s="645"/>
      <c r="K95" s="651">
        <v>83</v>
      </c>
      <c r="L95" s="653" t="s">
        <v>447</v>
      </c>
      <c r="M95" s="644"/>
      <c r="N95" s="645"/>
      <c r="P95" s="651">
        <v>83</v>
      </c>
      <c r="Q95" s="653" t="s">
        <v>447</v>
      </c>
      <c r="R95" s="644"/>
      <c r="S95" s="645"/>
    </row>
    <row r="96" spans="1:19">
      <c r="A96" s="651">
        <v>84</v>
      </c>
      <c r="B96" s="653" t="s">
        <v>448</v>
      </c>
      <c r="C96" s="644"/>
      <c r="D96" s="645"/>
      <c r="E96" s="667"/>
      <c r="F96" s="651">
        <v>84</v>
      </c>
      <c r="G96" s="653" t="s">
        <v>448</v>
      </c>
      <c r="H96" s="644"/>
      <c r="I96" s="645"/>
      <c r="K96" s="651">
        <v>84</v>
      </c>
      <c r="L96" s="653" t="s">
        <v>448</v>
      </c>
      <c r="M96" s="644"/>
      <c r="N96" s="645"/>
      <c r="P96" s="651">
        <v>84</v>
      </c>
      <c r="Q96" s="653" t="s">
        <v>448</v>
      </c>
      <c r="R96" s="644"/>
      <c r="S96" s="645"/>
    </row>
    <row r="97" spans="1:19">
      <c r="A97" s="651">
        <v>85</v>
      </c>
      <c r="B97" s="653" t="s">
        <v>449</v>
      </c>
      <c r="C97" s="644"/>
      <c r="D97" s="645"/>
      <c r="E97" s="667"/>
      <c r="F97" s="651">
        <v>85</v>
      </c>
      <c r="G97" s="653" t="s">
        <v>449</v>
      </c>
      <c r="H97" s="644"/>
      <c r="I97" s="645"/>
      <c r="K97" s="651">
        <v>85</v>
      </c>
      <c r="L97" s="653" t="s">
        <v>449</v>
      </c>
      <c r="M97" s="644"/>
      <c r="N97" s="645"/>
      <c r="P97" s="651">
        <v>85</v>
      </c>
      <c r="Q97" s="653" t="s">
        <v>449</v>
      </c>
      <c r="R97" s="644"/>
      <c r="S97" s="645"/>
    </row>
    <row r="98" spans="1:19">
      <c r="A98" s="651">
        <v>86</v>
      </c>
      <c r="B98" s="653" t="s">
        <v>450</v>
      </c>
      <c r="C98" s="644"/>
      <c r="D98" s="645"/>
      <c r="E98" s="667"/>
      <c r="F98" s="651">
        <v>86</v>
      </c>
      <c r="G98" s="653" t="s">
        <v>450</v>
      </c>
      <c r="H98" s="644"/>
      <c r="I98" s="645"/>
      <c r="K98" s="651">
        <v>86</v>
      </c>
      <c r="L98" s="653" t="s">
        <v>450</v>
      </c>
      <c r="M98" s="644"/>
      <c r="N98" s="645"/>
      <c r="P98" s="651">
        <v>86</v>
      </c>
      <c r="Q98" s="653" t="s">
        <v>450</v>
      </c>
      <c r="R98" s="644"/>
      <c r="S98" s="645"/>
    </row>
    <row r="99" spans="1:19">
      <c r="A99" s="651">
        <v>87</v>
      </c>
      <c r="B99" s="653" t="s">
        <v>451</v>
      </c>
      <c r="C99" s="644"/>
      <c r="D99" s="645"/>
      <c r="E99" s="667"/>
      <c r="F99" s="651">
        <v>87</v>
      </c>
      <c r="G99" s="653" t="s">
        <v>451</v>
      </c>
      <c r="H99" s="644"/>
      <c r="I99" s="645"/>
      <c r="K99" s="651">
        <v>87</v>
      </c>
      <c r="L99" s="653" t="s">
        <v>451</v>
      </c>
      <c r="M99" s="644"/>
      <c r="N99" s="645"/>
      <c r="P99" s="651">
        <v>87</v>
      </c>
      <c r="Q99" s="653" t="s">
        <v>451</v>
      </c>
      <c r="R99" s="644"/>
      <c r="S99" s="645"/>
    </row>
    <row r="100" spans="1:19">
      <c r="A100" s="651">
        <v>88</v>
      </c>
      <c r="B100" s="653" t="s">
        <v>452</v>
      </c>
      <c r="C100" s="644"/>
      <c r="D100" s="645"/>
      <c r="E100" s="667"/>
      <c r="F100" s="651">
        <v>88</v>
      </c>
      <c r="G100" s="653" t="s">
        <v>452</v>
      </c>
      <c r="H100" s="644"/>
      <c r="I100" s="645"/>
      <c r="K100" s="651">
        <v>88</v>
      </c>
      <c r="L100" s="653" t="s">
        <v>452</v>
      </c>
      <c r="M100" s="644"/>
      <c r="N100" s="645"/>
      <c r="P100" s="651">
        <v>88</v>
      </c>
      <c r="Q100" s="653" t="s">
        <v>452</v>
      </c>
      <c r="R100" s="644"/>
      <c r="S100" s="645"/>
    </row>
    <row r="101" spans="1:19">
      <c r="A101" s="651">
        <v>89</v>
      </c>
      <c r="B101" s="653" t="s">
        <v>453</v>
      </c>
      <c r="C101" s="644"/>
      <c r="D101" s="645"/>
      <c r="E101" s="667"/>
      <c r="F101" s="651">
        <v>89</v>
      </c>
      <c r="G101" s="653" t="s">
        <v>453</v>
      </c>
      <c r="H101" s="644"/>
      <c r="I101" s="645"/>
      <c r="K101" s="651">
        <v>89</v>
      </c>
      <c r="L101" s="653" t="s">
        <v>453</v>
      </c>
      <c r="M101" s="644"/>
      <c r="N101" s="645"/>
      <c r="P101" s="651">
        <v>89</v>
      </c>
      <c r="Q101" s="653" t="s">
        <v>453</v>
      </c>
      <c r="R101" s="644"/>
      <c r="S101" s="645"/>
    </row>
    <row r="102" spans="1:19">
      <c r="A102" s="651">
        <v>90</v>
      </c>
      <c r="B102" s="653" t="s">
        <v>454</v>
      </c>
      <c r="C102" s="644"/>
      <c r="D102" s="645"/>
      <c r="E102" s="667"/>
      <c r="F102" s="651">
        <v>90</v>
      </c>
      <c r="G102" s="653" t="s">
        <v>454</v>
      </c>
      <c r="H102" s="644"/>
      <c r="I102" s="645"/>
      <c r="K102" s="651">
        <v>90</v>
      </c>
      <c r="L102" s="653" t="s">
        <v>454</v>
      </c>
      <c r="M102" s="644"/>
      <c r="N102" s="645"/>
      <c r="P102" s="651">
        <v>90</v>
      </c>
      <c r="Q102" s="653" t="s">
        <v>454</v>
      </c>
      <c r="R102" s="644"/>
      <c r="S102" s="645"/>
    </row>
    <row r="103" spans="1:19">
      <c r="A103" s="651">
        <v>91</v>
      </c>
      <c r="B103" s="653" t="s">
        <v>455</v>
      </c>
      <c r="C103" s="644"/>
      <c r="D103" s="645"/>
      <c r="E103" s="667"/>
      <c r="F103" s="651">
        <v>91</v>
      </c>
      <c r="G103" s="653" t="s">
        <v>455</v>
      </c>
      <c r="H103" s="644"/>
      <c r="I103" s="645"/>
      <c r="K103" s="651">
        <v>91</v>
      </c>
      <c r="L103" s="653" t="s">
        <v>455</v>
      </c>
      <c r="M103" s="644"/>
      <c r="N103" s="645"/>
      <c r="P103" s="651">
        <v>91</v>
      </c>
      <c r="Q103" s="653" t="s">
        <v>455</v>
      </c>
      <c r="R103" s="644"/>
      <c r="S103" s="645"/>
    </row>
    <row r="104" spans="1:19">
      <c r="A104" s="651">
        <v>92</v>
      </c>
      <c r="B104" s="653" t="s">
        <v>456</v>
      </c>
      <c r="C104" s="644"/>
      <c r="D104" s="645"/>
      <c r="E104" s="667"/>
      <c r="F104" s="651">
        <v>92</v>
      </c>
      <c r="G104" s="653" t="s">
        <v>456</v>
      </c>
      <c r="H104" s="644"/>
      <c r="I104" s="645"/>
      <c r="K104" s="651">
        <v>92</v>
      </c>
      <c r="L104" s="653" t="s">
        <v>456</v>
      </c>
      <c r="M104" s="644"/>
      <c r="N104" s="645"/>
      <c r="P104" s="651">
        <v>92</v>
      </c>
      <c r="Q104" s="653" t="s">
        <v>456</v>
      </c>
      <c r="R104" s="644"/>
      <c r="S104" s="645"/>
    </row>
    <row r="105" spans="1:19">
      <c r="A105" s="651">
        <v>93</v>
      </c>
      <c r="B105" s="653" t="s">
        <v>457</v>
      </c>
      <c r="C105" s="644"/>
      <c r="D105" s="645"/>
      <c r="E105" s="667"/>
      <c r="F105" s="651">
        <v>93</v>
      </c>
      <c r="G105" s="653" t="s">
        <v>457</v>
      </c>
      <c r="H105" s="644"/>
      <c r="I105" s="645"/>
      <c r="K105" s="651">
        <v>93</v>
      </c>
      <c r="L105" s="653" t="s">
        <v>457</v>
      </c>
      <c r="M105" s="644"/>
      <c r="N105" s="645"/>
      <c r="P105" s="651">
        <v>93</v>
      </c>
      <c r="Q105" s="653" t="s">
        <v>457</v>
      </c>
      <c r="R105" s="644"/>
      <c r="S105" s="645"/>
    </row>
    <row r="106" spans="1:19">
      <c r="A106" s="651">
        <v>94</v>
      </c>
      <c r="B106" s="653" t="s">
        <v>458</v>
      </c>
      <c r="C106" s="644"/>
      <c r="D106" s="645"/>
      <c r="E106" s="667"/>
      <c r="F106" s="651">
        <v>94</v>
      </c>
      <c r="G106" s="653" t="s">
        <v>458</v>
      </c>
      <c r="H106" s="644"/>
      <c r="I106" s="645"/>
      <c r="K106" s="651">
        <v>94</v>
      </c>
      <c r="L106" s="653" t="s">
        <v>458</v>
      </c>
      <c r="M106" s="644"/>
      <c r="N106" s="645"/>
      <c r="P106" s="651">
        <v>94</v>
      </c>
      <c r="Q106" s="653" t="s">
        <v>458</v>
      </c>
      <c r="R106" s="644"/>
      <c r="S106" s="645"/>
    </row>
    <row r="107" spans="1:19">
      <c r="A107" s="651">
        <v>95</v>
      </c>
      <c r="B107" s="653" t="s">
        <v>459</v>
      </c>
      <c r="C107" s="644"/>
      <c r="D107" s="645"/>
      <c r="E107" s="667"/>
      <c r="F107" s="651">
        <v>95</v>
      </c>
      <c r="G107" s="653" t="s">
        <v>459</v>
      </c>
      <c r="H107" s="644"/>
      <c r="I107" s="645"/>
      <c r="K107" s="651">
        <v>95</v>
      </c>
      <c r="L107" s="653" t="s">
        <v>459</v>
      </c>
      <c r="M107" s="644"/>
      <c r="N107" s="645"/>
      <c r="P107" s="651">
        <v>95</v>
      </c>
      <c r="Q107" s="653" t="s">
        <v>459</v>
      </c>
      <c r="R107" s="644"/>
      <c r="S107" s="645"/>
    </row>
    <row r="108" spans="1:19">
      <c r="A108" s="651">
        <v>96</v>
      </c>
      <c r="B108" s="653" t="s">
        <v>460</v>
      </c>
      <c r="C108" s="644"/>
      <c r="D108" s="645"/>
      <c r="E108" s="667"/>
      <c r="F108" s="651">
        <v>96</v>
      </c>
      <c r="G108" s="653" t="s">
        <v>460</v>
      </c>
      <c r="H108" s="644"/>
      <c r="I108" s="645"/>
      <c r="K108" s="651">
        <v>96</v>
      </c>
      <c r="L108" s="653" t="s">
        <v>460</v>
      </c>
      <c r="M108" s="644"/>
      <c r="N108" s="645"/>
      <c r="P108" s="651">
        <v>96</v>
      </c>
      <c r="Q108" s="653" t="s">
        <v>460</v>
      </c>
      <c r="R108" s="644"/>
      <c r="S108" s="645"/>
    </row>
    <row r="109" spans="1:19">
      <c r="A109" s="651">
        <v>97</v>
      </c>
      <c r="B109" s="653" t="s">
        <v>461</v>
      </c>
      <c r="C109" s="644"/>
      <c r="D109" s="645"/>
      <c r="E109" s="667"/>
      <c r="F109" s="651">
        <v>97</v>
      </c>
      <c r="G109" s="653" t="s">
        <v>461</v>
      </c>
      <c r="H109" s="644"/>
      <c r="I109" s="645"/>
      <c r="K109" s="651">
        <v>97</v>
      </c>
      <c r="L109" s="653" t="s">
        <v>461</v>
      </c>
      <c r="M109" s="644"/>
      <c r="N109" s="645"/>
      <c r="P109" s="651">
        <v>97</v>
      </c>
      <c r="Q109" s="653" t="s">
        <v>461</v>
      </c>
      <c r="R109" s="644"/>
      <c r="S109" s="645"/>
    </row>
    <row r="110" spans="1:19">
      <c r="A110" s="651">
        <v>98</v>
      </c>
      <c r="B110" s="653" t="s">
        <v>462</v>
      </c>
      <c r="C110" s="644"/>
      <c r="D110" s="645"/>
      <c r="E110" s="667"/>
      <c r="F110" s="651">
        <v>98</v>
      </c>
      <c r="G110" s="653" t="s">
        <v>462</v>
      </c>
      <c r="H110" s="644"/>
      <c r="I110" s="645"/>
      <c r="K110" s="651">
        <v>98</v>
      </c>
      <c r="L110" s="653" t="s">
        <v>462</v>
      </c>
      <c r="M110" s="644"/>
      <c r="N110" s="645"/>
      <c r="P110" s="651">
        <v>98</v>
      </c>
      <c r="Q110" s="653" t="s">
        <v>462</v>
      </c>
      <c r="R110" s="644"/>
      <c r="S110" s="645"/>
    </row>
    <row r="111" spans="1:19">
      <c r="A111" s="651">
        <v>99</v>
      </c>
      <c r="B111" s="653" t="s">
        <v>463</v>
      </c>
      <c r="C111" s="644"/>
      <c r="D111" s="645"/>
      <c r="E111" s="667"/>
      <c r="F111" s="651">
        <v>99</v>
      </c>
      <c r="G111" s="653" t="s">
        <v>463</v>
      </c>
      <c r="H111" s="644"/>
      <c r="I111" s="645"/>
      <c r="K111" s="651">
        <v>99</v>
      </c>
      <c r="L111" s="653" t="s">
        <v>463</v>
      </c>
      <c r="M111" s="644"/>
      <c r="N111" s="645"/>
      <c r="P111" s="651">
        <v>99</v>
      </c>
      <c r="Q111" s="653" t="s">
        <v>463</v>
      </c>
      <c r="R111" s="644"/>
      <c r="S111" s="645"/>
    </row>
    <row r="112" spans="1:19" ht="13.5" thickBot="1">
      <c r="A112" s="654">
        <v>100</v>
      </c>
      <c r="B112" s="655" t="s">
        <v>464</v>
      </c>
      <c r="C112" s="656"/>
      <c r="D112" s="657"/>
      <c r="E112" s="667"/>
      <c r="F112" s="654">
        <v>100</v>
      </c>
      <c r="G112" s="655" t="s">
        <v>464</v>
      </c>
      <c r="H112" s="656"/>
      <c r="I112" s="657"/>
      <c r="K112" s="654">
        <v>100</v>
      </c>
      <c r="L112" s="655" t="s">
        <v>464</v>
      </c>
      <c r="M112" s="656"/>
      <c r="N112" s="657"/>
      <c r="P112" s="654">
        <v>100</v>
      </c>
      <c r="Q112" s="655" t="s">
        <v>464</v>
      </c>
      <c r="R112" s="656"/>
      <c r="S112" s="657"/>
    </row>
    <row r="118" spans="1:4">
      <c r="A118" s="673" t="s">
        <v>470</v>
      </c>
    </row>
    <row r="119" spans="1:4" ht="13.5" thickBot="1"/>
    <row r="120" spans="1:4" ht="13.5" thickBot="1">
      <c r="A120" s="658"/>
      <c r="B120" s="659"/>
      <c r="C120" s="659"/>
      <c r="D120" s="660"/>
    </row>
    <row r="121" spans="1:4" ht="13.5" thickBot="1">
      <c r="A121" s="662"/>
      <c r="B121" s="663"/>
      <c r="C121" s="663"/>
      <c r="D121" s="664"/>
    </row>
    <row r="122" spans="1:4" ht="15.75" thickBot="1">
      <c r="A122" s="1024" t="e">
        <v>#REF!</v>
      </c>
      <c r="B122" s="1025"/>
      <c r="C122" s="641"/>
      <c r="D122" s="642"/>
    </row>
    <row r="123" spans="1:4">
      <c r="A123" s="1018"/>
      <c r="B123" s="1019"/>
      <c r="C123" s="641"/>
      <c r="D123" s="642"/>
    </row>
    <row r="124" spans="1:4">
      <c r="A124" s="643"/>
      <c r="B124" s="644"/>
      <c r="C124" s="644"/>
      <c r="D124" s="645"/>
    </row>
    <row r="125" spans="1:4">
      <c r="A125" s="1026" t="e">
        <f>IF(OR((A122&gt;9999999999),(A122&lt;0)),"Invalid Entry - More than 1000 crore OR -ve value",IF(A122=0, "",+CONCATENATE(U121,B132,D132,B131,D131,B130,D130,B129,D129,B128,D128,B127," Only")))</f>
        <v>#REF!</v>
      </c>
      <c r="B125" s="1027"/>
      <c r="C125" s="1027"/>
      <c r="D125" s="1028"/>
    </row>
    <row r="126" spans="1:4">
      <c r="A126" s="643"/>
      <c r="B126" s="644"/>
      <c r="C126" s="644"/>
      <c r="D126" s="645"/>
    </row>
    <row r="127" spans="1:4">
      <c r="A127" s="646" t="e">
        <f>-INT(A122/100)*100+ROUND(A122,0)</f>
        <v>#REF!</v>
      </c>
      <c r="B127" s="644" t="e">
        <f t="shared" ref="B127:B132" si="6">IF(A127=0,"",LOOKUP(A127,$A$13:$A$112,$B$13:$B$112))</f>
        <v>#REF!</v>
      </c>
      <c r="C127" s="644"/>
      <c r="D127" s="647"/>
    </row>
    <row r="128" spans="1:4">
      <c r="A128" s="646" t="e">
        <f>-INT(A122/1000)*10+INT(A122/100)</f>
        <v>#REF!</v>
      </c>
      <c r="B128" s="644" t="e">
        <f t="shared" si="6"/>
        <v>#REF!</v>
      </c>
      <c r="C128" s="644"/>
      <c r="D128" s="647" t="e">
        <f>+IF(B128="",""," Hundred ")</f>
        <v>#REF!</v>
      </c>
    </row>
    <row r="129" spans="1:4">
      <c r="A129" s="646" t="e">
        <f>-INT(A122/100000)*100+INT(A122/1000)</f>
        <v>#REF!</v>
      </c>
      <c r="B129" s="644" t="e">
        <f t="shared" si="6"/>
        <v>#REF!</v>
      </c>
      <c r="C129" s="644"/>
      <c r="D129" s="647" t="e">
        <f>IF((B129=""),IF(C129="",""," Thousand ")," Thousand ")</f>
        <v>#REF!</v>
      </c>
    </row>
    <row r="130" spans="1:4">
      <c r="A130" s="646" t="e">
        <f>-INT(A122/10000000)*100+INT(A122/100000)</f>
        <v>#REF!</v>
      </c>
      <c r="B130" s="644" t="e">
        <f t="shared" si="6"/>
        <v>#REF!</v>
      </c>
      <c r="C130" s="644"/>
      <c r="D130" s="647" t="e">
        <f>IF((B130=""),IF(C130="",""," Lac ")," Lac ")</f>
        <v>#REF!</v>
      </c>
    </row>
    <row r="131" spans="1:4">
      <c r="A131" s="646" t="e">
        <f>-INT(A122/1000000000)*100+INT(A122/10000000)</f>
        <v>#REF!</v>
      </c>
      <c r="B131" s="648" t="e">
        <f t="shared" si="6"/>
        <v>#REF!</v>
      </c>
      <c r="C131" s="644"/>
      <c r="D131" s="647" t="e">
        <f>IF((B131=""),IF(C131="",""," Crore ")," Crore ")</f>
        <v>#REF!</v>
      </c>
    </row>
    <row r="132" spans="1:4">
      <c r="A132" s="649" t="e">
        <f>-INT(A122/10000000000)*1000+INT(A122/1000000000)</f>
        <v>#REF!</v>
      </c>
      <c r="B132" s="648" t="e">
        <f t="shared" si="6"/>
        <v>#REF!</v>
      </c>
      <c r="C132" s="644"/>
      <c r="D132" s="647" t="e">
        <f>IF((B132=""),IF(C132="",""," Hundred ")," Hundred ")</f>
        <v>#REF!</v>
      </c>
    </row>
    <row r="133" spans="1:4">
      <c r="A133" s="650"/>
      <c r="B133" s="644"/>
      <c r="C133" s="644"/>
      <c r="D133" s="645"/>
    </row>
    <row r="134" spans="1:4">
      <c r="A134" s="651">
        <v>1</v>
      </c>
      <c r="B134" s="652" t="s">
        <v>365</v>
      </c>
      <c r="C134" s="644"/>
      <c r="D134" s="645"/>
    </row>
    <row r="135" spans="1:4">
      <c r="A135" s="651">
        <v>2</v>
      </c>
      <c r="B135" s="652" t="s">
        <v>366</v>
      </c>
      <c r="C135" s="644"/>
      <c r="D135" s="645"/>
    </row>
    <row r="136" spans="1:4">
      <c r="A136" s="651">
        <v>3</v>
      </c>
      <c r="B136" s="652" t="s">
        <v>367</v>
      </c>
      <c r="C136" s="644"/>
      <c r="D136" s="645"/>
    </row>
    <row r="137" spans="1:4">
      <c r="A137" s="651">
        <v>4</v>
      </c>
      <c r="B137" s="652" t="s">
        <v>368</v>
      </c>
      <c r="C137" s="644"/>
      <c r="D137" s="645"/>
    </row>
    <row r="138" spans="1:4">
      <c r="A138" s="651">
        <v>5</v>
      </c>
      <c r="B138" s="652" t="s">
        <v>369</v>
      </c>
      <c r="C138" s="644"/>
      <c r="D138" s="645"/>
    </row>
    <row r="139" spans="1:4">
      <c r="A139" s="651">
        <v>6</v>
      </c>
      <c r="B139" s="652" t="s">
        <v>370</v>
      </c>
      <c r="C139" s="644"/>
      <c r="D139" s="645"/>
    </row>
    <row r="140" spans="1:4">
      <c r="A140" s="651">
        <v>7</v>
      </c>
      <c r="B140" s="652" t="s">
        <v>371</v>
      </c>
      <c r="C140" s="644"/>
      <c r="D140" s="645"/>
    </row>
    <row r="141" spans="1:4">
      <c r="A141" s="651">
        <v>8</v>
      </c>
      <c r="B141" s="652" t="s">
        <v>372</v>
      </c>
      <c r="C141" s="644"/>
      <c r="D141" s="645"/>
    </row>
    <row r="142" spans="1:4">
      <c r="A142" s="651">
        <v>9</v>
      </c>
      <c r="B142" s="652" t="s">
        <v>373</v>
      </c>
      <c r="C142" s="644"/>
      <c r="D142" s="645"/>
    </row>
    <row r="143" spans="1:4">
      <c r="A143" s="651">
        <v>10</v>
      </c>
      <c r="B143" s="652" t="s">
        <v>374</v>
      </c>
      <c r="C143" s="644"/>
      <c r="D143" s="645"/>
    </row>
    <row r="144" spans="1:4">
      <c r="A144" s="651">
        <v>11</v>
      </c>
      <c r="B144" s="652" t="s">
        <v>375</v>
      </c>
      <c r="C144" s="644"/>
      <c r="D144" s="645"/>
    </row>
    <row r="145" spans="1:4">
      <c r="A145" s="651">
        <v>12</v>
      </c>
      <c r="B145" s="652" t="s">
        <v>376</v>
      </c>
      <c r="C145" s="644"/>
      <c r="D145" s="645"/>
    </row>
    <row r="146" spans="1:4">
      <c r="A146" s="651">
        <v>13</v>
      </c>
      <c r="B146" s="652" t="s">
        <v>377</v>
      </c>
      <c r="C146" s="644"/>
      <c r="D146" s="645"/>
    </row>
    <row r="147" spans="1:4">
      <c r="A147" s="651">
        <v>14</v>
      </c>
      <c r="B147" s="652" t="s">
        <v>378</v>
      </c>
      <c r="C147" s="644"/>
      <c r="D147" s="645"/>
    </row>
    <row r="148" spans="1:4">
      <c r="A148" s="651">
        <v>15</v>
      </c>
      <c r="B148" s="652" t="s">
        <v>379</v>
      </c>
      <c r="C148" s="644"/>
      <c r="D148" s="645"/>
    </row>
    <row r="149" spans="1:4">
      <c r="A149" s="651">
        <v>16</v>
      </c>
      <c r="B149" s="652" t="s">
        <v>380</v>
      </c>
      <c r="C149" s="644"/>
      <c r="D149" s="645"/>
    </row>
    <row r="150" spans="1:4">
      <c r="A150" s="651">
        <v>17</v>
      </c>
      <c r="B150" s="652" t="s">
        <v>381</v>
      </c>
      <c r="C150" s="644"/>
      <c r="D150" s="645"/>
    </row>
    <row r="151" spans="1:4">
      <c r="A151" s="651">
        <v>18</v>
      </c>
      <c r="B151" s="652" t="s">
        <v>382</v>
      </c>
      <c r="C151" s="644"/>
      <c r="D151" s="645"/>
    </row>
    <row r="152" spans="1:4">
      <c r="A152" s="651">
        <v>19</v>
      </c>
      <c r="B152" s="652" t="s">
        <v>383</v>
      </c>
      <c r="C152" s="644"/>
      <c r="D152" s="645"/>
    </row>
    <row r="153" spans="1:4">
      <c r="A153" s="651">
        <v>20</v>
      </c>
      <c r="B153" s="652" t="s">
        <v>384</v>
      </c>
      <c r="C153" s="644"/>
      <c r="D153" s="645"/>
    </row>
    <row r="154" spans="1:4">
      <c r="A154" s="651">
        <v>21</v>
      </c>
      <c r="B154" s="652" t="s">
        <v>385</v>
      </c>
      <c r="C154" s="644"/>
      <c r="D154" s="645"/>
    </row>
    <row r="155" spans="1:4">
      <c r="A155" s="651">
        <v>22</v>
      </c>
      <c r="B155" s="652" t="s">
        <v>386</v>
      </c>
      <c r="C155" s="644"/>
      <c r="D155" s="645"/>
    </row>
    <row r="156" spans="1:4">
      <c r="A156" s="651">
        <v>23</v>
      </c>
      <c r="B156" s="652" t="s">
        <v>387</v>
      </c>
      <c r="C156" s="644"/>
      <c r="D156" s="645"/>
    </row>
    <row r="157" spans="1:4">
      <c r="A157" s="651">
        <v>24</v>
      </c>
      <c r="B157" s="652" t="s">
        <v>388</v>
      </c>
      <c r="C157" s="644"/>
      <c r="D157" s="645"/>
    </row>
    <row r="158" spans="1:4">
      <c r="A158" s="651">
        <v>25</v>
      </c>
      <c r="B158" s="652" t="s">
        <v>389</v>
      </c>
      <c r="C158" s="644"/>
      <c r="D158" s="645"/>
    </row>
    <row r="159" spans="1:4">
      <c r="A159" s="651">
        <v>26</v>
      </c>
      <c r="B159" s="652" t="s">
        <v>390</v>
      </c>
      <c r="C159" s="644"/>
      <c r="D159" s="645"/>
    </row>
    <row r="160" spans="1:4">
      <c r="A160" s="651">
        <v>27</v>
      </c>
      <c r="B160" s="652" t="s">
        <v>391</v>
      </c>
      <c r="C160" s="644"/>
      <c r="D160" s="645"/>
    </row>
    <row r="161" spans="1:4">
      <c r="A161" s="651">
        <v>28</v>
      </c>
      <c r="B161" s="652" t="s">
        <v>392</v>
      </c>
      <c r="C161" s="644"/>
      <c r="D161" s="645"/>
    </row>
    <row r="162" spans="1:4">
      <c r="A162" s="651">
        <v>29</v>
      </c>
      <c r="B162" s="652" t="s">
        <v>393</v>
      </c>
      <c r="C162" s="644"/>
      <c r="D162" s="645"/>
    </row>
    <row r="163" spans="1:4">
      <c r="A163" s="651">
        <v>30</v>
      </c>
      <c r="B163" s="652" t="s">
        <v>394</v>
      </c>
      <c r="C163" s="644"/>
      <c r="D163" s="645"/>
    </row>
    <row r="164" spans="1:4">
      <c r="A164" s="651">
        <v>31</v>
      </c>
      <c r="B164" s="652" t="s">
        <v>395</v>
      </c>
      <c r="C164" s="644"/>
      <c r="D164" s="645"/>
    </row>
    <row r="165" spans="1:4">
      <c r="A165" s="651">
        <v>32</v>
      </c>
      <c r="B165" s="652" t="s">
        <v>396</v>
      </c>
      <c r="C165" s="644"/>
      <c r="D165" s="645"/>
    </row>
    <row r="166" spans="1:4">
      <c r="A166" s="651">
        <v>33</v>
      </c>
      <c r="B166" s="652" t="s">
        <v>397</v>
      </c>
      <c r="C166" s="644"/>
      <c r="D166" s="645"/>
    </row>
    <row r="167" spans="1:4">
      <c r="A167" s="651">
        <v>34</v>
      </c>
      <c r="B167" s="652" t="s">
        <v>398</v>
      </c>
      <c r="C167" s="644"/>
      <c r="D167" s="645"/>
    </row>
    <row r="168" spans="1:4">
      <c r="A168" s="651">
        <v>35</v>
      </c>
      <c r="B168" s="652" t="s">
        <v>399</v>
      </c>
      <c r="C168" s="644"/>
      <c r="D168" s="645"/>
    </row>
    <row r="169" spans="1:4">
      <c r="A169" s="651">
        <v>36</v>
      </c>
      <c r="B169" s="652" t="s">
        <v>400</v>
      </c>
      <c r="C169" s="644"/>
      <c r="D169" s="645"/>
    </row>
    <row r="170" spans="1:4">
      <c r="A170" s="651">
        <v>37</v>
      </c>
      <c r="B170" s="652" t="s">
        <v>401</v>
      </c>
      <c r="C170" s="644"/>
      <c r="D170" s="645"/>
    </row>
    <row r="171" spans="1:4">
      <c r="A171" s="651">
        <v>38</v>
      </c>
      <c r="B171" s="652" t="s">
        <v>402</v>
      </c>
      <c r="C171" s="644"/>
      <c r="D171" s="645"/>
    </row>
    <row r="172" spans="1:4">
      <c r="A172" s="651">
        <v>39</v>
      </c>
      <c r="B172" s="652" t="s">
        <v>403</v>
      </c>
      <c r="C172" s="644"/>
      <c r="D172" s="645"/>
    </row>
    <row r="173" spans="1:4">
      <c r="A173" s="651">
        <v>40</v>
      </c>
      <c r="B173" s="652" t="s">
        <v>404</v>
      </c>
      <c r="C173" s="644"/>
      <c r="D173" s="645"/>
    </row>
    <row r="174" spans="1:4">
      <c r="A174" s="651">
        <v>41</v>
      </c>
      <c r="B174" s="652" t="s">
        <v>405</v>
      </c>
      <c r="C174" s="644"/>
      <c r="D174" s="645"/>
    </row>
    <row r="175" spans="1:4">
      <c r="A175" s="651">
        <v>42</v>
      </c>
      <c r="B175" s="652" t="s">
        <v>406</v>
      </c>
      <c r="C175" s="644"/>
      <c r="D175" s="645"/>
    </row>
    <row r="176" spans="1:4">
      <c r="A176" s="651">
        <v>43</v>
      </c>
      <c r="B176" s="652" t="s">
        <v>407</v>
      </c>
      <c r="C176" s="644"/>
      <c r="D176" s="645"/>
    </row>
    <row r="177" spans="1:4">
      <c r="A177" s="651">
        <v>44</v>
      </c>
      <c r="B177" s="652" t="s">
        <v>408</v>
      </c>
      <c r="C177" s="644"/>
      <c r="D177" s="645"/>
    </row>
    <row r="178" spans="1:4">
      <c r="A178" s="651">
        <v>45</v>
      </c>
      <c r="B178" s="652" t="s">
        <v>409</v>
      </c>
      <c r="C178" s="644"/>
      <c r="D178" s="645"/>
    </row>
    <row r="179" spans="1:4">
      <c r="A179" s="651">
        <v>46</v>
      </c>
      <c r="B179" s="652" t="s">
        <v>410</v>
      </c>
      <c r="C179" s="644"/>
      <c r="D179" s="645"/>
    </row>
    <row r="180" spans="1:4">
      <c r="A180" s="651">
        <v>47</v>
      </c>
      <c r="B180" s="652" t="s">
        <v>411</v>
      </c>
      <c r="C180" s="644"/>
      <c r="D180" s="645"/>
    </row>
    <row r="181" spans="1:4">
      <c r="A181" s="651">
        <v>48</v>
      </c>
      <c r="B181" s="652" t="s">
        <v>412</v>
      </c>
      <c r="C181" s="644"/>
      <c r="D181" s="645"/>
    </row>
    <row r="182" spans="1:4">
      <c r="A182" s="651">
        <v>49</v>
      </c>
      <c r="B182" s="652" t="s">
        <v>413</v>
      </c>
      <c r="C182" s="644"/>
      <c r="D182" s="645"/>
    </row>
    <row r="183" spans="1:4">
      <c r="A183" s="651">
        <v>50</v>
      </c>
      <c r="B183" s="652" t="s">
        <v>414</v>
      </c>
      <c r="C183" s="644"/>
      <c r="D183" s="645"/>
    </row>
    <row r="184" spans="1:4">
      <c r="A184" s="651">
        <v>51</v>
      </c>
      <c r="B184" s="652" t="s">
        <v>415</v>
      </c>
      <c r="C184" s="644"/>
      <c r="D184" s="645"/>
    </row>
    <row r="185" spans="1:4">
      <c r="A185" s="651">
        <v>52</v>
      </c>
      <c r="B185" s="652" t="s">
        <v>416</v>
      </c>
      <c r="C185" s="644"/>
      <c r="D185" s="645"/>
    </row>
    <row r="186" spans="1:4">
      <c r="A186" s="651">
        <v>53</v>
      </c>
      <c r="B186" s="652" t="s">
        <v>417</v>
      </c>
      <c r="C186" s="644"/>
      <c r="D186" s="645"/>
    </row>
    <row r="187" spans="1:4">
      <c r="A187" s="651">
        <v>54</v>
      </c>
      <c r="B187" s="652" t="s">
        <v>418</v>
      </c>
      <c r="C187" s="644"/>
      <c r="D187" s="645"/>
    </row>
    <row r="188" spans="1:4">
      <c r="A188" s="651">
        <v>55</v>
      </c>
      <c r="B188" s="652" t="s">
        <v>419</v>
      </c>
      <c r="C188" s="644"/>
      <c r="D188" s="645"/>
    </row>
    <row r="189" spans="1:4">
      <c r="A189" s="651">
        <v>56</v>
      </c>
      <c r="B189" s="652" t="s">
        <v>420</v>
      </c>
      <c r="C189" s="644"/>
      <c r="D189" s="645"/>
    </row>
    <row r="190" spans="1:4">
      <c r="A190" s="651">
        <v>57</v>
      </c>
      <c r="B190" s="652" t="s">
        <v>421</v>
      </c>
      <c r="C190" s="644"/>
      <c r="D190" s="645"/>
    </row>
    <row r="191" spans="1:4">
      <c r="A191" s="651">
        <v>58</v>
      </c>
      <c r="B191" s="652" t="s">
        <v>422</v>
      </c>
      <c r="C191" s="644"/>
      <c r="D191" s="645"/>
    </row>
    <row r="192" spans="1:4">
      <c r="A192" s="651">
        <v>59</v>
      </c>
      <c r="B192" s="652" t="s">
        <v>423</v>
      </c>
      <c r="C192" s="644"/>
      <c r="D192" s="645"/>
    </row>
    <row r="193" spans="1:4">
      <c r="A193" s="651">
        <v>60</v>
      </c>
      <c r="B193" s="652" t="s">
        <v>424</v>
      </c>
      <c r="C193" s="644"/>
      <c r="D193" s="645"/>
    </row>
    <row r="194" spans="1:4">
      <c r="A194" s="651">
        <v>61</v>
      </c>
      <c r="B194" s="652" t="s">
        <v>425</v>
      </c>
      <c r="C194" s="644"/>
      <c r="D194" s="645"/>
    </row>
    <row r="195" spans="1:4">
      <c r="A195" s="651">
        <v>62</v>
      </c>
      <c r="B195" s="652" t="s">
        <v>426</v>
      </c>
      <c r="C195" s="644"/>
      <c r="D195" s="645"/>
    </row>
    <row r="196" spans="1:4">
      <c r="A196" s="651">
        <v>63</v>
      </c>
      <c r="B196" s="653" t="s">
        <v>427</v>
      </c>
      <c r="C196" s="644"/>
      <c r="D196" s="645"/>
    </row>
    <row r="197" spans="1:4">
      <c r="A197" s="651">
        <v>64</v>
      </c>
      <c r="B197" s="653" t="s">
        <v>428</v>
      </c>
      <c r="C197" s="644"/>
      <c r="D197" s="645"/>
    </row>
    <row r="198" spans="1:4">
      <c r="A198" s="651">
        <v>65</v>
      </c>
      <c r="B198" s="653" t="s">
        <v>429</v>
      </c>
      <c r="C198" s="644"/>
      <c r="D198" s="645"/>
    </row>
    <row r="199" spans="1:4">
      <c r="A199" s="651">
        <v>66</v>
      </c>
      <c r="B199" s="653" t="s">
        <v>430</v>
      </c>
      <c r="C199" s="644"/>
      <c r="D199" s="645"/>
    </row>
    <row r="200" spans="1:4">
      <c r="A200" s="651">
        <v>67</v>
      </c>
      <c r="B200" s="653" t="s">
        <v>431</v>
      </c>
      <c r="C200" s="644"/>
      <c r="D200" s="645"/>
    </row>
    <row r="201" spans="1:4">
      <c r="A201" s="651">
        <v>68</v>
      </c>
      <c r="B201" s="653" t="s">
        <v>432</v>
      </c>
      <c r="C201" s="644"/>
      <c r="D201" s="645"/>
    </row>
    <row r="202" spans="1:4">
      <c r="A202" s="651">
        <v>69</v>
      </c>
      <c r="B202" s="653" t="s">
        <v>433</v>
      </c>
      <c r="C202" s="644"/>
      <c r="D202" s="645"/>
    </row>
    <row r="203" spans="1:4">
      <c r="A203" s="651">
        <v>70</v>
      </c>
      <c r="B203" s="653" t="s">
        <v>434</v>
      </c>
      <c r="C203" s="644"/>
      <c r="D203" s="645"/>
    </row>
    <row r="204" spans="1:4">
      <c r="A204" s="651">
        <v>71</v>
      </c>
      <c r="B204" s="653" t="s">
        <v>435</v>
      </c>
      <c r="C204" s="644"/>
      <c r="D204" s="645"/>
    </row>
    <row r="205" spans="1:4">
      <c r="A205" s="651">
        <v>72</v>
      </c>
      <c r="B205" s="653" t="s">
        <v>436</v>
      </c>
      <c r="C205" s="644"/>
      <c r="D205" s="645"/>
    </row>
    <row r="206" spans="1:4">
      <c r="A206" s="651">
        <v>73</v>
      </c>
      <c r="B206" s="653" t="s">
        <v>437</v>
      </c>
      <c r="C206" s="644"/>
      <c r="D206" s="645"/>
    </row>
    <row r="207" spans="1:4">
      <c r="A207" s="651">
        <v>74</v>
      </c>
      <c r="B207" s="653" t="s">
        <v>438</v>
      </c>
      <c r="C207" s="644"/>
      <c r="D207" s="645"/>
    </row>
    <row r="208" spans="1:4">
      <c r="A208" s="651">
        <v>75</v>
      </c>
      <c r="B208" s="653" t="s">
        <v>439</v>
      </c>
      <c r="C208" s="644"/>
      <c r="D208" s="645"/>
    </row>
    <row r="209" spans="1:4">
      <c r="A209" s="651">
        <v>76</v>
      </c>
      <c r="B209" s="653" t="s">
        <v>440</v>
      </c>
      <c r="C209" s="644"/>
      <c r="D209" s="645"/>
    </row>
    <row r="210" spans="1:4">
      <c r="A210" s="651">
        <v>77</v>
      </c>
      <c r="B210" s="653" t="s">
        <v>441</v>
      </c>
      <c r="C210" s="644"/>
      <c r="D210" s="645"/>
    </row>
    <row r="211" spans="1:4">
      <c r="A211" s="651">
        <v>78</v>
      </c>
      <c r="B211" s="653" t="s">
        <v>442</v>
      </c>
      <c r="C211" s="644"/>
      <c r="D211" s="645"/>
    </row>
    <row r="212" spans="1:4">
      <c r="A212" s="651">
        <v>79</v>
      </c>
      <c r="B212" s="653" t="s">
        <v>443</v>
      </c>
      <c r="C212" s="644"/>
      <c r="D212" s="645"/>
    </row>
    <row r="213" spans="1:4">
      <c r="A213" s="651">
        <v>80</v>
      </c>
      <c r="B213" s="653" t="s">
        <v>444</v>
      </c>
      <c r="C213" s="644"/>
      <c r="D213" s="645"/>
    </row>
    <row r="214" spans="1:4">
      <c r="A214" s="651">
        <v>81</v>
      </c>
      <c r="B214" s="653" t="s">
        <v>445</v>
      </c>
      <c r="C214" s="644"/>
      <c r="D214" s="645"/>
    </row>
    <row r="215" spans="1:4">
      <c r="A215" s="651">
        <v>82</v>
      </c>
      <c r="B215" s="653" t="s">
        <v>446</v>
      </c>
      <c r="C215" s="644"/>
      <c r="D215" s="645"/>
    </row>
    <row r="216" spans="1:4">
      <c r="A216" s="651">
        <v>83</v>
      </c>
      <c r="B216" s="653" t="s">
        <v>447</v>
      </c>
      <c r="C216" s="644"/>
      <c r="D216" s="645"/>
    </row>
    <row r="217" spans="1:4">
      <c r="A217" s="651">
        <v>84</v>
      </c>
      <c r="B217" s="653" t="s">
        <v>448</v>
      </c>
      <c r="C217" s="644"/>
      <c r="D217" s="645"/>
    </row>
    <row r="218" spans="1:4">
      <c r="A218" s="651">
        <v>85</v>
      </c>
      <c r="B218" s="653" t="s">
        <v>449</v>
      </c>
      <c r="C218" s="644"/>
      <c r="D218" s="645"/>
    </row>
    <row r="219" spans="1:4">
      <c r="A219" s="651">
        <v>86</v>
      </c>
      <c r="B219" s="653" t="s">
        <v>450</v>
      </c>
      <c r="C219" s="644"/>
      <c r="D219" s="645"/>
    </row>
    <row r="220" spans="1:4">
      <c r="A220" s="651">
        <v>87</v>
      </c>
      <c r="B220" s="653" t="s">
        <v>451</v>
      </c>
      <c r="C220" s="644"/>
      <c r="D220" s="645"/>
    </row>
    <row r="221" spans="1:4">
      <c r="A221" s="651">
        <v>88</v>
      </c>
      <c r="B221" s="653" t="s">
        <v>452</v>
      </c>
      <c r="C221" s="644"/>
      <c r="D221" s="645"/>
    </row>
    <row r="222" spans="1:4">
      <c r="A222" s="651">
        <v>89</v>
      </c>
      <c r="B222" s="653" t="s">
        <v>453</v>
      </c>
      <c r="C222" s="644"/>
      <c r="D222" s="645"/>
    </row>
    <row r="223" spans="1:4">
      <c r="A223" s="651">
        <v>90</v>
      </c>
      <c r="B223" s="653" t="s">
        <v>454</v>
      </c>
      <c r="C223" s="644"/>
      <c r="D223" s="645"/>
    </row>
    <row r="224" spans="1:4">
      <c r="A224" s="651">
        <v>91</v>
      </c>
      <c r="B224" s="653" t="s">
        <v>455</v>
      </c>
      <c r="C224" s="644"/>
      <c r="D224" s="645"/>
    </row>
    <row r="225" spans="1:4">
      <c r="A225" s="651">
        <v>92</v>
      </c>
      <c r="B225" s="653" t="s">
        <v>456</v>
      </c>
      <c r="C225" s="644"/>
      <c r="D225" s="645"/>
    </row>
    <row r="226" spans="1:4">
      <c r="A226" s="651">
        <v>93</v>
      </c>
      <c r="B226" s="653" t="s">
        <v>457</v>
      </c>
      <c r="C226" s="644"/>
      <c r="D226" s="645"/>
    </row>
    <row r="227" spans="1:4">
      <c r="A227" s="651">
        <v>94</v>
      </c>
      <c r="B227" s="653" t="s">
        <v>458</v>
      </c>
      <c r="C227" s="644"/>
      <c r="D227" s="645"/>
    </row>
    <row r="228" spans="1:4">
      <c r="A228" s="651">
        <v>95</v>
      </c>
      <c r="B228" s="653" t="s">
        <v>459</v>
      </c>
      <c r="C228" s="644"/>
      <c r="D228" s="645"/>
    </row>
    <row r="229" spans="1:4">
      <c r="A229" s="651">
        <v>96</v>
      </c>
      <c r="B229" s="653" t="s">
        <v>460</v>
      </c>
      <c r="C229" s="644"/>
      <c r="D229" s="645"/>
    </row>
    <row r="230" spans="1:4">
      <c r="A230" s="651">
        <v>97</v>
      </c>
      <c r="B230" s="653" t="s">
        <v>461</v>
      </c>
      <c r="C230" s="644"/>
      <c r="D230" s="645"/>
    </row>
    <row r="231" spans="1:4">
      <c r="A231" s="651">
        <v>98</v>
      </c>
      <c r="B231" s="653" t="s">
        <v>462</v>
      </c>
      <c r="C231" s="644"/>
      <c r="D231" s="645"/>
    </row>
    <row r="232" spans="1:4">
      <c r="A232" s="651">
        <v>99</v>
      </c>
      <c r="B232" s="653" t="s">
        <v>463</v>
      </c>
      <c r="C232" s="644"/>
      <c r="D232" s="645"/>
    </row>
    <row r="233" spans="1:4" ht="13.5" thickBot="1">
      <c r="A233" s="654">
        <v>100</v>
      </c>
      <c r="B233" s="655" t="s">
        <v>464</v>
      </c>
      <c r="C233" s="656"/>
      <c r="D233" s="657"/>
    </row>
  </sheetData>
  <sheetProtection selectLockedCells="1"/>
  <customSheetViews>
    <customSheetView guid="{3FCD02EB-1C44-4646-B069-2B9945E67B1F}" hiddenColumns="1" state="hidden" topLeftCell="P1">
      <selection activeCell="DT28" sqref="DT28"/>
      <pageMargins left="0.75" right="0.75" top="1" bottom="1" header="0.5" footer="0.5"/>
      <pageSetup orientation="portrait" r:id="rId1"/>
      <headerFooter alignWithMargins="0"/>
    </customSheetView>
    <customSheetView guid="{B056965A-4BE5-44B3-AB31-550AD9F023BC}" hiddenColumns="1" state="hidden" topLeftCell="P1">
      <selection activeCell="DT28" sqref="DT28"/>
      <pageMargins left="0.75" right="0.75" top="1" bottom="1" header="0.5" footer="0.5"/>
      <pageSetup orientation="portrait" r:id="rId2"/>
      <headerFooter alignWithMargins="0"/>
    </customSheetView>
    <customSheetView guid="{63D51328-7CBC-4A1E-B96D-BAE91416501B}"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CCA37BAE-906F-43D5-9FD9-B13563E4B9D7}" hiddenColumns="1" state="hidden" topLeftCell="P1">
      <selection activeCell="DT28" sqref="DT28"/>
      <pageMargins left="0.75" right="0.75" top="1" bottom="1" header="0.5" footer="0.5"/>
      <pageSetup orientation="portrait" r:id="rId5"/>
      <headerFooter alignWithMargins="0"/>
    </customSheetView>
    <customSheetView guid="{755190E0-7BE9-48F9-BB5F-DF8E25D6736A}" hiddenColumns="1" state="hidden" topLeftCell="P1">
      <selection activeCell="DT28" sqref="DT28"/>
      <pageMargins left="0.75" right="0.75" top="1" bottom="1" header="0.5" footer="0.5"/>
      <pageSetup orientation="portrait" r:id="rId6"/>
      <headerFooter alignWithMargins="0"/>
    </customSheetView>
    <customSheetView guid="{F1B559AA-B9AD-4E4C-B94A-ECBE5878008B}" hiddenColumns="1" state="hidden" topLeftCell="P1">
      <selection activeCell="DT28" sqref="DT28"/>
      <pageMargins left="0.75" right="0.75" top="1" bottom="1" header="0.5" footer="0.5"/>
      <pageSetup orientation="portrait" r:id="rId7"/>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26" t="s">
        <v>348</v>
      </c>
      <c r="B1" s="826"/>
      <c r="C1" s="826"/>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825" t="s">
        <v>70</v>
      </c>
      <c r="C12" s="825"/>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825" t="s">
        <v>72</v>
      </c>
      <c r="C14" s="825"/>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825" t="s">
        <v>80</v>
      </c>
      <c r="C21" s="825"/>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825" t="s">
        <v>86</v>
      </c>
      <c r="C27" s="825"/>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825" t="s">
        <v>87</v>
      </c>
      <c r="C30" s="825"/>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825" t="s">
        <v>88</v>
      </c>
      <c r="C33" s="825"/>
      <c r="D33" s="71"/>
    </row>
    <row r="34" spans="2:11" ht="18" customHeight="1">
      <c r="B34" s="73" t="s">
        <v>73</v>
      </c>
      <c r="C34" s="70" t="s">
        <v>89</v>
      </c>
      <c r="D34" s="67"/>
    </row>
    <row r="35" spans="2:11" ht="18" customHeight="1">
      <c r="B35" s="825" t="s">
        <v>90</v>
      </c>
      <c r="C35" s="825"/>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825" t="s">
        <v>96</v>
      </c>
      <c r="C41" s="825"/>
    </row>
    <row r="42" spans="2:11" ht="38.1" customHeight="1">
      <c r="B42" s="73" t="s">
        <v>73</v>
      </c>
      <c r="C42" s="70" t="s">
        <v>97</v>
      </c>
    </row>
    <row r="43" spans="2:11" ht="18" customHeight="1">
      <c r="B43" s="73" t="s">
        <v>73</v>
      </c>
      <c r="C43" s="76" t="s">
        <v>98</v>
      </c>
    </row>
    <row r="44" spans="2:11" ht="18" customHeight="1">
      <c r="B44" s="825" t="s">
        <v>99</v>
      </c>
      <c r="C44" s="825"/>
    </row>
    <row r="45" spans="2:11" ht="38.1" customHeight="1">
      <c r="B45" s="73" t="s">
        <v>73</v>
      </c>
      <c r="C45" s="70" t="s">
        <v>100</v>
      </c>
    </row>
    <row r="46" spans="2:11" ht="18" customHeight="1">
      <c r="B46" s="73" t="s">
        <v>73</v>
      </c>
      <c r="C46" s="76" t="s">
        <v>98</v>
      </c>
    </row>
    <row r="47" spans="2:11" ht="18" customHeight="1">
      <c r="B47" s="825" t="s">
        <v>101</v>
      </c>
      <c r="C47" s="825" t="s">
        <v>102</v>
      </c>
    </row>
    <row r="48" spans="2:11" ht="48" customHeight="1">
      <c r="B48" s="73" t="s">
        <v>73</v>
      </c>
      <c r="C48" s="70" t="s">
        <v>103</v>
      </c>
    </row>
    <row r="49" spans="1:11" ht="18" customHeight="1">
      <c r="B49" s="73" t="s">
        <v>73</v>
      </c>
      <c r="C49" s="76" t="s">
        <v>98</v>
      </c>
    </row>
    <row r="50" spans="1:11" ht="18" customHeight="1">
      <c r="B50" s="825" t="s">
        <v>104</v>
      </c>
      <c r="C50" s="825"/>
    </row>
    <row r="51" spans="1:11" ht="38.1" customHeight="1">
      <c r="B51" s="73" t="s">
        <v>73</v>
      </c>
      <c r="C51" s="70" t="s">
        <v>105</v>
      </c>
    </row>
    <row r="52" spans="1:11" ht="38.1" customHeight="1">
      <c r="B52" s="73" t="s">
        <v>73</v>
      </c>
      <c r="C52" s="70" t="s">
        <v>106</v>
      </c>
    </row>
    <row r="53" spans="1:11" ht="18" customHeight="1">
      <c r="B53" s="825" t="s">
        <v>107</v>
      </c>
      <c r="C53" s="825"/>
    </row>
    <row r="54" spans="1:11" ht="18" customHeight="1">
      <c r="B54" s="73" t="s">
        <v>73</v>
      </c>
      <c r="C54" s="77" t="s">
        <v>108</v>
      </c>
    </row>
    <row r="55" spans="1:11" ht="18" customHeight="1">
      <c r="B55" s="73" t="s">
        <v>73</v>
      </c>
      <c r="C55" s="77" t="s">
        <v>109</v>
      </c>
    </row>
    <row r="56" spans="1:11" ht="18" customHeight="1">
      <c r="B56" s="825" t="s">
        <v>110</v>
      </c>
      <c r="C56" s="825"/>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829"/>
      <c r="B62" s="829"/>
      <c r="C62" s="829"/>
      <c r="D62" s="79"/>
    </row>
    <row r="63" spans="1:11" ht="18" customHeight="1">
      <c r="A63" s="827" t="s">
        <v>115</v>
      </c>
      <c r="B63" s="827"/>
      <c r="C63" s="827"/>
      <c r="D63" s="79"/>
    </row>
    <row r="64" spans="1:11" ht="36" customHeight="1">
      <c r="A64" s="828" t="s">
        <v>116</v>
      </c>
      <c r="B64" s="828"/>
      <c r="C64" s="828"/>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1"/>
  <headerFooter alignWithMargins="0">
    <oddFooter>&amp;RPage &amp;P of &amp;N</oddFooter>
  </headerFooter>
  <rowBreaks count="1" manualBreakCount="1">
    <brk id="29" max="2" man="1"/>
  </rowBreak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16" zoomScaleSheetLayoutView="100" workbookViewId="0">
      <selection activeCell="F27" sqref="F27"/>
    </sheetView>
  </sheetViews>
  <sheetFormatPr defaultRowHeight="15.75"/>
  <cols>
    <col min="1" max="1" width="3.7109375" style="547" customWidth="1"/>
    <col min="2" max="2" width="33" style="544" customWidth="1"/>
    <col min="3" max="3" width="11.7109375" style="544" customWidth="1"/>
    <col min="4" max="5" width="6.42578125" style="544" customWidth="1"/>
    <col min="6" max="6" width="6.42578125" style="547" customWidth="1"/>
    <col min="7" max="7" width="39" style="547" customWidth="1"/>
    <col min="8" max="8" width="11.85546875" style="547" hidden="1" customWidth="1"/>
    <col min="9" max="10" width="11.85546875" style="547" customWidth="1"/>
    <col min="11" max="11" width="11.85546875" style="547" hidden="1" customWidth="1"/>
    <col min="12" max="25" width="11.85546875" style="547" customWidth="1"/>
    <col min="26" max="26" width="9.140625" style="547" customWidth="1"/>
    <col min="27" max="27" width="15.28515625" style="547" customWidth="1"/>
    <col min="28" max="16384" width="9.140625" style="547"/>
  </cols>
  <sheetData>
    <row r="1" spans="1:29" s="544" customFormat="1" ht="138" customHeight="1">
      <c r="B1" s="841"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C1" s="841"/>
      <c r="D1" s="841"/>
      <c r="E1" s="841"/>
      <c r="F1" s="841"/>
      <c r="G1" s="841"/>
      <c r="H1" s="545"/>
      <c r="I1" s="545"/>
      <c r="J1" s="545"/>
      <c r="K1" s="545"/>
      <c r="L1" s="545"/>
      <c r="M1" s="545"/>
      <c r="N1" s="545"/>
      <c r="O1" s="545"/>
      <c r="P1" s="545"/>
      <c r="Q1" s="545"/>
      <c r="R1" s="545"/>
      <c r="S1" s="545"/>
      <c r="T1" s="545"/>
      <c r="U1" s="545"/>
      <c r="V1" s="545"/>
      <c r="W1" s="545"/>
      <c r="X1" s="545"/>
      <c r="Y1" s="545"/>
      <c r="AA1" s="546"/>
      <c r="AB1" s="546"/>
      <c r="AC1" s="546"/>
    </row>
    <row r="2" spans="1:29" ht="16.5" customHeight="1">
      <c r="B2" s="842" t="str">
        <f>Cover!B3</f>
        <v xml:space="preserve">SPEC. NO.: 5002002222/TOWER/DOM/A02-CC CS -3	</v>
      </c>
      <c r="C2" s="842"/>
      <c r="D2" s="842"/>
      <c r="E2" s="842"/>
      <c r="F2" s="842"/>
      <c r="G2" s="842"/>
      <c r="H2" s="544"/>
      <c r="I2" s="544"/>
      <c r="J2" s="544"/>
      <c r="K2" s="544"/>
      <c r="L2" s="544"/>
      <c r="M2" s="544"/>
      <c r="N2" s="544"/>
      <c r="O2" s="544"/>
      <c r="P2" s="544"/>
      <c r="Q2" s="544"/>
      <c r="R2" s="544"/>
      <c r="S2" s="544"/>
      <c r="T2" s="544"/>
      <c r="U2" s="544"/>
      <c r="V2" s="544"/>
      <c r="W2" s="544"/>
      <c r="X2" s="544"/>
      <c r="Y2" s="544"/>
      <c r="AA2" s="547" t="s">
        <v>117</v>
      </c>
      <c r="AB2" s="548">
        <v>1</v>
      </c>
      <c r="AC2" s="549"/>
    </row>
    <row r="3" spans="1:29" ht="12" customHeight="1">
      <c r="B3" s="550"/>
      <c r="C3" s="550"/>
      <c r="D3" s="550"/>
      <c r="E3" s="550"/>
      <c r="F3" s="544"/>
      <c r="G3" s="544"/>
      <c r="H3" s="544"/>
      <c r="I3" s="544"/>
      <c r="J3" s="544"/>
      <c r="K3" s="544"/>
      <c r="L3" s="544"/>
      <c r="M3" s="544"/>
      <c r="N3" s="544"/>
      <c r="O3" s="544"/>
      <c r="P3" s="544"/>
      <c r="Q3" s="544"/>
      <c r="R3" s="544"/>
      <c r="S3" s="544"/>
      <c r="T3" s="544"/>
      <c r="U3" s="544"/>
      <c r="V3" s="544"/>
      <c r="W3" s="544"/>
      <c r="X3" s="544"/>
      <c r="Y3" s="544"/>
      <c r="AA3" s="547" t="s">
        <v>118</v>
      </c>
      <c r="AB3" s="548" t="s">
        <v>119</v>
      </c>
      <c r="AC3" s="549"/>
    </row>
    <row r="4" spans="1:29" ht="20.100000000000001" customHeight="1">
      <c r="B4" s="843" t="s">
        <v>120</v>
      </c>
      <c r="C4" s="843"/>
      <c r="D4" s="843"/>
      <c r="E4" s="843"/>
      <c r="F4" s="843"/>
      <c r="G4" s="843"/>
      <c r="H4" s="544"/>
      <c r="I4" s="544"/>
      <c r="J4" s="544"/>
      <c r="K4" s="544"/>
      <c r="L4" s="544"/>
      <c r="M4" s="544"/>
      <c r="N4" s="544"/>
      <c r="O4" s="544"/>
      <c r="P4" s="544"/>
      <c r="Q4" s="544"/>
      <c r="R4" s="544"/>
      <c r="S4" s="544"/>
      <c r="T4" s="544"/>
      <c r="U4" s="544"/>
      <c r="V4" s="544"/>
      <c r="W4" s="544"/>
      <c r="X4" s="544"/>
      <c r="Y4" s="544"/>
      <c r="AB4" s="548"/>
      <c r="AC4" s="549"/>
    </row>
    <row r="5" spans="1:29" ht="12" customHeight="1">
      <c r="B5" s="551"/>
      <c r="C5" s="551"/>
      <c r="F5" s="544"/>
      <c r="G5" s="544"/>
      <c r="H5" s="544"/>
      <c r="I5" s="544"/>
      <c r="J5" s="544"/>
      <c r="K5" s="544"/>
      <c r="L5" s="544"/>
      <c r="M5" s="544"/>
      <c r="N5" s="544"/>
      <c r="O5" s="544"/>
      <c r="P5" s="544"/>
      <c r="Q5" s="544"/>
      <c r="R5" s="544"/>
      <c r="S5" s="544"/>
      <c r="T5" s="544"/>
      <c r="U5" s="544"/>
      <c r="V5" s="544"/>
      <c r="W5" s="544"/>
      <c r="X5" s="544"/>
      <c r="Y5" s="544"/>
      <c r="AA5" s="549"/>
      <c r="AB5" s="549"/>
      <c r="AC5" s="549"/>
    </row>
    <row r="6" spans="1:29" s="544" customFormat="1" ht="50.25" customHeight="1">
      <c r="B6" s="848" t="s">
        <v>351</v>
      </c>
      <c r="C6" s="848"/>
      <c r="D6" s="844"/>
      <c r="E6" s="844"/>
      <c r="F6" s="844"/>
      <c r="G6" s="844"/>
      <c r="H6" s="552"/>
      <c r="I6" s="552"/>
      <c r="J6" s="552"/>
      <c r="K6" s="574">
        <f>IF(D6="Sole Bidder", 1,2)</f>
        <v>2</v>
      </c>
      <c r="L6" s="552"/>
      <c r="M6" s="552"/>
      <c r="N6" s="552"/>
      <c r="O6" s="552"/>
      <c r="P6" s="552"/>
      <c r="Q6" s="552"/>
      <c r="R6" s="552"/>
      <c r="S6" s="552"/>
      <c r="U6" s="552"/>
      <c r="V6" s="552"/>
      <c r="W6" s="552"/>
      <c r="X6" s="552"/>
      <c r="Y6" s="552"/>
      <c r="AA6" s="553">
        <f>IF(D6= "Sole Bidder", 0, D7)</f>
        <v>0</v>
      </c>
      <c r="AB6" s="546"/>
      <c r="AC6" s="546"/>
    </row>
    <row r="7" spans="1:29" ht="50.1" customHeight="1">
      <c r="A7" s="554"/>
      <c r="B7" s="555" t="str">
        <f>IF(D6= "JV (Joint Venture)", "Total Nos. of  Partners in the JV [excluding the Lead Partner]", "")</f>
        <v/>
      </c>
      <c r="C7" s="556"/>
      <c r="D7" s="845"/>
      <c r="E7" s="846"/>
      <c r="F7" s="846"/>
      <c r="G7" s="847"/>
      <c r="AA7" s="549"/>
      <c r="AB7" s="549"/>
      <c r="AC7" s="549"/>
    </row>
    <row r="8" spans="1:29" ht="19.5" customHeight="1">
      <c r="B8" s="557"/>
      <c r="C8" s="557"/>
      <c r="D8" s="552"/>
    </row>
    <row r="9" spans="1:29" ht="20.100000000000001" customHeight="1">
      <c r="B9" s="558" t="str">
        <f>IF(D6= "Sole Bidder", "Name of Sole Bidder", "Name of Lead Partner")</f>
        <v>Name of Lead Partner</v>
      </c>
      <c r="C9" s="559"/>
      <c r="D9" s="830"/>
      <c r="E9" s="833"/>
      <c r="F9" s="833"/>
      <c r="G9" s="834"/>
    </row>
    <row r="10" spans="1:29" ht="20.100000000000001" customHeight="1">
      <c r="B10" s="560" t="str">
        <f>IF(D6= "Sole Bidder", "Address of Sole Bidder", "Address of Lead Partner")</f>
        <v>Address of Lead Partner</v>
      </c>
      <c r="C10" s="561"/>
      <c r="D10" s="830"/>
      <c r="E10" s="833"/>
      <c r="F10" s="833"/>
      <c r="G10" s="834"/>
    </row>
    <row r="11" spans="1:29" ht="20.100000000000001" customHeight="1">
      <c r="B11" s="562"/>
      <c r="C11" s="563"/>
      <c r="D11" s="830"/>
      <c r="E11" s="833"/>
      <c r="F11" s="833"/>
      <c r="G11" s="834"/>
    </row>
    <row r="12" spans="1:29" ht="20.100000000000001" customHeight="1">
      <c r="B12" s="564"/>
      <c r="C12" s="565"/>
      <c r="D12" s="830"/>
      <c r="E12" s="833"/>
      <c r="F12" s="833"/>
      <c r="G12" s="834"/>
    </row>
    <row r="13" spans="1:29" ht="20.100000000000001" customHeight="1"/>
    <row r="14" spans="1:29" ht="20.100000000000001" customHeight="1">
      <c r="B14" s="558" t="str">
        <f>IF(D6="JV (Joint Venture)", "Name of other Partner","Name of other Partner - 1")</f>
        <v>Name of other Partner - 1</v>
      </c>
      <c r="C14" s="559"/>
      <c r="D14" s="830"/>
      <c r="E14" s="833"/>
      <c r="F14" s="833"/>
      <c r="G14" s="834"/>
    </row>
    <row r="15" spans="1:29" ht="20.100000000000001" customHeight="1">
      <c r="B15" s="560" t="str">
        <f>IF(D6="JV (Joint Venture)", "Address of other Partner","Address of other Partner - 1")</f>
        <v>Address of other Partner - 1</v>
      </c>
      <c r="C15" s="561"/>
      <c r="D15" s="835"/>
      <c r="E15" s="836"/>
      <c r="F15" s="836"/>
      <c r="G15" s="837"/>
    </row>
    <row r="16" spans="1:29" ht="20.100000000000001" customHeight="1">
      <c r="B16" s="562"/>
      <c r="C16" s="563"/>
      <c r="D16" s="835"/>
      <c r="E16" s="836"/>
      <c r="F16" s="836"/>
      <c r="G16" s="837"/>
    </row>
    <row r="17" spans="2:8" ht="20.100000000000001" customHeight="1">
      <c r="B17" s="564"/>
      <c r="C17" s="565"/>
      <c r="D17" s="835"/>
      <c r="E17" s="836"/>
      <c r="F17" s="836"/>
      <c r="G17" s="837"/>
    </row>
    <row r="18" spans="2:8" ht="20.100000000000001" customHeight="1"/>
    <row r="19" spans="2:8" ht="20.100000000000001" hidden="1" customHeight="1">
      <c r="B19" s="558" t="s">
        <v>122</v>
      </c>
      <c r="C19" s="559"/>
      <c r="D19" s="830" t="s">
        <v>121</v>
      </c>
      <c r="E19" s="833"/>
      <c r="F19" s="833"/>
      <c r="G19" s="834"/>
    </row>
    <row r="20" spans="2:8" ht="20.100000000000001" hidden="1" customHeight="1">
      <c r="B20" s="560" t="s">
        <v>123</v>
      </c>
      <c r="C20" s="561"/>
      <c r="D20" s="830" t="s">
        <v>121</v>
      </c>
      <c r="E20" s="833"/>
      <c r="F20" s="833"/>
      <c r="G20" s="834"/>
    </row>
    <row r="21" spans="2:8" ht="20.100000000000001" hidden="1" customHeight="1">
      <c r="B21" s="562"/>
      <c r="C21" s="563"/>
      <c r="D21" s="830" t="s">
        <v>121</v>
      </c>
      <c r="E21" s="833"/>
      <c r="F21" s="833"/>
      <c r="G21" s="834"/>
    </row>
    <row r="22" spans="2:8" ht="20.100000000000001" hidden="1" customHeight="1">
      <c r="B22" s="564"/>
      <c r="C22" s="565"/>
      <c r="D22" s="830" t="s">
        <v>121</v>
      </c>
      <c r="E22" s="833"/>
      <c r="F22" s="833"/>
      <c r="G22" s="834"/>
    </row>
    <row r="23" spans="2:8" ht="20.100000000000001" customHeight="1">
      <c r="B23" s="566"/>
      <c r="C23" s="566"/>
    </row>
    <row r="24" spans="2:8" ht="21" customHeight="1">
      <c r="B24" s="567" t="s">
        <v>124</v>
      </c>
      <c r="C24" s="568"/>
      <c r="D24" s="838"/>
      <c r="E24" s="839"/>
      <c r="F24" s="839"/>
      <c r="G24" s="840"/>
    </row>
    <row r="25" spans="2:8" ht="21" customHeight="1">
      <c r="B25" s="567" t="s">
        <v>125</v>
      </c>
      <c r="C25" s="568"/>
      <c r="D25" s="830"/>
      <c r="E25" s="831"/>
      <c r="F25" s="831"/>
      <c r="G25" s="832"/>
    </row>
    <row r="26" spans="2:8" ht="21" customHeight="1">
      <c r="B26" s="569"/>
      <c r="C26" s="569"/>
      <c r="D26" s="570"/>
    </row>
    <row r="27" spans="2:8" s="544" customFormat="1" ht="21" customHeight="1">
      <c r="B27" s="567" t="s">
        <v>126</v>
      </c>
      <c r="C27" s="568"/>
      <c r="D27" s="571"/>
      <c r="E27" s="573"/>
      <c r="F27" s="571"/>
      <c r="G27" s="572" t="str">
        <f>IF(D27&gt;H27, "Invalid Date !", "")</f>
        <v/>
      </c>
      <c r="H27" s="546">
        <f>IF(E27="Feb",28,IF(OR(E27="Apr", E27="Jun", E27="Sep", E27="Nov"),30,31))</f>
        <v>31</v>
      </c>
    </row>
    <row r="28" spans="2:8" ht="21" customHeight="1">
      <c r="B28" s="567" t="s">
        <v>127</v>
      </c>
      <c r="C28" s="568"/>
      <c r="D28" s="830"/>
      <c r="E28" s="831"/>
      <c r="F28" s="831"/>
      <c r="G28" s="832"/>
    </row>
    <row r="29" spans="2:8">
      <c r="E29" s="547"/>
    </row>
  </sheetData>
  <sheetProtection formatColumns="0" formatRows="0" selectLockedCells="1"/>
  <customSheetViews>
    <customSheetView guid="{3FCD02EB-1C44-4646-B069-2B9945E67B1F}" showGridLines="0" printArea="1" hiddenRows="1" hiddenColumns="1" view="pageBreakPreview" topLeftCell="A16">
      <selection activeCell="F27" sqref="F27"/>
      <pageMargins left="0.75" right="0.75" top="0.69" bottom="0.7" header="0.4" footer="0.37"/>
      <pageSetup scale="86" orientation="portrait" r:id="rId1"/>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8"/>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0"/>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13" priority="3" stopIfTrue="1">
      <formula>$AA$6&lt;2</formula>
    </cfRule>
  </conditionalFormatting>
  <conditionalFormatting sqref="B14:C17">
    <cfRule type="expression" dxfId="12" priority="4" stopIfTrue="1">
      <formula>$AA$6&lt;1</formula>
    </cfRule>
  </conditionalFormatting>
  <conditionalFormatting sqref="B7:G7">
    <cfRule type="expression" dxfId="11" priority="5" stopIfTrue="1">
      <formula>$D$6="Sole Bidder"</formula>
    </cfRule>
  </conditionalFormatting>
  <conditionalFormatting sqref="D14:G17">
    <cfRule type="expression" dxfId="10" priority="2" stopIfTrue="1">
      <formula>$AA$6&lt;1</formula>
    </cfRule>
  </conditionalFormatting>
  <conditionalFormatting sqref="D19:G22">
    <cfRule type="expression" dxfId="9"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1"/>
  <headerFooter alignWithMargins="0"/>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349"/>
  <sheetViews>
    <sheetView view="pageBreakPreview" topLeftCell="A304" zoomScale="70" zoomScaleNormal="92" zoomScaleSheetLayoutView="70" workbookViewId="0">
      <selection activeCell="M308" sqref="M308"/>
    </sheetView>
  </sheetViews>
  <sheetFormatPr defaultRowHeight="15.75"/>
  <cols>
    <col min="1" max="1" width="4.7109375" style="526" customWidth="1"/>
    <col min="2" max="2" width="18.7109375" style="526" customWidth="1"/>
    <col min="3" max="3" width="8.5703125" style="526" customWidth="1"/>
    <col min="4" max="4" width="24.85546875" style="528" customWidth="1"/>
    <col min="5" max="5" width="14.42578125" style="526" customWidth="1"/>
    <col min="6" max="6" width="13" style="526" customWidth="1"/>
    <col min="7" max="7" width="17.5703125" style="526" customWidth="1"/>
    <col min="8" max="8" width="12.42578125" style="526" customWidth="1"/>
    <col min="9" max="9" width="17.5703125" style="526" customWidth="1"/>
    <col min="10" max="10" width="61.140625" style="528" customWidth="1"/>
    <col min="11" max="11" width="7.140625" style="526" customWidth="1"/>
    <col min="12" max="12" width="18.28515625" style="526" customWidth="1"/>
    <col min="13" max="13" width="16.7109375" style="526" customWidth="1"/>
    <col min="14" max="14" width="21.28515625" style="526" customWidth="1"/>
    <col min="15" max="15" width="14" style="526" hidden="1" customWidth="1"/>
    <col min="16" max="16" width="16.85546875" style="526" hidden="1" customWidth="1"/>
    <col min="17" max="17" width="13" style="526" hidden="1" customWidth="1"/>
    <col min="18" max="18" width="20.140625" style="526" hidden="1" customWidth="1"/>
    <col min="19" max="19" width="16.140625" style="526" hidden="1" customWidth="1"/>
    <col min="20" max="20" width="15" style="526" hidden="1" customWidth="1"/>
    <col min="21" max="22" width="9.140625" style="526" hidden="1" customWidth="1"/>
    <col min="23" max="37" width="9.140625" style="526" customWidth="1"/>
    <col min="38" max="38" width="0.28515625" style="526" customWidth="1"/>
    <col min="39" max="44" width="9.140625" style="526" customWidth="1"/>
    <col min="45" max="16384" width="9.140625" style="526"/>
  </cols>
  <sheetData>
    <row r="1" spans="1:256" ht="22.5" customHeight="1">
      <c r="A1" s="732" t="str">
        <f>Basic!B5</f>
        <v xml:space="preserve">SPEC. NO.: 5002002222/TOWER/DOM/A02-CC CS -3	</v>
      </c>
      <c r="B1" s="733"/>
      <c r="C1" s="733"/>
      <c r="D1" s="734"/>
      <c r="E1" s="733"/>
      <c r="F1" s="733"/>
      <c r="G1" s="733"/>
      <c r="H1" s="733"/>
      <c r="I1" s="733"/>
      <c r="J1" s="352"/>
      <c r="K1" s="733"/>
      <c r="L1" s="733"/>
      <c r="M1" s="733"/>
      <c r="N1" s="733" t="s">
        <v>475</v>
      </c>
    </row>
    <row r="2" spans="1:256">
      <c r="A2" s="4"/>
      <c r="B2" s="4"/>
      <c r="C2" s="4"/>
      <c r="D2" s="352"/>
      <c r="E2" s="4"/>
      <c r="F2" s="4"/>
      <c r="G2" s="4"/>
      <c r="H2" s="4"/>
      <c r="I2" s="4"/>
      <c r="J2" s="352"/>
      <c r="K2" s="4"/>
      <c r="L2" s="4"/>
      <c r="M2" s="4"/>
      <c r="N2" s="4"/>
    </row>
    <row r="3" spans="1:256" ht="88.5" customHeight="1">
      <c r="A3" s="855"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855"/>
      <c r="C3" s="855"/>
      <c r="D3" s="855"/>
      <c r="E3" s="855"/>
      <c r="F3" s="855"/>
      <c r="G3" s="855"/>
      <c r="H3" s="855"/>
      <c r="I3" s="855"/>
      <c r="J3" s="855"/>
      <c r="K3" s="855"/>
      <c r="L3" s="855"/>
      <c r="M3" s="855"/>
      <c r="N3" s="855"/>
    </row>
    <row r="4" spans="1:256" ht="16.5">
      <c r="A4" s="856" t="s">
        <v>0</v>
      </c>
      <c r="B4" s="856"/>
      <c r="C4" s="856"/>
      <c r="D4" s="856"/>
      <c r="E4" s="856"/>
      <c r="F4" s="856"/>
      <c r="G4" s="856"/>
      <c r="H4" s="856"/>
      <c r="I4" s="856"/>
      <c r="J4" s="856"/>
      <c r="K4" s="856"/>
      <c r="L4" s="856"/>
      <c r="M4" s="856"/>
      <c r="N4" s="856"/>
    </row>
    <row r="5" spans="1:256" s="736" customFormat="1" ht="27" customHeight="1">
      <c r="A5" s="735"/>
      <c r="B5" s="735"/>
      <c r="C5" s="735"/>
      <c r="D5" s="735"/>
      <c r="E5" s="735"/>
      <c r="F5" s="735"/>
      <c r="G5" s="735"/>
      <c r="H5" s="735"/>
      <c r="I5" s="735"/>
      <c r="J5" s="735"/>
      <c r="K5" s="735"/>
      <c r="L5" s="735"/>
      <c r="M5" s="735"/>
      <c r="N5" s="735"/>
    </row>
    <row r="6" spans="1:256" ht="23.25" customHeight="1">
      <c r="A6" s="857" t="s">
        <v>350</v>
      </c>
      <c r="B6" s="857"/>
      <c r="C6" s="4"/>
      <c r="D6" s="352"/>
      <c r="E6" s="4"/>
      <c r="F6" s="4"/>
      <c r="G6" s="4"/>
      <c r="H6" s="4"/>
      <c r="I6" s="4"/>
      <c r="J6" s="352"/>
      <c r="K6" s="4"/>
      <c r="L6" s="4"/>
      <c r="M6" s="4"/>
      <c r="N6" s="4"/>
    </row>
    <row r="7" spans="1:256" ht="24" customHeight="1">
      <c r="A7" s="862" t="str">
        <f>IF(Z7=1,Z8,"JOINT VENTURE OF "&amp;Z8&amp;" &amp; "&amp;Z9)</f>
        <v>JOINT VENTURE OF 0 &amp; 0</v>
      </c>
      <c r="B7" s="862"/>
      <c r="C7" s="862"/>
      <c r="D7" s="862"/>
      <c r="E7" s="862"/>
      <c r="F7" s="862"/>
      <c r="G7" s="862"/>
      <c r="H7" s="862"/>
      <c r="I7" s="862"/>
      <c r="J7" s="737"/>
      <c r="K7" s="450" t="s">
        <v>1</v>
      </c>
      <c r="L7" s="738"/>
      <c r="N7" s="4"/>
      <c r="Z7" s="526">
        <f>'Names of Bidder'!K6</f>
        <v>2</v>
      </c>
    </row>
    <row r="8" spans="1:256" ht="24" customHeight="1">
      <c r="A8" s="858" t="str">
        <f>"Bidder’s Name and Address  (" &amp; MID('Names of Bidder'!B9,9, 20) &amp; ") :"</f>
        <v>Bidder’s Name and Address  (Lead Partner) :</v>
      </c>
      <c r="B8" s="858"/>
      <c r="C8" s="858"/>
      <c r="D8" s="858"/>
      <c r="E8" s="858"/>
      <c r="F8" s="858"/>
      <c r="G8" s="858"/>
      <c r="H8" s="531"/>
      <c r="I8" s="531"/>
      <c r="J8" s="531"/>
      <c r="K8" s="451" t="s">
        <v>2</v>
      </c>
      <c r="L8" s="531"/>
      <c r="N8" s="4"/>
      <c r="U8" s="739"/>
      <c r="Z8" s="849">
        <f>'Names of Bidder'!D9</f>
        <v>0</v>
      </c>
      <c r="AA8" s="849"/>
      <c r="AB8" s="849"/>
      <c r="AC8" s="849"/>
      <c r="AD8" s="849"/>
      <c r="AE8" s="849"/>
      <c r="AF8" s="849"/>
      <c r="AG8" s="849"/>
      <c r="AH8" s="849"/>
      <c r="AI8" s="849"/>
      <c r="AJ8" s="849"/>
      <c r="AK8" s="849"/>
      <c r="AL8" s="849"/>
    </row>
    <row r="9" spans="1:256" ht="24" customHeight="1">
      <c r="A9" s="740" t="s">
        <v>12</v>
      </c>
      <c r="B9" s="741"/>
      <c r="C9" s="861" t="str">
        <f>IF('Names of Bidder'!D9=0, "", 'Names of Bidder'!D9)</f>
        <v/>
      </c>
      <c r="D9" s="861"/>
      <c r="E9" s="861"/>
      <c r="F9" s="861"/>
      <c r="G9" s="861"/>
      <c r="H9" s="439"/>
      <c r="I9" s="439"/>
      <c r="J9" s="742"/>
      <c r="K9" s="451" t="s">
        <v>3</v>
      </c>
      <c r="N9" s="4"/>
      <c r="U9" s="739"/>
      <c r="Z9" s="849">
        <f>'Names of Bidder'!D14</f>
        <v>0</v>
      </c>
      <c r="AA9" s="849"/>
      <c r="AB9" s="849"/>
      <c r="AC9" s="849"/>
      <c r="AD9" s="849"/>
      <c r="AE9" s="849"/>
      <c r="AF9" s="849"/>
      <c r="AG9" s="849"/>
      <c r="AH9" s="849"/>
      <c r="AI9" s="849"/>
      <c r="AJ9" s="849"/>
      <c r="AK9" s="849"/>
      <c r="AL9" s="849"/>
    </row>
    <row r="10" spans="1:256" ht="24" customHeight="1">
      <c r="A10" s="740" t="s">
        <v>11</v>
      </c>
      <c r="B10" s="741"/>
      <c r="C10" s="860" t="str">
        <f>IF('Names of Bidder'!D10=0, "", 'Names of Bidder'!D10)</f>
        <v/>
      </c>
      <c r="D10" s="860"/>
      <c r="E10" s="860"/>
      <c r="F10" s="860"/>
      <c r="G10" s="860"/>
      <c r="H10" s="439"/>
      <c r="I10" s="439"/>
      <c r="J10" s="742"/>
      <c r="K10" s="451" t="s">
        <v>4</v>
      </c>
      <c r="N10" s="4"/>
      <c r="Z10" s="849" t="str">
        <f>"JOINT VENTURE OF "&amp;Z8&amp;" &amp; "&amp;Z9</f>
        <v>JOINT VENTURE OF 0 &amp; 0</v>
      </c>
      <c r="AA10" s="849"/>
      <c r="AB10" s="849"/>
      <c r="AC10" s="849"/>
      <c r="AD10" s="849"/>
      <c r="AE10" s="849"/>
      <c r="AF10" s="849"/>
      <c r="AG10" s="849"/>
      <c r="AH10" s="849"/>
      <c r="AI10" s="849"/>
      <c r="AJ10" s="849"/>
      <c r="AK10" s="849"/>
      <c r="AL10" s="849"/>
    </row>
    <row r="11" spans="1:256" ht="24" customHeight="1">
      <c r="A11" s="439"/>
      <c r="B11" s="439"/>
      <c r="C11" s="860" t="str">
        <f>IF('Names of Bidder'!D11=0, "", 'Names of Bidder'!D11)</f>
        <v/>
      </c>
      <c r="D11" s="860"/>
      <c r="E11" s="860"/>
      <c r="F11" s="860"/>
      <c r="G11" s="860"/>
      <c r="H11" s="439"/>
      <c r="I11" s="439"/>
      <c r="J11" s="742"/>
      <c r="K11" s="451" t="s">
        <v>5</v>
      </c>
      <c r="N11" s="4"/>
    </row>
    <row r="12" spans="1:256" ht="24" customHeight="1">
      <c r="A12" s="439"/>
      <c r="B12" s="439"/>
      <c r="C12" s="860" t="str">
        <f>IF('Names of Bidder'!D12=0, "", 'Names of Bidder'!D12)</f>
        <v/>
      </c>
      <c r="D12" s="860"/>
      <c r="E12" s="860"/>
      <c r="F12" s="860"/>
      <c r="G12" s="860"/>
      <c r="H12" s="439"/>
      <c r="I12" s="439"/>
      <c r="J12" s="742"/>
      <c r="K12" s="451" t="s">
        <v>6</v>
      </c>
      <c r="N12" s="4"/>
    </row>
    <row r="13" spans="1:256" s="743" customFormat="1" ht="26.25" customHeight="1">
      <c r="A13" s="863" t="s">
        <v>307</v>
      </c>
      <c r="B13" s="863"/>
      <c r="C13" s="863"/>
      <c r="D13" s="863"/>
      <c r="E13" s="863"/>
      <c r="F13" s="863"/>
      <c r="G13" s="863"/>
      <c r="H13" s="863"/>
      <c r="I13" s="863"/>
      <c r="J13" s="863"/>
      <c r="K13" s="863"/>
      <c r="L13" s="863"/>
      <c r="M13" s="863"/>
      <c r="N13" s="863"/>
    </row>
    <row r="14" spans="1:256" ht="15.75" customHeight="1">
      <c r="A14" s="4"/>
      <c r="B14" s="4"/>
      <c r="C14" s="4"/>
      <c r="D14" s="352"/>
      <c r="E14" s="4"/>
      <c r="F14" s="4"/>
      <c r="G14" s="4"/>
      <c r="H14" s="4"/>
      <c r="I14" s="4"/>
      <c r="J14" s="352"/>
      <c r="K14" s="859" t="s">
        <v>355</v>
      </c>
      <c r="L14" s="859"/>
      <c r="M14" s="859"/>
      <c r="N14" s="859"/>
    </row>
    <row r="15" spans="1:256" ht="122.25" customHeight="1">
      <c r="A15" s="391" t="s">
        <v>7</v>
      </c>
      <c r="B15" s="391" t="s">
        <v>266</v>
      </c>
      <c r="C15" s="391" t="s">
        <v>278</v>
      </c>
      <c r="D15" s="391" t="s">
        <v>280</v>
      </c>
      <c r="E15" s="391" t="s">
        <v>13</v>
      </c>
      <c r="F15" s="391" t="s">
        <v>308</v>
      </c>
      <c r="G15" s="391" t="s">
        <v>311</v>
      </c>
      <c r="H15" s="391" t="s">
        <v>314</v>
      </c>
      <c r="I15" s="391" t="s">
        <v>312</v>
      </c>
      <c r="J15" s="391" t="s">
        <v>8</v>
      </c>
      <c r="K15" s="16" t="s">
        <v>9</v>
      </c>
      <c r="L15" s="16" t="s">
        <v>10</v>
      </c>
      <c r="M15" s="391" t="s">
        <v>354</v>
      </c>
      <c r="N15" s="391" t="s">
        <v>353</v>
      </c>
    </row>
    <row r="16" spans="1:256" s="744" customFormat="1">
      <c r="A16" s="583">
        <v>1</v>
      </c>
      <c r="B16" s="583">
        <v>2</v>
      </c>
      <c r="C16" s="583">
        <v>3</v>
      </c>
      <c r="D16" s="584">
        <v>4</v>
      </c>
      <c r="E16" s="583">
        <v>5</v>
      </c>
      <c r="F16" s="583">
        <v>6</v>
      </c>
      <c r="G16" s="583">
        <v>7</v>
      </c>
      <c r="H16" s="583">
        <v>8</v>
      </c>
      <c r="I16" s="583">
        <v>9</v>
      </c>
      <c r="J16" s="584">
        <v>10</v>
      </c>
      <c r="K16" s="583">
        <v>11</v>
      </c>
      <c r="L16" s="583">
        <v>12</v>
      </c>
      <c r="M16" s="583">
        <v>13</v>
      </c>
      <c r="N16" s="583" t="s">
        <v>352</v>
      </c>
      <c r="IV16" s="744">
        <f>SUM(A16:IU16)</f>
        <v>91</v>
      </c>
    </row>
    <row r="17" spans="1:20" s="758" customFormat="1" ht="25.5" customHeight="1">
      <c r="A17" s="756"/>
      <c r="B17" s="759" t="s">
        <v>552</v>
      </c>
      <c r="C17" s="756"/>
      <c r="D17" s="757"/>
      <c r="E17" s="756"/>
      <c r="F17" s="756"/>
      <c r="G17" s="756"/>
      <c r="H17" s="756"/>
      <c r="I17" s="756"/>
      <c r="J17" s="757"/>
      <c r="K17" s="756"/>
      <c r="L17" s="756"/>
      <c r="M17" s="756"/>
      <c r="N17" s="756"/>
    </row>
    <row r="18" spans="1:20" ht="175.5" customHeight="1">
      <c r="A18" s="453">
        <v>1</v>
      </c>
      <c r="B18" s="529">
        <v>7000016740</v>
      </c>
      <c r="C18" s="529">
        <v>10</v>
      </c>
      <c r="D18" s="529" t="s">
        <v>553</v>
      </c>
      <c r="E18" s="529">
        <v>1000059736</v>
      </c>
      <c r="F18" s="529">
        <v>73082011</v>
      </c>
      <c r="G18" s="714"/>
      <c r="H18" s="529">
        <v>18</v>
      </c>
      <c r="I18" s="541"/>
      <c r="J18" s="713" t="s">
        <v>564</v>
      </c>
      <c r="K18" s="529" t="s">
        <v>299</v>
      </c>
      <c r="L18" s="529">
        <v>18</v>
      </c>
      <c r="M18" s="715"/>
      <c r="N18" s="530" t="str">
        <f>IF(M18=0, "INCLUDED", IF(ISERROR(M18*L18), M18, M18*L18))</f>
        <v>INCLUDED</v>
      </c>
      <c r="O18" s="745">
        <f>IF(N18="Included",0,N18)</f>
        <v>0</v>
      </c>
      <c r="P18" s="745">
        <f>IF( I18="",H18*(IF(N18="Included",0,N18))/100,I18*(IF(N18="Included",0,N18)))</f>
        <v>0</v>
      </c>
      <c r="Q18" s="746">
        <f>Discount!$H$36</f>
        <v>0</v>
      </c>
      <c r="R18" s="746">
        <f>Q18*O18</f>
        <v>0</v>
      </c>
      <c r="S18" s="746">
        <f>IF(I18="",H18*R18/100,I18*R18)</f>
        <v>0</v>
      </c>
      <c r="T18" s="747">
        <f>M18*L18</f>
        <v>0</v>
      </c>
    </row>
    <row r="19" spans="1:20" ht="175.5" customHeight="1">
      <c r="A19" s="453">
        <v>2</v>
      </c>
      <c r="B19" s="529">
        <v>7000016740</v>
      </c>
      <c r="C19" s="529">
        <v>20</v>
      </c>
      <c r="D19" s="529" t="s">
        <v>553</v>
      </c>
      <c r="E19" s="529">
        <v>1000059737</v>
      </c>
      <c r="F19" s="529">
        <v>73082011</v>
      </c>
      <c r="G19" s="714"/>
      <c r="H19" s="529">
        <v>18</v>
      </c>
      <c r="I19" s="541"/>
      <c r="J19" s="713" t="s">
        <v>565</v>
      </c>
      <c r="K19" s="529" t="s">
        <v>299</v>
      </c>
      <c r="L19" s="529">
        <v>19</v>
      </c>
      <c r="M19" s="715"/>
      <c r="N19" s="530" t="str">
        <f t="shared" ref="N19:N53" si="0">IF(M19=0, "INCLUDED", IF(ISERROR(M19*L19), M19, M19*L19))</f>
        <v>INCLUDED</v>
      </c>
      <c r="O19" s="745">
        <f t="shared" ref="O19:O53" si="1">IF(N19="Included",0,N19)</f>
        <v>0</v>
      </c>
      <c r="P19" s="745">
        <f t="shared" ref="P19:P53" si="2">IF( I19="",H19*(IF(N19="Included",0,N19))/100,I19*(IF(N19="Included",0,N19)))</f>
        <v>0</v>
      </c>
      <c r="Q19" s="746">
        <f>Discount!$H$36</f>
        <v>0</v>
      </c>
      <c r="R19" s="746">
        <f t="shared" ref="R19:R53" si="3">Q19*O19</f>
        <v>0</v>
      </c>
      <c r="S19" s="746">
        <f t="shared" ref="S19:S53" si="4">IF(I19="",H19*R19/100,I19*R19)</f>
        <v>0</v>
      </c>
      <c r="T19" s="747">
        <f t="shared" ref="T19:T53" si="5">M19*L19</f>
        <v>0</v>
      </c>
    </row>
    <row r="20" spans="1:20" ht="175.5" customHeight="1">
      <c r="A20" s="453">
        <v>3</v>
      </c>
      <c r="B20" s="529">
        <v>7000016740</v>
      </c>
      <c r="C20" s="529">
        <v>30</v>
      </c>
      <c r="D20" s="529" t="s">
        <v>553</v>
      </c>
      <c r="E20" s="529">
        <v>1000059738</v>
      </c>
      <c r="F20" s="529">
        <v>73082011</v>
      </c>
      <c r="G20" s="714"/>
      <c r="H20" s="529">
        <v>18</v>
      </c>
      <c r="I20" s="541"/>
      <c r="J20" s="713" t="s">
        <v>566</v>
      </c>
      <c r="K20" s="529" t="s">
        <v>299</v>
      </c>
      <c r="L20" s="529">
        <v>6</v>
      </c>
      <c r="M20" s="715"/>
      <c r="N20" s="530" t="str">
        <f t="shared" si="0"/>
        <v>INCLUDED</v>
      </c>
      <c r="O20" s="745">
        <f t="shared" si="1"/>
        <v>0</v>
      </c>
      <c r="P20" s="745">
        <f t="shared" si="2"/>
        <v>0</v>
      </c>
      <c r="Q20" s="746">
        <f>Discount!$H$36</f>
        <v>0</v>
      </c>
      <c r="R20" s="746">
        <f t="shared" si="3"/>
        <v>0</v>
      </c>
      <c r="S20" s="746">
        <f t="shared" si="4"/>
        <v>0</v>
      </c>
      <c r="T20" s="747">
        <f t="shared" si="5"/>
        <v>0</v>
      </c>
    </row>
    <row r="21" spans="1:20" ht="175.5" customHeight="1">
      <c r="A21" s="453">
        <v>4</v>
      </c>
      <c r="B21" s="529">
        <v>7000016740</v>
      </c>
      <c r="C21" s="529">
        <v>40</v>
      </c>
      <c r="D21" s="529" t="s">
        <v>553</v>
      </c>
      <c r="E21" s="529">
        <v>1000059739</v>
      </c>
      <c r="F21" s="529">
        <v>73082011</v>
      </c>
      <c r="G21" s="714"/>
      <c r="H21" s="529">
        <v>18</v>
      </c>
      <c r="I21" s="541"/>
      <c r="J21" s="713" t="s">
        <v>567</v>
      </c>
      <c r="K21" s="529" t="s">
        <v>299</v>
      </c>
      <c r="L21" s="529">
        <v>2</v>
      </c>
      <c r="M21" s="715"/>
      <c r="N21" s="530" t="str">
        <f t="shared" si="0"/>
        <v>INCLUDED</v>
      </c>
      <c r="O21" s="745">
        <f t="shared" si="1"/>
        <v>0</v>
      </c>
      <c r="P21" s="745">
        <f t="shared" si="2"/>
        <v>0</v>
      </c>
      <c r="Q21" s="746">
        <f>Discount!$H$36</f>
        <v>0</v>
      </c>
      <c r="R21" s="746">
        <f t="shared" si="3"/>
        <v>0</v>
      </c>
      <c r="S21" s="746">
        <f t="shared" si="4"/>
        <v>0</v>
      </c>
      <c r="T21" s="747">
        <f t="shared" si="5"/>
        <v>0</v>
      </c>
    </row>
    <row r="22" spans="1:20" ht="175.5" customHeight="1">
      <c r="A22" s="453">
        <v>5</v>
      </c>
      <c r="B22" s="529">
        <v>7000016740</v>
      </c>
      <c r="C22" s="529">
        <v>50</v>
      </c>
      <c r="D22" s="529" t="s">
        <v>553</v>
      </c>
      <c r="E22" s="529">
        <v>1000059870</v>
      </c>
      <c r="F22" s="529">
        <v>73082011</v>
      </c>
      <c r="G22" s="714"/>
      <c r="H22" s="529">
        <v>18</v>
      </c>
      <c r="I22" s="541"/>
      <c r="J22" s="713" t="s">
        <v>568</v>
      </c>
      <c r="K22" s="529" t="s">
        <v>299</v>
      </c>
      <c r="L22" s="529">
        <v>1</v>
      </c>
      <c r="M22" s="715"/>
      <c r="N22" s="530" t="str">
        <f t="shared" si="0"/>
        <v>INCLUDED</v>
      </c>
      <c r="O22" s="745">
        <f t="shared" si="1"/>
        <v>0</v>
      </c>
      <c r="P22" s="745">
        <f t="shared" si="2"/>
        <v>0</v>
      </c>
      <c r="Q22" s="746">
        <f>Discount!$H$36</f>
        <v>0</v>
      </c>
      <c r="R22" s="746">
        <f t="shared" si="3"/>
        <v>0</v>
      </c>
      <c r="S22" s="746">
        <f t="shared" si="4"/>
        <v>0</v>
      </c>
      <c r="T22" s="747">
        <f t="shared" si="5"/>
        <v>0</v>
      </c>
    </row>
    <row r="23" spans="1:20" ht="175.5" customHeight="1">
      <c r="A23" s="453">
        <v>6</v>
      </c>
      <c r="B23" s="529">
        <v>7000016740</v>
      </c>
      <c r="C23" s="529">
        <v>60</v>
      </c>
      <c r="D23" s="529" t="s">
        <v>553</v>
      </c>
      <c r="E23" s="529">
        <v>1000059875</v>
      </c>
      <c r="F23" s="529">
        <v>73082011</v>
      </c>
      <c r="G23" s="714"/>
      <c r="H23" s="529">
        <v>18</v>
      </c>
      <c r="I23" s="541"/>
      <c r="J23" s="713" t="s">
        <v>569</v>
      </c>
      <c r="K23" s="529" t="s">
        <v>299</v>
      </c>
      <c r="L23" s="529">
        <v>1</v>
      </c>
      <c r="M23" s="715"/>
      <c r="N23" s="530" t="str">
        <f t="shared" si="0"/>
        <v>INCLUDED</v>
      </c>
      <c r="O23" s="745">
        <f t="shared" si="1"/>
        <v>0</v>
      </c>
      <c r="P23" s="745">
        <f t="shared" si="2"/>
        <v>0</v>
      </c>
      <c r="Q23" s="746">
        <f>Discount!$H$36</f>
        <v>0</v>
      </c>
      <c r="R23" s="746">
        <f t="shared" si="3"/>
        <v>0</v>
      </c>
      <c r="S23" s="746">
        <f t="shared" si="4"/>
        <v>0</v>
      </c>
      <c r="T23" s="747">
        <f t="shared" si="5"/>
        <v>0</v>
      </c>
    </row>
    <row r="24" spans="1:20" ht="175.5" customHeight="1">
      <c r="A24" s="453">
        <v>7</v>
      </c>
      <c r="B24" s="529">
        <v>7000016740</v>
      </c>
      <c r="C24" s="529">
        <v>70</v>
      </c>
      <c r="D24" s="529" t="s">
        <v>553</v>
      </c>
      <c r="E24" s="529">
        <v>1000059877</v>
      </c>
      <c r="F24" s="529">
        <v>73082011</v>
      </c>
      <c r="G24" s="714"/>
      <c r="H24" s="529">
        <v>18</v>
      </c>
      <c r="I24" s="541"/>
      <c r="J24" s="713" t="s">
        <v>570</v>
      </c>
      <c r="K24" s="529" t="s">
        <v>299</v>
      </c>
      <c r="L24" s="529">
        <v>2</v>
      </c>
      <c r="M24" s="715"/>
      <c r="N24" s="530" t="str">
        <f t="shared" si="0"/>
        <v>INCLUDED</v>
      </c>
      <c r="O24" s="745">
        <f t="shared" si="1"/>
        <v>0</v>
      </c>
      <c r="P24" s="745">
        <f t="shared" si="2"/>
        <v>0</v>
      </c>
      <c r="Q24" s="746">
        <f>Discount!$H$36</f>
        <v>0</v>
      </c>
      <c r="R24" s="746">
        <f t="shared" si="3"/>
        <v>0</v>
      </c>
      <c r="S24" s="746">
        <f t="shared" si="4"/>
        <v>0</v>
      </c>
      <c r="T24" s="747">
        <f t="shared" si="5"/>
        <v>0</v>
      </c>
    </row>
    <row r="25" spans="1:20" ht="175.5" customHeight="1">
      <c r="A25" s="453">
        <v>8</v>
      </c>
      <c r="B25" s="529">
        <v>7000016740</v>
      </c>
      <c r="C25" s="529">
        <v>80</v>
      </c>
      <c r="D25" s="529" t="s">
        <v>553</v>
      </c>
      <c r="E25" s="529">
        <v>1000059878</v>
      </c>
      <c r="F25" s="529">
        <v>73082011</v>
      </c>
      <c r="G25" s="714"/>
      <c r="H25" s="529">
        <v>18</v>
      </c>
      <c r="I25" s="541"/>
      <c r="J25" s="713" t="s">
        <v>571</v>
      </c>
      <c r="K25" s="529" t="s">
        <v>299</v>
      </c>
      <c r="L25" s="529">
        <v>5</v>
      </c>
      <c r="M25" s="715"/>
      <c r="N25" s="530" t="str">
        <f t="shared" si="0"/>
        <v>INCLUDED</v>
      </c>
      <c r="O25" s="745">
        <f t="shared" si="1"/>
        <v>0</v>
      </c>
      <c r="P25" s="745">
        <f t="shared" si="2"/>
        <v>0</v>
      </c>
      <c r="Q25" s="746">
        <f>Discount!$H$36</f>
        <v>0</v>
      </c>
      <c r="R25" s="746">
        <f t="shared" si="3"/>
        <v>0</v>
      </c>
      <c r="S25" s="746">
        <f t="shared" si="4"/>
        <v>0</v>
      </c>
      <c r="T25" s="747">
        <f t="shared" si="5"/>
        <v>0</v>
      </c>
    </row>
    <row r="26" spans="1:20" ht="175.5" customHeight="1">
      <c r="A26" s="453">
        <v>9</v>
      </c>
      <c r="B26" s="529">
        <v>7000016740</v>
      </c>
      <c r="C26" s="529">
        <v>90</v>
      </c>
      <c r="D26" s="529" t="s">
        <v>553</v>
      </c>
      <c r="E26" s="529">
        <v>1000059883</v>
      </c>
      <c r="F26" s="529">
        <v>73082011</v>
      </c>
      <c r="G26" s="714"/>
      <c r="H26" s="529">
        <v>18</v>
      </c>
      <c r="I26" s="541"/>
      <c r="J26" s="713" t="s">
        <v>572</v>
      </c>
      <c r="K26" s="529" t="s">
        <v>299</v>
      </c>
      <c r="L26" s="529">
        <v>4</v>
      </c>
      <c r="M26" s="715"/>
      <c r="N26" s="530" t="str">
        <f t="shared" si="0"/>
        <v>INCLUDED</v>
      </c>
      <c r="O26" s="745">
        <f t="shared" si="1"/>
        <v>0</v>
      </c>
      <c r="P26" s="745">
        <f t="shared" si="2"/>
        <v>0</v>
      </c>
      <c r="Q26" s="746">
        <f>Discount!$H$36</f>
        <v>0</v>
      </c>
      <c r="R26" s="746">
        <f t="shared" si="3"/>
        <v>0</v>
      </c>
      <c r="S26" s="746">
        <f t="shared" si="4"/>
        <v>0</v>
      </c>
      <c r="T26" s="747">
        <f t="shared" si="5"/>
        <v>0</v>
      </c>
    </row>
    <row r="27" spans="1:20" ht="175.5" customHeight="1">
      <c r="A27" s="453">
        <v>10</v>
      </c>
      <c r="B27" s="529">
        <v>7000016740</v>
      </c>
      <c r="C27" s="529">
        <v>100</v>
      </c>
      <c r="D27" s="529" t="s">
        <v>553</v>
      </c>
      <c r="E27" s="529">
        <v>1000059884</v>
      </c>
      <c r="F27" s="529">
        <v>73082011</v>
      </c>
      <c r="G27" s="714"/>
      <c r="H27" s="529">
        <v>18</v>
      </c>
      <c r="I27" s="541"/>
      <c r="J27" s="713" t="s">
        <v>573</v>
      </c>
      <c r="K27" s="529" t="s">
        <v>299</v>
      </c>
      <c r="L27" s="529">
        <v>5</v>
      </c>
      <c r="M27" s="715"/>
      <c r="N27" s="530" t="str">
        <f t="shared" si="0"/>
        <v>INCLUDED</v>
      </c>
      <c r="O27" s="745">
        <f t="shared" si="1"/>
        <v>0</v>
      </c>
      <c r="P27" s="745">
        <f t="shared" si="2"/>
        <v>0</v>
      </c>
      <c r="Q27" s="746">
        <f>Discount!$H$36</f>
        <v>0</v>
      </c>
      <c r="R27" s="746">
        <f t="shared" si="3"/>
        <v>0</v>
      </c>
      <c r="S27" s="746">
        <f t="shared" si="4"/>
        <v>0</v>
      </c>
      <c r="T27" s="747">
        <f t="shared" si="5"/>
        <v>0</v>
      </c>
    </row>
    <row r="28" spans="1:20" ht="175.5" customHeight="1">
      <c r="A28" s="453">
        <v>11</v>
      </c>
      <c r="B28" s="529">
        <v>7000016740</v>
      </c>
      <c r="C28" s="529">
        <v>110</v>
      </c>
      <c r="D28" s="529" t="s">
        <v>553</v>
      </c>
      <c r="E28" s="529">
        <v>1000059885</v>
      </c>
      <c r="F28" s="529">
        <v>73082011</v>
      </c>
      <c r="G28" s="714"/>
      <c r="H28" s="529">
        <v>18</v>
      </c>
      <c r="I28" s="541"/>
      <c r="J28" s="713" t="s">
        <v>574</v>
      </c>
      <c r="K28" s="529" t="s">
        <v>299</v>
      </c>
      <c r="L28" s="529">
        <v>5</v>
      </c>
      <c r="M28" s="715"/>
      <c r="N28" s="530" t="str">
        <f t="shared" si="0"/>
        <v>INCLUDED</v>
      </c>
      <c r="O28" s="745">
        <f t="shared" si="1"/>
        <v>0</v>
      </c>
      <c r="P28" s="745">
        <f t="shared" si="2"/>
        <v>0</v>
      </c>
      <c r="Q28" s="746">
        <f>Discount!$H$36</f>
        <v>0</v>
      </c>
      <c r="R28" s="746">
        <f t="shared" si="3"/>
        <v>0</v>
      </c>
      <c r="S28" s="746">
        <f t="shared" si="4"/>
        <v>0</v>
      </c>
      <c r="T28" s="747">
        <f t="shared" si="5"/>
        <v>0</v>
      </c>
    </row>
    <row r="29" spans="1:20" ht="175.5" customHeight="1">
      <c r="A29" s="453">
        <v>12</v>
      </c>
      <c r="B29" s="529">
        <v>7000016740</v>
      </c>
      <c r="C29" s="529">
        <v>120</v>
      </c>
      <c r="D29" s="529" t="s">
        <v>553</v>
      </c>
      <c r="E29" s="529">
        <v>1000059882</v>
      </c>
      <c r="F29" s="529">
        <v>73082011</v>
      </c>
      <c r="G29" s="714"/>
      <c r="H29" s="529">
        <v>18</v>
      </c>
      <c r="I29" s="541"/>
      <c r="J29" s="713" t="s">
        <v>575</v>
      </c>
      <c r="K29" s="529" t="s">
        <v>299</v>
      </c>
      <c r="L29" s="529">
        <v>1</v>
      </c>
      <c r="M29" s="715"/>
      <c r="N29" s="530" t="str">
        <f t="shared" si="0"/>
        <v>INCLUDED</v>
      </c>
      <c r="O29" s="745">
        <f t="shared" si="1"/>
        <v>0</v>
      </c>
      <c r="P29" s="745">
        <f t="shared" si="2"/>
        <v>0</v>
      </c>
      <c r="Q29" s="746">
        <f>Discount!$H$36</f>
        <v>0</v>
      </c>
      <c r="R29" s="746">
        <f t="shared" si="3"/>
        <v>0</v>
      </c>
      <c r="S29" s="746">
        <f t="shared" si="4"/>
        <v>0</v>
      </c>
      <c r="T29" s="747">
        <f t="shared" si="5"/>
        <v>0</v>
      </c>
    </row>
    <row r="30" spans="1:20" ht="175.5" customHeight="1">
      <c r="A30" s="453">
        <v>13</v>
      </c>
      <c r="B30" s="529">
        <v>7000016740</v>
      </c>
      <c r="C30" s="529">
        <v>130</v>
      </c>
      <c r="D30" s="529" t="s">
        <v>553</v>
      </c>
      <c r="E30" s="529">
        <v>1000059886</v>
      </c>
      <c r="F30" s="529">
        <v>73082011</v>
      </c>
      <c r="G30" s="714"/>
      <c r="H30" s="529">
        <v>18</v>
      </c>
      <c r="I30" s="541"/>
      <c r="J30" s="713" t="s">
        <v>576</v>
      </c>
      <c r="K30" s="529" t="s">
        <v>299</v>
      </c>
      <c r="L30" s="529">
        <v>2</v>
      </c>
      <c r="M30" s="715"/>
      <c r="N30" s="530" t="str">
        <f t="shared" si="0"/>
        <v>INCLUDED</v>
      </c>
      <c r="O30" s="745">
        <f t="shared" si="1"/>
        <v>0</v>
      </c>
      <c r="P30" s="745">
        <f t="shared" si="2"/>
        <v>0</v>
      </c>
      <c r="Q30" s="746">
        <f>Discount!$H$36</f>
        <v>0</v>
      </c>
      <c r="R30" s="746">
        <f t="shared" si="3"/>
        <v>0</v>
      </c>
      <c r="S30" s="746">
        <f t="shared" si="4"/>
        <v>0</v>
      </c>
      <c r="T30" s="747">
        <f t="shared" si="5"/>
        <v>0</v>
      </c>
    </row>
    <row r="31" spans="1:20" ht="175.5" customHeight="1">
      <c r="A31" s="453">
        <v>14</v>
      </c>
      <c r="B31" s="529">
        <v>7000016740</v>
      </c>
      <c r="C31" s="529">
        <v>140</v>
      </c>
      <c r="D31" s="529" t="s">
        <v>553</v>
      </c>
      <c r="E31" s="529">
        <v>1000059893</v>
      </c>
      <c r="F31" s="529">
        <v>73082011</v>
      </c>
      <c r="G31" s="714"/>
      <c r="H31" s="529">
        <v>18</v>
      </c>
      <c r="I31" s="541"/>
      <c r="J31" s="713" t="s">
        <v>577</v>
      </c>
      <c r="K31" s="529" t="s">
        <v>299</v>
      </c>
      <c r="L31" s="529">
        <v>3</v>
      </c>
      <c r="M31" s="715"/>
      <c r="N31" s="530" t="str">
        <f t="shared" si="0"/>
        <v>INCLUDED</v>
      </c>
      <c r="O31" s="745">
        <f t="shared" si="1"/>
        <v>0</v>
      </c>
      <c r="P31" s="745">
        <f t="shared" si="2"/>
        <v>0</v>
      </c>
      <c r="Q31" s="746">
        <f>Discount!$H$36</f>
        <v>0</v>
      </c>
      <c r="R31" s="746">
        <f t="shared" si="3"/>
        <v>0</v>
      </c>
      <c r="S31" s="746">
        <f t="shared" si="4"/>
        <v>0</v>
      </c>
      <c r="T31" s="747">
        <f t="shared" si="5"/>
        <v>0</v>
      </c>
    </row>
    <row r="32" spans="1:20" ht="175.5" customHeight="1">
      <c r="A32" s="453">
        <v>15</v>
      </c>
      <c r="B32" s="529">
        <v>7000016740</v>
      </c>
      <c r="C32" s="529">
        <v>150</v>
      </c>
      <c r="D32" s="529" t="s">
        <v>553</v>
      </c>
      <c r="E32" s="529">
        <v>1000059894</v>
      </c>
      <c r="F32" s="529">
        <v>73082011</v>
      </c>
      <c r="G32" s="714"/>
      <c r="H32" s="529">
        <v>18</v>
      </c>
      <c r="I32" s="541"/>
      <c r="J32" s="713" t="s">
        <v>578</v>
      </c>
      <c r="K32" s="529" t="s">
        <v>299</v>
      </c>
      <c r="L32" s="529">
        <v>2</v>
      </c>
      <c r="M32" s="715"/>
      <c r="N32" s="530" t="str">
        <f t="shared" si="0"/>
        <v>INCLUDED</v>
      </c>
      <c r="O32" s="745">
        <f t="shared" si="1"/>
        <v>0</v>
      </c>
      <c r="P32" s="745">
        <f t="shared" si="2"/>
        <v>0</v>
      </c>
      <c r="Q32" s="746">
        <f>Discount!$H$36</f>
        <v>0</v>
      </c>
      <c r="R32" s="746">
        <f t="shared" si="3"/>
        <v>0</v>
      </c>
      <c r="S32" s="746">
        <f t="shared" si="4"/>
        <v>0</v>
      </c>
      <c r="T32" s="747">
        <f t="shared" si="5"/>
        <v>0</v>
      </c>
    </row>
    <row r="33" spans="1:20" ht="175.5" customHeight="1">
      <c r="A33" s="453">
        <v>16</v>
      </c>
      <c r="B33" s="529">
        <v>7000016740</v>
      </c>
      <c r="C33" s="529">
        <v>160</v>
      </c>
      <c r="D33" s="529" t="s">
        <v>553</v>
      </c>
      <c r="E33" s="529">
        <v>1000059895</v>
      </c>
      <c r="F33" s="529">
        <v>73082011</v>
      </c>
      <c r="G33" s="714"/>
      <c r="H33" s="529">
        <v>18</v>
      </c>
      <c r="I33" s="541"/>
      <c r="J33" s="713" t="s">
        <v>579</v>
      </c>
      <c r="K33" s="529" t="s">
        <v>299</v>
      </c>
      <c r="L33" s="529">
        <v>3</v>
      </c>
      <c r="M33" s="715"/>
      <c r="N33" s="530" t="str">
        <f t="shared" si="0"/>
        <v>INCLUDED</v>
      </c>
      <c r="O33" s="745">
        <f t="shared" si="1"/>
        <v>0</v>
      </c>
      <c r="P33" s="745">
        <f t="shared" si="2"/>
        <v>0</v>
      </c>
      <c r="Q33" s="746">
        <f>Discount!$H$36</f>
        <v>0</v>
      </c>
      <c r="R33" s="746">
        <f t="shared" si="3"/>
        <v>0</v>
      </c>
      <c r="S33" s="746">
        <f t="shared" si="4"/>
        <v>0</v>
      </c>
      <c r="T33" s="747">
        <f t="shared" si="5"/>
        <v>0</v>
      </c>
    </row>
    <row r="34" spans="1:20" ht="175.5" customHeight="1">
      <c r="A34" s="453">
        <v>17</v>
      </c>
      <c r="B34" s="529">
        <v>7000016740</v>
      </c>
      <c r="C34" s="529">
        <v>170</v>
      </c>
      <c r="D34" s="529" t="s">
        <v>553</v>
      </c>
      <c r="E34" s="529">
        <v>1000059896</v>
      </c>
      <c r="F34" s="529">
        <v>73082011</v>
      </c>
      <c r="G34" s="714"/>
      <c r="H34" s="529">
        <v>18</v>
      </c>
      <c r="I34" s="541"/>
      <c r="J34" s="713" t="s">
        <v>580</v>
      </c>
      <c r="K34" s="529" t="s">
        <v>299</v>
      </c>
      <c r="L34" s="529">
        <v>2</v>
      </c>
      <c r="M34" s="715"/>
      <c r="N34" s="530" t="str">
        <f t="shared" si="0"/>
        <v>INCLUDED</v>
      </c>
      <c r="O34" s="745">
        <f t="shared" si="1"/>
        <v>0</v>
      </c>
      <c r="P34" s="745">
        <f t="shared" si="2"/>
        <v>0</v>
      </c>
      <c r="Q34" s="746">
        <f>Discount!$H$36</f>
        <v>0</v>
      </c>
      <c r="R34" s="746">
        <f t="shared" si="3"/>
        <v>0</v>
      </c>
      <c r="S34" s="746">
        <f t="shared" si="4"/>
        <v>0</v>
      </c>
      <c r="T34" s="747">
        <f t="shared" si="5"/>
        <v>0</v>
      </c>
    </row>
    <row r="35" spans="1:20" ht="175.5" customHeight="1">
      <c r="A35" s="453">
        <v>18</v>
      </c>
      <c r="B35" s="529">
        <v>7000016740</v>
      </c>
      <c r="C35" s="529">
        <v>180</v>
      </c>
      <c r="D35" s="529" t="s">
        <v>553</v>
      </c>
      <c r="E35" s="529">
        <v>1000059903</v>
      </c>
      <c r="F35" s="529">
        <v>73082011</v>
      </c>
      <c r="G35" s="714"/>
      <c r="H35" s="529">
        <v>18</v>
      </c>
      <c r="I35" s="541"/>
      <c r="J35" s="713" t="s">
        <v>581</v>
      </c>
      <c r="K35" s="529" t="s">
        <v>299</v>
      </c>
      <c r="L35" s="529">
        <v>1</v>
      </c>
      <c r="M35" s="715"/>
      <c r="N35" s="530" t="str">
        <f t="shared" si="0"/>
        <v>INCLUDED</v>
      </c>
      <c r="O35" s="745">
        <f t="shared" si="1"/>
        <v>0</v>
      </c>
      <c r="P35" s="745">
        <f t="shared" si="2"/>
        <v>0</v>
      </c>
      <c r="Q35" s="746">
        <f>Discount!$H$36</f>
        <v>0</v>
      </c>
      <c r="R35" s="746">
        <f t="shared" si="3"/>
        <v>0</v>
      </c>
      <c r="S35" s="746">
        <f t="shared" si="4"/>
        <v>0</v>
      </c>
      <c r="T35" s="747">
        <f t="shared" si="5"/>
        <v>0</v>
      </c>
    </row>
    <row r="36" spans="1:20" ht="175.5" customHeight="1">
      <c r="A36" s="453">
        <v>19</v>
      </c>
      <c r="B36" s="529">
        <v>7000016740</v>
      </c>
      <c r="C36" s="529">
        <v>190</v>
      </c>
      <c r="D36" s="529" t="s">
        <v>553</v>
      </c>
      <c r="E36" s="529">
        <v>1000059904</v>
      </c>
      <c r="F36" s="529">
        <v>73082011</v>
      </c>
      <c r="G36" s="714"/>
      <c r="H36" s="529">
        <v>18</v>
      </c>
      <c r="I36" s="541"/>
      <c r="J36" s="713" t="s">
        <v>582</v>
      </c>
      <c r="K36" s="529" t="s">
        <v>299</v>
      </c>
      <c r="L36" s="529">
        <v>4</v>
      </c>
      <c r="M36" s="715"/>
      <c r="N36" s="530" t="str">
        <f t="shared" si="0"/>
        <v>INCLUDED</v>
      </c>
      <c r="O36" s="745">
        <f t="shared" si="1"/>
        <v>0</v>
      </c>
      <c r="P36" s="745">
        <f t="shared" si="2"/>
        <v>0</v>
      </c>
      <c r="Q36" s="746">
        <f>Discount!$H$36</f>
        <v>0</v>
      </c>
      <c r="R36" s="746">
        <f t="shared" si="3"/>
        <v>0</v>
      </c>
      <c r="S36" s="746">
        <f t="shared" si="4"/>
        <v>0</v>
      </c>
      <c r="T36" s="747">
        <f t="shared" si="5"/>
        <v>0</v>
      </c>
    </row>
    <row r="37" spans="1:20" ht="175.5" customHeight="1">
      <c r="A37" s="453">
        <v>20</v>
      </c>
      <c r="B37" s="529">
        <v>7000016740</v>
      </c>
      <c r="C37" s="529">
        <v>200</v>
      </c>
      <c r="D37" s="529" t="s">
        <v>553</v>
      </c>
      <c r="E37" s="529">
        <v>1000059905</v>
      </c>
      <c r="F37" s="529">
        <v>73082011</v>
      </c>
      <c r="G37" s="714"/>
      <c r="H37" s="529">
        <v>18</v>
      </c>
      <c r="I37" s="541"/>
      <c r="J37" s="713" t="s">
        <v>583</v>
      </c>
      <c r="K37" s="529" t="s">
        <v>299</v>
      </c>
      <c r="L37" s="529">
        <v>3</v>
      </c>
      <c r="M37" s="715"/>
      <c r="N37" s="530" t="str">
        <f t="shared" si="0"/>
        <v>INCLUDED</v>
      </c>
      <c r="O37" s="745">
        <f t="shared" si="1"/>
        <v>0</v>
      </c>
      <c r="P37" s="745">
        <f t="shared" si="2"/>
        <v>0</v>
      </c>
      <c r="Q37" s="746">
        <f>Discount!$H$36</f>
        <v>0</v>
      </c>
      <c r="R37" s="746">
        <f t="shared" si="3"/>
        <v>0</v>
      </c>
      <c r="S37" s="746">
        <f t="shared" si="4"/>
        <v>0</v>
      </c>
      <c r="T37" s="747">
        <f t="shared" si="5"/>
        <v>0</v>
      </c>
    </row>
    <row r="38" spans="1:20" ht="175.5" customHeight="1">
      <c r="A38" s="453">
        <v>21</v>
      </c>
      <c r="B38" s="529">
        <v>7000016740</v>
      </c>
      <c r="C38" s="529">
        <v>210</v>
      </c>
      <c r="D38" s="529" t="s">
        <v>553</v>
      </c>
      <c r="E38" s="529">
        <v>1000059899</v>
      </c>
      <c r="F38" s="529">
        <v>73082011</v>
      </c>
      <c r="G38" s="714"/>
      <c r="H38" s="529">
        <v>18</v>
      </c>
      <c r="I38" s="541"/>
      <c r="J38" s="713" t="s">
        <v>584</v>
      </c>
      <c r="K38" s="529" t="s">
        <v>299</v>
      </c>
      <c r="L38" s="529">
        <v>2</v>
      </c>
      <c r="M38" s="715"/>
      <c r="N38" s="530" t="str">
        <f t="shared" si="0"/>
        <v>INCLUDED</v>
      </c>
      <c r="O38" s="745">
        <f t="shared" si="1"/>
        <v>0</v>
      </c>
      <c r="P38" s="745">
        <f t="shared" si="2"/>
        <v>0</v>
      </c>
      <c r="Q38" s="746">
        <f>Discount!$H$36</f>
        <v>0</v>
      </c>
      <c r="R38" s="746">
        <f t="shared" si="3"/>
        <v>0</v>
      </c>
      <c r="S38" s="746">
        <f t="shared" si="4"/>
        <v>0</v>
      </c>
      <c r="T38" s="747">
        <f t="shared" si="5"/>
        <v>0</v>
      </c>
    </row>
    <row r="39" spans="1:20" ht="175.5" customHeight="1">
      <c r="A39" s="453">
        <v>22</v>
      </c>
      <c r="B39" s="529">
        <v>7000016740</v>
      </c>
      <c r="C39" s="529">
        <v>220</v>
      </c>
      <c r="D39" s="529" t="s">
        <v>553</v>
      </c>
      <c r="E39" s="529">
        <v>1000059900</v>
      </c>
      <c r="F39" s="529">
        <v>73082011</v>
      </c>
      <c r="G39" s="714"/>
      <c r="H39" s="529">
        <v>18</v>
      </c>
      <c r="I39" s="541"/>
      <c r="J39" s="713" t="s">
        <v>585</v>
      </c>
      <c r="K39" s="529" t="s">
        <v>299</v>
      </c>
      <c r="L39" s="529">
        <v>9</v>
      </c>
      <c r="M39" s="715"/>
      <c r="N39" s="530" t="str">
        <f t="shared" si="0"/>
        <v>INCLUDED</v>
      </c>
      <c r="O39" s="745">
        <f t="shared" si="1"/>
        <v>0</v>
      </c>
      <c r="P39" s="745">
        <f t="shared" si="2"/>
        <v>0</v>
      </c>
      <c r="Q39" s="746">
        <f>Discount!$H$36</f>
        <v>0</v>
      </c>
      <c r="R39" s="746">
        <f t="shared" si="3"/>
        <v>0</v>
      </c>
      <c r="S39" s="746">
        <f t="shared" si="4"/>
        <v>0</v>
      </c>
      <c r="T39" s="747">
        <f t="shared" si="5"/>
        <v>0</v>
      </c>
    </row>
    <row r="40" spans="1:20" ht="175.5" customHeight="1">
      <c r="A40" s="453">
        <v>23</v>
      </c>
      <c r="B40" s="529">
        <v>7000016740</v>
      </c>
      <c r="C40" s="529">
        <v>230</v>
      </c>
      <c r="D40" s="529" t="s">
        <v>553</v>
      </c>
      <c r="E40" s="529">
        <v>1000059901</v>
      </c>
      <c r="F40" s="529">
        <v>73082011</v>
      </c>
      <c r="G40" s="714"/>
      <c r="H40" s="529">
        <v>18</v>
      </c>
      <c r="I40" s="541"/>
      <c r="J40" s="713" t="s">
        <v>586</v>
      </c>
      <c r="K40" s="529" t="s">
        <v>299</v>
      </c>
      <c r="L40" s="529">
        <v>4</v>
      </c>
      <c r="M40" s="715"/>
      <c r="N40" s="530" t="str">
        <f t="shared" si="0"/>
        <v>INCLUDED</v>
      </c>
      <c r="O40" s="745">
        <f t="shared" si="1"/>
        <v>0</v>
      </c>
      <c r="P40" s="745">
        <f t="shared" si="2"/>
        <v>0</v>
      </c>
      <c r="Q40" s="746">
        <f>Discount!$H$36</f>
        <v>0</v>
      </c>
      <c r="R40" s="746">
        <f t="shared" si="3"/>
        <v>0</v>
      </c>
      <c r="S40" s="746">
        <f t="shared" si="4"/>
        <v>0</v>
      </c>
      <c r="T40" s="747">
        <f t="shared" si="5"/>
        <v>0</v>
      </c>
    </row>
    <row r="41" spans="1:20" ht="175.5" customHeight="1">
      <c r="A41" s="453">
        <v>24</v>
      </c>
      <c r="B41" s="529">
        <v>7000016740</v>
      </c>
      <c r="C41" s="529">
        <v>240</v>
      </c>
      <c r="D41" s="529" t="s">
        <v>553</v>
      </c>
      <c r="E41" s="529">
        <v>1000059916</v>
      </c>
      <c r="F41" s="529">
        <v>73082011</v>
      </c>
      <c r="G41" s="714"/>
      <c r="H41" s="529">
        <v>18</v>
      </c>
      <c r="I41" s="541"/>
      <c r="J41" s="713" t="s">
        <v>587</v>
      </c>
      <c r="K41" s="529" t="s">
        <v>299</v>
      </c>
      <c r="L41" s="529">
        <v>1</v>
      </c>
      <c r="M41" s="715"/>
      <c r="N41" s="530" t="str">
        <f t="shared" si="0"/>
        <v>INCLUDED</v>
      </c>
      <c r="O41" s="745">
        <f t="shared" si="1"/>
        <v>0</v>
      </c>
      <c r="P41" s="745">
        <f t="shared" si="2"/>
        <v>0</v>
      </c>
      <c r="Q41" s="746">
        <f>Discount!$H$36</f>
        <v>0</v>
      </c>
      <c r="R41" s="746">
        <f t="shared" si="3"/>
        <v>0</v>
      </c>
      <c r="S41" s="746">
        <f t="shared" si="4"/>
        <v>0</v>
      </c>
      <c r="T41" s="747">
        <f t="shared" si="5"/>
        <v>0</v>
      </c>
    </row>
    <row r="42" spans="1:20" ht="175.5" customHeight="1">
      <c r="A42" s="453">
        <v>25</v>
      </c>
      <c r="B42" s="529">
        <v>7000016740</v>
      </c>
      <c r="C42" s="529">
        <v>250</v>
      </c>
      <c r="D42" s="529" t="s">
        <v>553</v>
      </c>
      <c r="E42" s="529">
        <v>1000059917</v>
      </c>
      <c r="F42" s="529">
        <v>73082011</v>
      </c>
      <c r="G42" s="714"/>
      <c r="H42" s="529">
        <v>18</v>
      </c>
      <c r="I42" s="541"/>
      <c r="J42" s="713" t="s">
        <v>588</v>
      </c>
      <c r="K42" s="529" t="s">
        <v>299</v>
      </c>
      <c r="L42" s="529">
        <v>2</v>
      </c>
      <c r="M42" s="715"/>
      <c r="N42" s="530" t="str">
        <f t="shared" si="0"/>
        <v>INCLUDED</v>
      </c>
      <c r="O42" s="745">
        <f t="shared" si="1"/>
        <v>0</v>
      </c>
      <c r="P42" s="745">
        <f t="shared" si="2"/>
        <v>0</v>
      </c>
      <c r="Q42" s="746">
        <f>Discount!$H$36</f>
        <v>0</v>
      </c>
      <c r="R42" s="746">
        <f t="shared" si="3"/>
        <v>0</v>
      </c>
      <c r="S42" s="746">
        <f t="shared" si="4"/>
        <v>0</v>
      </c>
      <c r="T42" s="747">
        <f t="shared" si="5"/>
        <v>0</v>
      </c>
    </row>
    <row r="43" spans="1:20" ht="175.5" customHeight="1">
      <c r="A43" s="453">
        <v>26</v>
      </c>
      <c r="B43" s="529">
        <v>7000016740</v>
      </c>
      <c r="C43" s="529">
        <v>260</v>
      </c>
      <c r="D43" s="529" t="s">
        <v>553</v>
      </c>
      <c r="E43" s="529">
        <v>1000059918</v>
      </c>
      <c r="F43" s="529">
        <v>73082011</v>
      </c>
      <c r="G43" s="714"/>
      <c r="H43" s="529">
        <v>18</v>
      </c>
      <c r="I43" s="541"/>
      <c r="J43" s="713" t="s">
        <v>589</v>
      </c>
      <c r="K43" s="529" t="s">
        <v>299</v>
      </c>
      <c r="L43" s="529">
        <v>2</v>
      </c>
      <c r="M43" s="715"/>
      <c r="N43" s="530" t="str">
        <f t="shared" si="0"/>
        <v>INCLUDED</v>
      </c>
      <c r="O43" s="745">
        <f t="shared" si="1"/>
        <v>0</v>
      </c>
      <c r="P43" s="745">
        <f t="shared" si="2"/>
        <v>0</v>
      </c>
      <c r="Q43" s="746">
        <f>Discount!$H$36</f>
        <v>0</v>
      </c>
      <c r="R43" s="746">
        <f t="shared" si="3"/>
        <v>0</v>
      </c>
      <c r="S43" s="746">
        <f t="shared" si="4"/>
        <v>0</v>
      </c>
      <c r="T43" s="747">
        <f t="shared" si="5"/>
        <v>0</v>
      </c>
    </row>
    <row r="44" spans="1:20" ht="175.5" customHeight="1">
      <c r="A44" s="453">
        <v>27</v>
      </c>
      <c r="B44" s="529">
        <v>7000016740</v>
      </c>
      <c r="C44" s="529">
        <v>270</v>
      </c>
      <c r="D44" s="529" t="s">
        <v>553</v>
      </c>
      <c r="E44" s="529">
        <v>1000059924</v>
      </c>
      <c r="F44" s="529">
        <v>73082011</v>
      </c>
      <c r="G44" s="714"/>
      <c r="H44" s="529">
        <v>18</v>
      </c>
      <c r="I44" s="541"/>
      <c r="J44" s="713" t="s">
        <v>590</v>
      </c>
      <c r="K44" s="529" t="s">
        <v>299</v>
      </c>
      <c r="L44" s="529">
        <v>1</v>
      </c>
      <c r="M44" s="715"/>
      <c r="N44" s="530" t="str">
        <f t="shared" si="0"/>
        <v>INCLUDED</v>
      </c>
      <c r="O44" s="745">
        <f t="shared" si="1"/>
        <v>0</v>
      </c>
      <c r="P44" s="745">
        <f t="shared" si="2"/>
        <v>0</v>
      </c>
      <c r="Q44" s="746">
        <f>Discount!$H$36</f>
        <v>0</v>
      </c>
      <c r="R44" s="746">
        <f t="shared" si="3"/>
        <v>0</v>
      </c>
      <c r="S44" s="746">
        <f t="shared" si="4"/>
        <v>0</v>
      </c>
      <c r="T44" s="747">
        <f t="shared" si="5"/>
        <v>0</v>
      </c>
    </row>
    <row r="45" spans="1:20" ht="175.5" customHeight="1">
      <c r="A45" s="453">
        <v>28</v>
      </c>
      <c r="B45" s="529">
        <v>7000016740</v>
      </c>
      <c r="C45" s="529">
        <v>280</v>
      </c>
      <c r="D45" s="529" t="s">
        <v>553</v>
      </c>
      <c r="E45" s="529">
        <v>1000059925</v>
      </c>
      <c r="F45" s="529">
        <v>73082011</v>
      </c>
      <c r="G45" s="714"/>
      <c r="H45" s="529">
        <v>18</v>
      </c>
      <c r="I45" s="541"/>
      <c r="J45" s="713" t="s">
        <v>591</v>
      </c>
      <c r="K45" s="529" t="s">
        <v>299</v>
      </c>
      <c r="L45" s="529">
        <v>2</v>
      </c>
      <c r="M45" s="715"/>
      <c r="N45" s="530" t="str">
        <f t="shared" si="0"/>
        <v>INCLUDED</v>
      </c>
      <c r="O45" s="745">
        <f t="shared" si="1"/>
        <v>0</v>
      </c>
      <c r="P45" s="745">
        <f t="shared" si="2"/>
        <v>0</v>
      </c>
      <c r="Q45" s="746">
        <f>Discount!$H$36</f>
        <v>0</v>
      </c>
      <c r="R45" s="746">
        <f t="shared" si="3"/>
        <v>0</v>
      </c>
      <c r="S45" s="746">
        <f t="shared" si="4"/>
        <v>0</v>
      </c>
      <c r="T45" s="747">
        <f t="shared" si="5"/>
        <v>0</v>
      </c>
    </row>
    <row r="46" spans="1:20" ht="175.5" customHeight="1">
      <c r="A46" s="453">
        <v>29</v>
      </c>
      <c r="B46" s="529">
        <v>7000016740</v>
      </c>
      <c r="C46" s="529">
        <v>290</v>
      </c>
      <c r="D46" s="529" t="s">
        <v>553</v>
      </c>
      <c r="E46" s="529">
        <v>1000059934</v>
      </c>
      <c r="F46" s="529">
        <v>73082011</v>
      </c>
      <c r="G46" s="714"/>
      <c r="H46" s="529">
        <v>18</v>
      </c>
      <c r="I46" s="541"/>
      <c r="J46" s="713" t="s">
        <v>592</v>
      </c>
      <c r="K46" s="529" t="s">
        <v>299</v>
      </c>
      <c r="L46" s="529">
        <v>1</v>
      </c>
      <c r="M46" s="715"/>
      <c r="N46" s="530" t="str">
        <f t="shared" si="0"/>
        <v>INCLUDED</v>
      </c>
      <c r="O46" s="745">
        <f t="shared" si="1"/>
        <v>0</v>
      </c>
      <c r="P46" s="745">
        <f t="shared" si="2"/>
        <v>0</v>
      </c>
      <c r="Q46" s="746">
        <f>Discount!$H$36</f>
        <v>0</v>
      </c>
      <c r="R46" s="746">
        <f t="shared" si="3"/>
        <v>0</v>
      </c>
      <c r="S46" s="746">
        <f t="shared" si="4"/>
        <v>0</v>
      </c>
      <c r="T46" s="747">
        <f t="shared" si="5"/>
        <v>0</v>
      </c>
    </row>
    <row r="47" spans="1:20" ht="175.5" customHeight="1">
      <c r="A47" s="453">
        <v>30</v>
      </c>
      <c r="B47" s="529">
        <v>7000016740</v>
      </c>
      <c r="C47" s="529">
        <v>300</v>
      </c>
      <c r="D47" s="529" t="s">
        <v>553</v>
      </c>
      <c r="E47" s="529">
        <v>1000059936</v>
      </c>
      <c r="F47" s="529">
        <v>73082011</v>
      </c>
      <c r="G47" s="714"/>
      <c r="H47" s="529">
        <v>18</v>
      </c>
      <c r="I47" s="541"/>
      <c r="J47" s="713" t="s">
        <v>593</v>
      </c>
      <c r="K47" s="529" t="s">
        <v>299</v>
      </c>
      <c r="L47" s="529">
        <v>2</v>
      </c>
      <c r="M47" s="715"/>
      <c r="N47" s="530" t="str">
        <f t="shared" si="0"/>
        <v>INCLUDED</v>
      </c>
      <c r="O47" s="745">
        <f t="shared" si="1"/>
        <v>0</v>
      </c>
      <c r="P47" s="745">
        <f t="shared" si="2"/>
        <v>0</v>
      </c>
      <c r="Q47" s="746">
        <f>Discount!$H$36</f>
        <v>0</v>
      </c>
      <c r="R47" s="746">
        <f t="shared" si="3"/>
        <v>0</v>
      </c>
      <c r="S47" s="746">
        <f t="shared" si="4"/>
        <v>0</v>
      </c>
      <c r="T47" s="747">
        <f t="shared" si="5"/>
        <v>0</v>
      </c>
    </row>
    <row r="48" spans="1:20" ht="175.5" customHeight="1">
      <c r="A48" s="453">
        <v>31</v>
      </c>
      <c r="B48" s="529">
        <v>7000016740</v>
      </c>
      <c r="C48" s="529">
        <v>310</v>
      </c>
      <c r="D48" s="529" t="s">
        <v>553</v>
      </c>
      <c r="E48" s="529">
        <v>1000059944</v>
      </c>
      <c r="F48" s="529">
        <v>73082011</v>
      </c>
      <c r="G48" s="714"/>
      <c r="H48" s="529">
        <v>18</v>
      </c>
      <c r="I48" s="541"/>
      <c r="J48" s="713" t="s">
        <v>594</v>
      </c>
      <c r="K48" s="529" t="s">
        <v>299</v>
      </c>
      <c r="L48" s="529">
        <v>3</v>
      </c>
      <c r="M48" s="715"/>
      <c r="N48" s="530" t="str">
        <f t="shared" si="0"/>
        <v>INCLUDED</v>
      </c>
      <c r="O48" s="745">
        <f t="shared" si="1"/>
        <v>0</v>
      </c>
      <c r="P48" s="745">
        <f t="shared" si="2"/>
        <v>0</v>
      </c>
      <c r="Q48" s="746">
        <f>Discount!$H$36</f>
        <v>0</v>
      </c>
      <c r="R48" s="746">
        <f t="shared" si="3"/>
        <v>0</v>
      </c>
      <c r="S48" s="746">
        <f t="shared" si="4"/>
        <v>0</v>
      </c>
      <c r="T48" s="747">
        <f t="shared" si="5"/>
        <v>0</v>
      </c>
    </row>
    <row r="49" spans="1:20" ht="175.5" customHeight="1">
      <c r="A49" s="453">
        <v>32</v>
      </c>
      <c r="B49" s="529">
        <v>7000016740</v>
      </c>
      <c r="C49" s="529">
        <v>320</v>
      </c>
      <c r="D49" s="529" t="s">
        <v>553</v>
      </c>
      <c r="E49" s="529">
        <v>1000059945</v>
      </c>
      <c r="F49" s="529">
        <v>73082011</v>
      </c>
      <c r="G49" s="714"/>
      <c r="H49" s="529">
        <v>18</v>
      </c>
      <c r="I49" s="541"/>
      <c r="J49" s="713" t="s">
        <v>595</v>
      </c>
      <c r="K49" s="529" t="s">
        <v>299</v>
      </c>
      <c r="L49" s="529">
        <v>1</v>
      </c>
      <c r="M49" s="715"/>
      <c r="N49" s="530" t="str">
        <f t="shared" si="0"/>
        <v>INCLUDED</v>
      </c>
      <c r="O49" s="745">
        <f t="shared" si="1"/>
        <v>0</v>
      </c>
      <c r="P49" s="745">
        <f t="shared" si="2"/>
        <v>0</v>
      </c>
      <c r="Q49" s="746">
        <f>Discount!$H$36</f>
        <v>0</v>
      </c>
      <c r="R49" s="746">
        <f t="shared" si="3"/>
        <v>0</v>
      </c>
      <c r="S49" s="746">
        <f t="shared" si="4"/>
        <v>0</v>
      </c>
      <c r="T49" s="747">
        <f t="shared" si="5"/>
        <v>0</v>
      </c>
    </row>
    <row r="50" spans="1:20" ht="150.75" customHeight="1">
      <c r="A50" s="453">
        <v>33</v>
      </c>
      <c r="B50" s="529">
        <v>7000016740</v>
      </c>
      <c r="C50" s="529">
        <v>330</v>
      </c>
      <c r="D50" s="529" t="s">
        <v>553</v>
      </c>
      <c r="E50" s="529">
        <v>1000059946</v>
      </c>
      <c r="F50" s="529">
        <v>73082011</v>
      </c>
      <c r="G50" s="714"/>
      <c r="H50" s="529">
        <v>18</v>
      </c>
      <c r="I50" s="541"/>
      <c r="J50" s="713" t="s">
        <v>596</v>
      </c>
      <c r="K50" s="529" t="s">
        <v>299</v>
      </c>
      <c r="L50" s="529">
        <v>45</v>
      </c>
      <c r="M50" s="715"/>
      <c r="N50" s="530" t="str">
        <f t="shared" si="0"/>
        <v>INCLUDED</v>
      </c>
      <c r="O50" s="745">
        <f t="shared" si="1"/>
        <v>0</v>
      </c>
      <c r="P50" s="745">
        <f t="shared" si="2"/>
        <v>0</v>
      </c>
      <c r="Q50" s="746">
        <f>Discount!$H$36</f>
        <v>0</v>
      </c>
      <c r="R50" s="746">
        <f t="shared" si="3"/>
        <v>0</v>
      </c>
      <c r="S50" s="746">
        <f t="shared" si="4"/>
        <v>0</v>
      </c>
      <c r="T50" s="747">
        <f t="shared" si="5"/>
        <v>0</v>
      </c>
    </row>
    <row r="51" spans="1:20" ht="150.75" customHeight="1">
      <c r="A51" s="453">
        <v>34</v>
      </c>
      <c r="B51" s="529">
        <v>7000016740</v>
      </c>
      <c r="C51" s="529">
        <v>340</v>
      </c>
      <c r="D51" s="529" t="s">
        <v>553</v>
      </c>
      <c r="E51" s="529">
        <v>1000059949</v>
      </c>
      <c r="F51" s="529">
        <v>73082011</v>
      </c>
      <c r="G51" s="714"/>
      <c r="H51" s="529">
        <v>18</v>
      </c>
      <c r="I51" s="541"/>
      <c r="J51" s="713" t="s">
        <v>597</v>
      </c>
      <c r="K51" s="529" t="s">
        <v>299</v>
      </c>
      <c r="L51" s="529">
        <v>4</v>
      </c>
      <c r="M51" s="715"/>
      <c r="N51" s="530" t="str">
        <f t="shared" si="0"/>
        <v>INCLUDED</v>
      </c>
      <c r="O51" s="745">
        <f t="shared" si="1"/>
        <v>0</v>
      </c>
      <c r="P51" s="745">
        <f t="shared" si="2"/>
        <v>0</v>
      </c>
      <c r="Q51" s="746">
        <f>Discount!$H$36</f>
        <v>0</v>
      </c>
      <c r="R51" s="746">
        <f t="shared" si="3"/>
        <v>0</v>
      </c>
      <c r="S51" s="746">
        <f t="shared" si="4"/>
        <v>0</v>
      </c>
      <c r="T51" s="747">
        <f t="shared" si="5"/>
        <v>0</v>
      </c>
    </row>
    <row r="52" spans="1:20" ht="150.75" customHeight="1">
      <c r="A52" s="453">
        <v>35</v>
      </c>
      <c r="B52" s="529">
        <v>7000016740</v>
      </c>
      <c r="C52" s="529">
        <v>350</v>
      </c>
      <c r="D52" s="529" t="s">
        <v>553</v>
      </c>
      <c r="E52" s="529">
        <v>1000059952</v>
      </c>
      <c r="F52" s="529">
        <v>73082011</v>
      </c>
      <c r="G52" s="714"/>
      <c r="H52" s="529">
        <v>18</v>
      </c>
      <c r="I52" s="541"/>
      <c r="J52" s="713" t="s">
        <v>598</v>
      </c>
      <c r="K52" s="529" t="s">
        <v>299</v>
      </c>
      <c r="L52" s="529">
        <v>19</v>
      </c>
      <c r="M52" s="715"/>
      <c r="N52" s="530" t="str">
        <f t="shared" si="0"/>
        <v>INCLUDED</v>
      </c>
      <c r="O52" s="745">
        <f t="shared" si="1"/>
        <v>0</v>
      </c>
      <c r="P52" s="745">
        <f t="shared" si="2"/>
        <v>0</v>
      </c>
      <c r="Q52" s="746">
        <f>Discount!$H$36</f>
        <v>0</v>
      </c>
      <c r="R52" s="746">
        <f t="shared" si="3"/>
        <v>0</v>
      </c>
      <c r="S52" s="746">
        <f t="shared" si="4"/>
        <v>0</v>
      </c>
      <c r="T52" s="747">
        <f t="shared" si="5"/>
        <v>0</v>
      </c>
    </row>
    <row r="53" spans="1:20" ht="150.75" customHeight="1">
      <c r="A53" s="453">
        <v>36</v>
      </c>
      <c r="B53" s="529">
        <v>7000016740</v>
      </c>
      <c r="C53" s="529">
        <v>360</v>
      </c>
      <c r="D53" s="529" t="s">
        <v>553</v>
      </c>
      <c r="E53" s="529">
        <v>1000059951</v>
      </c>
      <c r="F53" s="529">
        <v>73082011</v>
      </c>
      <c r="G53" s="714"/>
      <c r="H53" s="529">
        <v>18</v>
      </c>
      <c r="I53" s="541"/>
      <c r="J53" s="713" t="s">
        <v>599</v>
      </c>
      <c r="K53" s="529" t="s">
        <v>299</v>
      </c>
      <c r="L53" s="529">
        <v>1</v>
      </c>
      <c r="M53" s="715"/>
      <c r="N53" s="530" t="str">
        <f t="shared" si="0"/>
        <v>INCLUDED</v>
      </c>
      <c r="O53" s="745">
        <f t="shared" si="1"/>
        <v>0</v>
      </c>
      <c r="P53" s="745">
        <f t="shared" si="2"/>
        <v>0</v>
      </c>
      <c r="Q53" s="746">
        <f>Discount!$H$36</f>
        <v>0</v>
      </c>
      <c r="R53" s="746">
        <f t="shared" si="3"/>
        <v>0</v>
      </c>
      <c r="S53" s="746">
        <f t="shared" si="4"/>
        <v>0</v>
      </c>
      <c r="T53" s="747">
        <f t="shared" si="5"/>
        <v>0</v>
      </c>
    </row>
    <row r="54" spans="1:20" ht="150.75" customHeight="1">
      <c r="A54" s="453">
        <v>37</v>
      </c>
      <c r="B54" s="529">
        <v>7000016740</v>
      </c>
      <c r="C54" s="529">
        <v>370</v>
      </c>
      <c r="D54" s="529" t="s">
        <v>553</v>
      </c>
      <c r="E54" s="529">
        <v>1000059956</v>
      </c>
      <c r="F54" s="529">
        <v>73082011</v>
      </c>
      <c r="G54" s="714"/>
      <c r="H54" s="529">
        <v>18</v>
      </c>
      <c r="I54" s="541"/>
      <c r="J54" s="713" t="s">
        <v>600</v>
      </c>
      <c r="K54" s="529" t="s">
        <v>299</v>
      </c>
      <c r="L54" s="529">
        <v>10</v>
      </c>
      <c r="M54" s="715"/>
      <c r="N54" s="530" t="str">
        <f t="shared" ref="N54:N93" si="6">IF(M54=0, "INCLUDED", IF(ISERROR(M54*L54), M54, M54*L54))</f>
        <v>INCLUDED</v>
      </c>
      <c r="O54" s="745">
        <f t="shared" ref="O54:O93" si="7">IF(N54="Included",0,N54)</f>
        <v>0</v>
      </c>
      <c r="P54" s="745">
        <f t="shared" ref="P54:P93" si="8">IF( I54="",H54*(IF(N54="Included",0,N54))/100,I54*(IF(N54="Included",0,N54)))</f>
        <v>0</v>
      </c>
      <c r="Q54" s="746">
        <f>Discount!$H$36</f>
        <v>0</v>
      </c>
      <c r="R54" s="746">
        <f t="shared" ref="R54:R93" si="9">Q54*O54</f>
        <v>0</v>
      </c>
      <c r="S54" s="746">
        <f t="shared" ref="S54:S93" si="10">IF(I54="",H54*R54/100,I54*R54)</f>
        <v>0</v>
      </c>
      <c r="T54" s="747">
        <f t="shared" ref="T54:T93" si="11">M54*L54</f>
        <v>0</v>
      </c>
    </row>
    <row r="55" spans="1:20" ht="150.75" customHeight="1">
      <c r="A55" s="453">
        <v>38</v>
      </c>
      <c r="B55" s="529">
        <v>7000016740</v>
      </c>
      <c r="C55" s="529">
        <v>380</v>
      </c>
      <c r="D55" s="529" t="s">
        <v>553</v>
      </c>
      <c r="E55" s="529">
        <v>1000059960</v>
      </c>
      <c r="F55" s="529">
        <v>73082011</v>
      </c>
      <c r="G55" s="714"/>
      <c r="H55" s="529">
        <v>18</v>
      </c>
      <c r="I55" s="541"/>
      <c r="J55" s="713" t="s">
        <v>601</v>
      </c>
      <c r="K55" s="529" t="s">
        <v>299</v>
      </c>
      <c r="L55" s="529">
        <v>10</v>
      </c>
      <c r="M55" s="715"/>
      <c r="N55" s="530" t="str">
        <f t="shared" si="6"/>
        <v>INCLUDED</v>
      </c>
      <c r="O55" s="745">
        <f t="shared" si="7"/>
        <v>0</v>
      </c>
      <c r="P55" s="745">
        <f t="shared" si="8"/>
        <v>0</v>
      </c>
      <c r="Q55" s="746">
        <f>Discount!$H$36</f>
        <v>0</v>
      </c>
      <c r="R55" s="746">
        <f t="shared" si="9"/>
        <v>0</v>
      </c>
      <c r="S55" s="746">
        <f t="shared" si="10"/>
        <v>0</v>
      </c>
      <c r="T55" s="747">
        <f t="shared" si="11"/>
        <v>0</v>
      </c>
    </row>
    <row r="56" spans="1:20" ht="150.75" customHeight="1">
      <c r="A56" s="453">
        <v>39</v>
      </c>
      <c r="B56" s="529">
        <v>7000016740</v>
      </c>
      <c r="C56" s="529">
        <v>390</v>
      </c>
      <c r="D56" s="529" t="s">
        <v>553</v>
      </c>
      <c r="E56" s="529">
        <v>1000059958</v>
      </c>
      <c r="F56" s="529">
        <v>73082011</v>
      </c>
      <c r="G56" s="714"/>
      <c r="H56" s="529">
        <v>18</v>
      </c>
      <c r="I56" s="541"/>
      <c r="J56" s="713" t="s">
        <v>602</v>
      </c>
      <c r="K56" s="529" t="s">
        <v>299</v>
      </c>
      <c r="L56" s="529">
        <v>11</v>
      </c>
      <c r="M56" s="715"/>
      <c r="N56" s="530" t="str">
        <f t="shared" si="6"/>
        <v>INCLUDED</v>
      </c>
      <c r="O56" s="745">
        <f t="shared" si="7"/>
        <v>0</v>
      </c>
      <c r="P56" s="745">
        <f t="shared" si="8"/>
        <v>0</v>
      </c>
      <c r="Q56" s="746">
        <f>Discount!$H$36</f>
        <v>0</v>
      </c>
      <c r="R56" s="746">
        <f t="shared" si="9"/>
        <v>0</v>
      </c>
      <c r="S56" s="746">
        <f t="shared" si="10"/>
        <v>0</v>
      </c>
      <c r="T56" s="747">
        <f t="shared" si="11"/>
        <v>0</v>
      </c>
    </row>
    <row r="57" spans="1:20" ht="150.75" customHeight="1">
      <c r="A57" s="453">
        <v>40</v>
      </c>
      <c r="B57" s="529">
        <v>7000016740</v>
      </c>
      <c r="C57" s="529">
        <v>400</v>
      </c>
      <c r="D57" s="529" t="s">
        <v>553</v>
      </c>
      <c r="E57" s="529">
        <v>1000059959</v>
      </c>
      <c r="F57" s="529">
        <v>73082011</v>
      </c>
      <c r="G57" s="714"/>
      <c r="H57" s="529">
        <v>18</v>
      </c>
      <c r="I57" s="541"/>
      <c r="J57" s="713" t="s">
        <v>603</v>
      </c>
      <c r="K57" s="529" t="s">
        <v>299</v>
      </c>
      <c r="L57" s="529">
        <v>4</v>
      </c>
      <c r="M57" s="715"/>
      <c r="N57" s="530" t="str">
        <f t="shared" si="6"/>
        <v>INCLUDED</v>
      </c>
      <c r="O57" s="745">
        <f t="shared" si="7"/>
        <v>0</v>
      </c>
      <c r="P57" s="745">
        <f t="shared" si="8"/>
        <v>0</v>
      </c>
      <c r="Q57" s="746">
        <f>Discount!$H$36</f>
        <v>0</v>
      </c>
      <c r="R57" s="746">
        <f t="shared" si="9"/>
        <v>0</v>
      </c>
      <c r="S57" s="746">
        <f t="shared" si="10"/>
        <v>0</v>
      </c>
      <c r="T57" s="747">
        <f t="shared" si="11"/>
        <v>0</v>
      </c>
    </row>
    <row r="58" spans="1:20" ht="150.75" customHeight="1">
      <c r="A58" s="453">
        <v>41</v>
      </c>
      <c r="B58" s="529">
        <v>7000016740</v>
      </c>
      <c r="C58" s="529">
        <v>410</v>
      </c>
      <c r="D58" s="529" t="s">
        <v>553</v>
      </c>
      <c r="E58" s="529">
        <v>1000059964</v>
      </c>
      <c r="F58" s="529">
        <v>73082011</v>
      </c>
      <c r="G58" s="714"/>
      <c r="H58" s="529">
        <v>18</v>
      </c>
      <c r="I58" s="541"/>
      <c r="J58" s="713" t="s">
        <v>604</v>
      </c>
      <c r="K58" s="529" t="s">
        <v>299</v>
      </c>
      <c r="L58" s="529">
        <v>3</v>
      </c>
      <c r="M58" s="715"/>
      <c r="N58" s="530" t="str">
        <f t="shared" si="6"/>
        <v>INCLUDED</v>
      </c>
      <c r="O58" s="745">
        <f t="shared" si="7"/>
        <v>0</v>
      </c>
      <c r="P58" s="745">
        <f t="shared" si="8"/>
        <v>0</v>
      </c>
      <c r="Q58" s="746">
        <f>Discount!$H$36</f>
        <v>0</v>
      </c>
      <c r="R58" s="746">
        <f t="shared" si="9"/>
        <v>0</v>
      </c>
      <c r="S58" s="746">
        <f t="shared" si="10"/>
        <v>0</v>
      </c>
      <c r="T58" s="747">
        <f t="shared" si="11"/>
        <v>0</v>
      </c>
    </row>
    <row r="59" spans="1:20" ht="150.75" customHeight="1">
      <c r="A59" s="453">
        <v>42</v>
      </c>
      <c r="B59" s="529">
        <v>7000016740</v>
      </c>
      <c r="C59" s="529">
        <v>420</v>
      </c>
      <c r="D59" s="529" t="s">
        <v>553</v>
      </c>
      <c r="E59" s="529">
        <v>1000059967</v>
      </c>
      <c r="F59" s="529">
        <v>73082011</v>
      </c>
      <c r="G59" s="714"/>
      <c r="H59" s="529">
        <v>18</v>
      </c>
      <c r="I59" s="541"/>
      <c r="J59" s="713" t="s">
        <v>605</v>
      </c>
      <c r="K59" s="529" t="s">
        <v>299</v>
      </c>
      <c r="L59" s="529">
        <v>5</v>
      </c>
      <c r="M59" s="715"/>
      <c r="N59" s="530" t="str">
        <f t="shared" si="6"/>
        <v>INCLUDED</v>
      </c>
      <c r="O59" s="745">
        <f t="shared" si="7"/>
        <v>0</v>
      </c>
      <c r="P59" s="745">
        <f t="shared" si="8"/>
        <v>0</v>
      </c>
      <c r="Q59" s="746">
        <f>Discount!$H$36</f>
        <v>0</v>
      </c>
      <c r="R59" s="746">
        <f t="shared" si="9"/>
        <v>0</v>
      </c>
      <c r="S59" s="746">
        <f t="shared" si="10"/>
        <v>0</v>
      </c>
      <c r="T59" s="747">
        <f t="shared" si="11"/>
        <v>0</v>
      </c>
    </row>
    <row r="60" spans="1:20" ht="150.75" customHeight="1">
      <c r="A60" s="453">
        <v>43</v>
      </c>
      <c r="B60" s="529">
        <v>7000016740</v>
      </c>
      <c r="C60" s="529">
        <v>430</v>
      </c>
      <c r="D60" s="529" t="s">
        <v>553</v>
      </c>
      <c r="E60" s="529">
        <v>1000059971</v>
      </c>
      <c r="F60" s="529">
        <v>73082011</v>
      </c>
      <c r="G60" s="714"/>
      <c r="H60" s="529">
        <v>18</v>
      </c>
      <c r="I60" s="541"/>
      <c r="J60" s="713" t="s">
        <v>606</v>
      </c>
      <c r="K60" s="529" t="s">
        <v>299</v>
      </c>
      <c r="L60" s="529">
        <v>1</v>
      </c>
      <c r="M60" s="715"/>
      <c r="N60" s="530" t="str">
        <f t="shared" si="6"/>
        <v>INCLUDED</v>
      </c>
      <c r="O60" s="745">
        <f t="shared" si="7"/>
        <v>0</v>
      </c>
      <c r="P60" s="745">
        <f t="shared" si="8"/>
        <v>0</v>
      </c>
      <c r="Q60" s="746">
        <f>Discount!$H$36</f>
        <v>0</v>
      </c>
      <c r="R60" s="746">
        <f t="shared" si="9"/>
        <v>0</v>
      </c>
      <c r="S60" s="746">
        <f t="shared" si="10"/>
        <v>0</v>
      </c>
      <c r="T60" s="747">
        <f t="shared" si="11"/>
        <v>0</v>
      </c>
    </row>
    <row r="61" spans="1:20" ht="150.75" customHeight="1">
      <c r="A61" s="453">
        <v>44</v>
      </c>
      <c r="B61" s="529">
        <v>7000016740</v>
      </c>
      <c r="C61" s="529">
        <v>440</v>
      </c>
      <c r="D61" s="529" t="s">
        <v>553</v>
      </c>
      <c r="E61" s="529">
        <v>1000059975</v>
      </c>
      <c r="F61" s="529">
        <v>73082011</v>
      </c>
      <c r="G61" s="714"/>
      <c r="H61" s="529">
        <v>18</v>
      </c>
      <c r="I61" s="541"/>
      <c r="J61" s="713" t="s">
        <v>607</v>
      </c>
      <c r="K61" s="529" t="s">
        <v>299</v>
      </c>
      <c r="L61" s="529">
        <v>6</v>
      </c>
      <c r="M61" s="715"/>
      <c r="N61" s="530" t="str">
        <f t="shared" si="6"/>
        <v>INCLUDED</v>
      </c>
      <c r="O61" s="745">
        <f t="shared" si="7"/>
        <v>0</v>
      </c>
      <c r="P61" s="745">
        <f t="shared" si="8"/>
        <v>0</v>
      </c>
      <c r="Q61" s="746">
        <f>Discount!$H$36</f>
        <v>0</v>
      </c>
      <c r="R61" s="746">
        <f t="shared" si="9"/>
        <v>0</v>
      </c>
      <c r="S61" s="746">
        <f t="shared" si="10"/>
        <v>0</v>
      </c>
      <c r="T61" s="747">
        <f t="shared" si="11"/>
        <v>0</v>
      </c>
    </row>
    <row r="62" spans="1:20" ht="131.25" customHeight="1">
      <c r="A62" s="453">
        <v>45</v>
      </c>
      <c r="B62" s="529">
        <v>7000016740</v>
      </c>
      <c r="C62" s="529">
        <v>450</v>
      </c>
      <c r="D62" s="529" t="s">
        <v>553</v>
      </c>
      <c r="E62" s="529">
        <v>1000031890</v>
      </c>
      <c r="F62" s="529">
        <v>73082011</v>
      </c>
      <c r="G62" s="714"/>
      <c r="H62" s="529">
        <v>18</v>
      </c>
      <c r="I62" s="541"/>
      <c r="J62" s="713" t="s">
        <v>608</v>
      </c>
      <c r="K62" s="529" t="s">
        <v>478</v>
      </c>
      <c r="L62" s="529">
        <v>123.91</v>
      </c>
      <c r="M62" s="715"/>
      <c r="N62" s="530" t="str">
        <f t="shared" si="6"/>
        <v>INCLUDED</v>
      </c>
      <c r="O62" s="745">
        <f t="shared" si="7"/>
        <v>0</v>
      </c>
      <c r="P62" s="745">
        <f t="shared" si="8"/>
        <v>0</v>
      </c>
      <c r="Q62" s="746">
        <f>Discount!$H$36</f>
        <v>0</v>
      </c>
      <c r="R62" s="746">
        <f t="shared" si="9"/>
        <v>0</v>
      </c>
      <c r="S62" s="746">
        <f t="shared" si="10"/>
        <v>0</v>
      </c>
      <c r="T62" s="747">
        <f t="shared" si="11"/>
        <v>0</v>
      </c>
    </row>
    <row r="63" spans="1:20" ht="131.25" customHeight="1">
      <c r="A63" s="453">
        <v>46</v>
      </c>
      <c r="B63" s="529">
        <v>7000016740</v>
      </c>
      <c r="C63" s="529">
        <v>460</v>
      </c>
      <c r="D63" s="529" t="s">
        <v>553</v>
      </c>
      <c r="E63" s="529">
        <v>1000031894</v>
      </c>
      <c r="F63" s="529">
        <v>73082011</v>
      </c>
      <c r="G63" s="714"/>
      <c r="H63" s="529">
        <v>18</v>
      </c>
      <c r="I63" s="541"/>
      <c r="J63" s="713" t="s">
        <v>609</v>
      </c>
      <c r="K63" s="529" t="s">
        <v>478</v>
      </c>
      <c r="L63" s="529">
        <v>21.68</v>
      </c>
      <c r="M63" s="715"/>
      <c r="N63" s="530" t="str">
        <f t="shared" si="6"/>
        <v>INCLUDED</v>
      </c>
      <c r="O63" s="745">
        <f t="shared" si="7"/>
        <v>0</v>
      </c>
      <c r="P63" s="745">
        <f t="shared" si="8"/>
        <v>0</v>
      </c>
      <c r="Q63" s="746">
        <f>Discount!$H$36</f>
        <v>0</v>
      </c>
      <c r="R63" s="746">
        <f t="shared" si="9"/>
        <v>0</v>
      </c>
      <c r="S63" s="746">
        <f t="shared" si="10"/>
        <v>0</v>
      </c>
      <c r="T63" s="747">
        <f t="shared" si="11"/>
        <v>0</v>
      </c>
    </row>
    <row r="64" spans="1:20" ht="111" customHeight="1">
      <c r="A64" s="453">
        <v>47</v>
      </c>
      <c r="B64" s="529">
        <v>7000016740</v>
      </c>
      <c r="C64" s="529">
        <v>470</v>
      </c>
      <c r="D64" s="529" t="s">
        <v>553</v>
      </c>
      <c r="E64" s="529">
        <v>1000031892</v>
      </c>
      <c r="F64" s="529">
        <v>73082011</v>
      </c>
      <c r="G64" s="714"/>
      <c r="H64" s="529">
        <v>18</v>
      </c>
      <c r="I64" s="541"/>
      <c r="J64" s="713" t="s">
        <v>610</v>
      </c>
      <c r="K64" s="529" t="s">
        <v>478</v>
      </c>
      <c r="L64" s="529">
        <v>3.13</v>
      </c>
      <c r="M64" s="715"/>
      <c r="N64" s="530" t="str">
        <f t="shared" si="6"/>
        <v>INCLUDED</v>
      </c>
      <c r="O64" s="745">
        <f t="shared" si="7"/>
        <v>0</v>
      </c>
      <c r="P64" s="745">
        <f t="shared" si="8"/>
        <v>0</v>
      </c>
      <c r="Q64" s="746">
        <f>Discount!$H$36</f>
        <v>0</v>
      </c>
      <c r="R64" s="746">
        <f t="shared" si="9"/>
        <v>0</v>
      </c>
      <c r="S64" s="746">
        <f t="shared" si="10"/>
        <v>0</v>
      </c>
      <c r="T64" s="747">
        <f t="shared" si="11"/>
        <v>0</v>
      </c>
    </row>
    <row r="65" spans="1:20" ht="52.5" customHeight="1">
      <c r="A65" s="453">
        <v>48</v>
      </c>
      <c r="B65" s="529">
        <v>7000016740</v>
      </c>
      <c r="C65" s="529">
        <v>480</v>
      </c>
      <c r="D65" s="529" t="s">
        <v>553</v>
      </c>
      <c r="E65" s="529">
        <v>1000013472</v>
      </c>
      <c r="F65" s="529">
        <v>73181500</v>
      </c>
      <c r="G65" s="714"/>
      <c r="H65" s="529">
        <v>18</v>
      </c>
      <c r="I65" s="541"/>
      <c r="J65" s="713" t="s">
        <v>611</v>
      </c>
      <c r="K65" s="529" t="s">
        <v>478</v>
      </c>
      <c r="L65" s="529">
        <v>3.71</v>
      </c>
      <c r="M65" s="715"/>
      <c r="N65" s="530" t="str">
        <f t="shared" si="6"/>
        <v>INCLUDED</v>
      </c>
      <c r="O65" s="745">
        <f t="shared" si="7"/>
        <v>0</v>
      </c>
      <c r="P65" s="745">
        <f t="shared" si="8"/>
        <v>0</v>
      </c>
      <c r="Q65" s="746">
        <f>Discount!$H$36</f>
        <v>0</v>
      </c>
      <c r="R65" s="746">
        <f t="shared" si="9"/>
        <v>0</v>
      </c>
      <c r="S65" s="746">
        <f t="shared" si="10"/>
        <v>0</v>
      </c>
      <c r="T65" s="747">
        <f t="shared" si="11"/>
        <v>0</v>
      </c>
    </row>
    <row r="66" spans="1:20" ht="52.5" customHeight="1">
      <c r="A66" s="453">
        <v>49</v>
      </c>
      <c r="B66" s="529">
        <v>7000016740</v>
      </c>
      <c r="C66" s="529">
        <v>490</v>
      </c>
      <c r="D66" s="529" t="s">
        <v>553</v>
      </c>
      <c r="E66" s="529">
        <v>1000007847</v>
      </c>
      <c r="F66" s="529">
        <v>73181500</v>
      </c>
      <c r="G66" s="714"/>
      <c r="H66" s="529">
        <v>18</v>
      </c>
      <c r="I66" s="541"/>
      <c r="J66" s="713" t="s">
        <v>612</v>
      </c>
      <c r="K66" s="529" t="s">
        <v>478</v>
      </c>
      <c r="L66" s="529">
        <v>0.06</v>
      </c>
      <c r="M66" s="715"/>
      <c r="N66" s="530" t="str">
        <f t="shared" si="6"/>
        <v>INCLUDED</v>
      </c>
      <c r="O66" s="745">
        <f t="shared" si="7"/>
        <v>0</v>
      </c>
      <c r="P66" s="745">
        <f t="shared" si="8"/>
        <v>0</v>
      </c>
      <c r="Q66" s="746">
        <f>Discount!$H$36</f>
        <v>0</v>
      </c>
      <c r="R66" s="746">
        <f t="shared" si="9"/>
        <v>0</v>
      </c>
      <c r="S66" s="746">
        <f t="shared" si="10"/>
        <v>0</v>
      </c>
      <c r="T66" s="747">
        <f t="shared" si="11"/>
        <v>0</v>
      </c>
    </row>
    <row r="67" spans="1:20" ht="165" customHeight="1">
      <c r="A67" s="453">
        <v>50</v>
      </c>
      <c r="B67" s="529">
        <v>7000016740</v>
      </c>
      <c r="C67" s="529">
        <v>1350</v>
      </c>
      <c r="D67" s="529" t="s">
        <v>554</v>
      </c>
      <c r="E67" s="529">
        <v>1000059738</v>
      </c>
      <c r="F67" s="529">
        <v>73082011</v>
      </c>
      <c r="G67" s="714"/>
      <c r="H67" s="529">
        <v>18</v>
      </c>
      <c r="I67" s="541"/>
      <c r="J67" s="713" t="s">
        <v>566</v>
      </c>
      <c r="K67" s="529" t="s">
        <v>299</v>
      </c>
      <c r="L67" s="529">
        <v>2</v>
      </c>
      <c r="M67" s="715"/>
      <c r="N67" s="530" t="str">
        <f t="shared" si="6"/>
        <v>INCLUDED</v>
      </c>
      <c r="O67" s="745">
        <f t="shared" si="7"/>
        <v>0</v>
      </c>
      <c r="P67" s="745">
        <f t="shared" si="8"/>
        <v>0</v>
      </c>
      <c r="Q67" s="746">
        <f>Discount!$H$36</f>
        <v>0</v>
      </c>
      <c r="R67" s="746">
        <f t="shared" si="9"/>
        <v>0</v>
      </c>
      <c r="S67" s="746">
        <f t="shared" si="10"/>
        <v>0</v>
      </c>
      <c r="T67" s="747">
        <f t="shared" si="11"/>
        <v>0</v>
      </c>
    </row>
    <row r="68" spans="1:20" ht="147.75" customHeight="1">
      <c r="A68" s="453">
        <v>51</v>
      </c>
      <c r="B68" s="529">
        <v>7000016740</v>
      </c>
      <c r="C68" s="529">
        <v>1330</v>
      </c>
      <c r="D68" s="529" t="s">
        <v>554</v>
      </c>
      <c r="E68" s="529">
        <v>1000059946</v>
      </c>
      <c r="F68" s="529">
        <v>73082011</v>
      </c>
      <c r="G68" s="714"/>
      <c r="H68" s="529">
        <v>18</v>
      </c>
      <c r="I68" s="541"/>
      <c r="J68" s="713" t="s">
        <v>596</v>
      </c>
      <c r="K68" s="529" t="s">
        <v>299</v>
      </c>
      <c r="L68" s="529">
        <v>2</v>
      </c>
      <c r="M68" s="715"/>
      <c r="N68" s="530" t="str">
        <f t="shared" si="6"/>
        <v>INCLUDED</v>
      </c>
      <c r="O68" s="745">
        <f t="shared" si="7"/>
        <v>0</v>
      </c>
      <c r="P68" s="745">
        <f t="shared" si="8"/>
        <v>0</v>
      </c>
      <c r="Q68" s="746">
        <f>Discount!$H$36</f>
        <v>0</v>
      </c>
      <c r="R68" s="746">
        <f t="shared" si="9"/>
        <v>0</v>
      </c>
      <c r="S68" s="746">
        <f t="shared" si="10"/>
        <v>0</v>
      </c>
      <c r="T68" s="747">
        <f t="shared" si="11"/>
        <v>0</v>
      </c>
    </row>
    <row r="69" spans="1:20" ht="147.75" customHeight="1">
      <c r="A69" s="453">
        <v>52</v>
      </c>
      <c r="B69" s="529">
        <v>7000016740</v>
      </c>
      <c r="C69" s="529">
        <v>1340</v>
      </c>
      <c r="D69" s="529" t="s">
        <v>554</v>
      </c>
      <c r="E69" s="529">
        <v>1000059960</v>
      </c>
      <c r="F69" s="529">
        <v>73082011</v>
      </c>
      <c r="G69" s="714"/>
      <c r="H69" s="529">
        <v>18</v>
      </c>
      <c r="I69" s="541"/>
      <c r="J69" s="713" t="s">
        <v>601</v>
      </c>
      <c r="K69" s="529" t="s">
        <v>299</v>
      </c>
      <c r="L69" s="529">
        <v>1</v>
      </c>
      <c r="M69" s="715"/>
      <c r="N69" s="530" t="str">
        <f t="shared" si="6"/>
        <v>INCLUDED</v>
      </c>
      <c r="O69" s="745">
        <f t="shared" si="7"/>
        <v>0</v>
      </c>
      <c r="P69" s="745">
        <f t="shared" si="8"/>
        <v>0</v>
      </c>
      <c r="Q69" s="746">
        <f>Discount!$H$36</f>
        <v>0</v>
      </c>
      <c r="R69" s="746">
        <f t="shared" si="9"/>
        <v>0</v>
      </c>
      <c r="S69" s="746">
        <f t="shared" si="10"/>
        <v>0</v>
      </c>
      <c r="T69" s="747">
        <f t="shared" si="11"/>
        <v>0</v>
      </c>
    </row>
    <row r="70" spans="1:20" ht="165" customHeight="1">
      <c r="A70" s="453">
        <v>53</v>
      </c>
      <c r="B70" s="529">
        <v>7000016740</v>
      </c>
      <c r="C70" s="529">
        <v>1360</v>
      </c>
      <c r="D70" s="529" t="s">
        <v>554</v>
      </c>
      <c r="E70" s="529">
        <v>1000059904</v>
      </c>
      <c r="F70" s="529">
        <v>73082011</v>
      </c>
      <c r="G70" s="714"/>
      <c r="H70" s="529">
        <v>18</v>
      </c>
      <c r="I70" s="541"/>
      <c r="J70" s="713" t="s">
        <v>582</v>
      </c>
      <c r="K70" s="529" t="s">
        <v>299</v>
      </c>
      <c r="L70" s="529">
        <v>1</v>
      </c>
      <c r="M70" s="715"/>
      <c r="N70" s="530" t="str">
        <f t="shared" si="6"/>
        <v>INCLUDED</v>
      </c>
      <c r="O70" s="745">
        <f t="shared" si="7"/>
        <v>0</v>
      </c>
      <c r="P70" s="745">
        <f t="shared" si="8"/>
        <v>0</v>
      </c>
      <c r="Q70" s="746">
        <f>Discount!$H$36</f>
        <v>0</v>
      </c>
      <c r="R70" s="746">
        <f t="shared" si="9"/>
        <v>0</v>
      </c>
      <c r="S70" s="746">
        <f t="shared" si="10"/>
        <v>0</v>
      </c>
      <c r="T70" s="747">
        <f t="shared" si="11"/>
        <v>0</v>
      </c>
    </row>
    <row r="71" spans="1:20" ht="42" customHeight="1">
      <c r="A71" s="453">
        <v>54</v>
      </c>
      <c r="B71" s="529">
        <v>7000016740</v>
      </c>
      <c r="C71" s="529">
        <v>500</v>
      </c>
      <c r="D71" s="529" t="s">
        <v>555</v>
      </c>
      <c r="E71" s="529">
        <v>1000017587</v>
      </c>
      <c r="F71" s="529">
        <v>73082011</v>
      </c>
      <c r="G71" s="714"/>
      <c r="H71" s="529">
        <v>18</v>
      </c>
      <c r="I71" s="541"/>
      <c r="J71" s="713" t="s">
        <v>479</v>
      </c>
      <c r="K71" s="529" t="s">
        <v>299</v>
      </c>
      <c r="L71" s="529">
        <v>89</v>
      </c>
      <c r="M71" s="715"/>
      <c r="N71" s="530" t="str">
        <f t="shared" si="6"/>
        <v>INCLUDED</v>
      </c>
      <c r="O71" s="745">
        <f t="shared" si="7"/>
        <v>0</v>
      </c>
      <c r="P71" s="745">
        <f t="shared" si="8"/>
        <v>0</v>
      </c>
      <c r="Q71" s="746">
        <f>Discount!$H$36</f>
        <v>0</v>
      </c>
      <c r="R71" s="746">
        <f t="shared" si="9"/>
        <v>0</v>
      </c>
      <c r="S71" s="746">
        <f t="shared" si="10"/>
        <v>0</v>
      </c>
      <c r="T71" s="747">
        <f t="shared" si="11"/>
        <v>0</v>
      </c>
    </row>
    <row r="72" spans="1:20" ht="42" customHeight="1">
      <c r="A72" s="453">
        <v>55</v>
      </c>
      <c r="B72" s="529">
        <v>7000016740</v>
      </c>
      <c r="C72" s="529">
        <v>510</v>
      </c>
      <c r="D72" s="529" t="s">
        <v>555</v>
      </c>
      <c r="E72" s="529">
        <v>1000045873</v>
      </c>
      <c r="F72" s="529">
        <v>73082011</v>
      </c>
      <c r="G72" s="714"/>
      <c r="H72" s="529">
        <v>18</v>
      </c>
      <c r="I72" s="541"/>
      <c r="J72" s="713" t="s">
        <v>613</v>
      </c>
      <c r="K72" s="529" t="s">
        <v>299</v>
      </c>
      <c r="L72" s="529">
        <v>5</v>
      </c>
      <c r="M72" s="715"/>
      <c r="N72" s="530" t="str">
        <f t="shared" si="6"/>
        <v>INCLUDED</v>
      </c>
      <c r="O72" s="745">
        <f t="shared" si="7"/>
        <v>0</v>
      </c>
      <c r="P72" s="745">
        <f t="shared" si="8"/>
        <v>0</v>
      </c>
      <c r="Q72" s="746">
        <f>Discount!$H$36</f>
        <v>0</v>
      </c>
      <c r="R72" s="746">
        <f t="shared" si="9"/>
        <v>0</v>
      </c>
      <c r="S72" s="746">
        <f t="shared" si="10"/>
        <v>0</v>
      </c>
      <c r="T72" s="747">
        <f t="shared" si="11"/>
        <v>0</v>
      </c>
    </row>
    <row r="73" spans="1:20" ht="42" customHeight="1">
      <c r="A73" s="453">
        <v>56</v>
      </c>
      <c r="B73" s="529">
        <v>7000016740</v>
      </c>
      <c r="C73" s="529">
        <v>520</v>
      </c>
      <c r="D73" s="529" t="s">
        <v>555</v>
      </c>
      <c r="E73" s="529">
        <v>1000038340</v>
      </c>
      <c r="F73" s="529">
        <v>73082011</v>
      </c>
      <c r="G73" s="714"/>
      <c r="H73" s="529">
        <v>18</v>
      </c>
      <c r="I73" s="541"/>
      <c r="J73" s="713" t="s">
        <v>480</v>
      </c>
      <c r="K73" s="529" t="s">
        <v>299</v>
      </c>
      <c r="L73" s="529">
        <v>94</v>
      </c>
      <c r="M73" s="715"/>
      <c r="N73" s="530" t="str">
        <f t="shared" si="6"/>
        <v>INCLUDED</v>
      </c>
      <c r="O73" s="745">
        <f t="shared" si="7"/>
        <v>0</v>
      </c>
      <c r="P73" s="745">
        <f t="shared" si="8"/>
        <v>0</v>
      </c>
      <c r="Q73" s="746">
        <f>Discount!$H$36</f>
        <v>0</v>
      </c>
      <c r="R73" s="746">
        <f t="shared" si="9"/>
        <v>0</v>
      </c>
      <c r="S73" s="746">
        <f t="shared" si="10"/>
        <v>0</v>
      </c>
      <c r="T73" s="747">
        <f t="shared" si="11"/>
        <v>0</v>
      </c>
    </row>
    <row r="74" spans="1:20" ht="42" customHeight="1">
      <c r="A74" s="453">
        <v>57</v>
      </c>
      <c r="B74" s="529">
        <v>7000016740</v>
      </c>
      <c r="C74" s="529">
        <v>530</v>
      </c>
      <c r="D74" s="529" t="s">
        <v>555</v>
      </c>
      <c r="E74" s="529">
        <v>1000010003</v>
      </c>
      <c r="F74" s="529">
        <v>73082011</v>
      </c>
      <c r="G74" s="714"/>
      <c r="H74" s="529">
        <v>18</v>
      </c>
      <c r="I74" s="541"/>
      <c r="J74" s="713" t="s">
        <v>516</v>
      </c>
      <c r="K74" s="529" t="s">
        <v>299</v>
      </c>
      <c r="L74" s="529">
        <v>23</v>
      </c>
      <c r="M74" s="715"/>
      <c r="N74" s="530" t="str">
        <f t="shared" si="6"/>
        <v>INCLUDED</v>
      </c>
      <c r="O74" s="745">
        <f t="shared" si="7"/>
        <v>0</v>
      </c>
      <c r="P74" s="745">
        <f t="shared" si="8"/>
        <v>0</v>
      </c>
      <c r="Q74" s="746">
        <f>Discount!$H$36</f>
        <v>0</v>
      </c>
      <c r="R74" s="746">
        <f t="shared" si="9"/>
        <v>0</v>
      </c>
      <c r="S74" s="746">
        <f t="shared" si="10"/>
        <v>0</v>
      </c>
      <c r="T74" s="747">
        <f t="shared" si="11"/>
        <v>0</v>
      </c>
    </row>
    <row r="75" spans="1:20" ht="42.75" customHeight="1">
      <c r="A75" s="453">
        <v>58</v>
      </c>
      <c r="B75" s="529">
        <v>7000016740</v>
      </c>
      <c r="C75" s="529">
        <v>540</v>
      </c>
      <c r="D75" s="529" t="s">
        <v>555</v>
      </c>
      <c r="E75" s="529">
        <v>1000048808</v>
      </c>
      <c r="F75" s="529">
        <v>73082011</v>
      </c>
      <c r="G75" s="714"/>
      <c r="H75" s="529">
        <v>18</v>
      </c>
      <c r="I75" s="541"/>
      <c r="J75" s="713" t="s">
        <v>614</v>
      </c>
      <c r="K75" s="529" t="s">
        <v>299</v>
      </c>
      <c r="L75" s="529">
        <v>4</v>
      </c>
      <c r="M75" s="715"/>
      <c r="N75" s="530" t="str">
        <f t="shared" si="6"/>
        <v>INCLUDED</v>
      </c>
      <c r="O75" s="745">
        <f t="shared" si="7"/>
        <v>0</v>
      </c>
      <c r="P75" s="745">
        <f t="shared" si="8"/>
        <v>0</v>
      </c>
      <c r="Q75" s="746">
        <f>Discount!$H$36</f>
        <v>0</v>
      </c>
      <c r="R75" s="746">
        <f t="shared" si="9"/>
        <v>0</v>
      </c>
      <c r="S75" s="746">
        <f t="shared" si="10"/>
        <v>0</v>
      </c>
      <c r="T75" s="747">
        <f t="shared" si="11"/>
        <v>0</v>
      </c>
    </row>
    <row r="76" spans="1:20" ht="62.25" customHeight="1">
      <c r="A76" s="453">
        <v>59</v>
      </c>
      <c r="B76" s="529">
        <v>7000016740</v>
      </c>
      <c r="C76" s="529">
        <v>550</v>
      </c>
      <c r="D76" s="529" t="s">
        <v>555</v>
      </c>
      <c r="E76" s="529">
        <v>1000019718</v>
      </c>
      <c r="F76" s="529">
        <v>73082011</v>
      </c>
      <c r="G76" s="714"/>
      <c r="H76" s="529">
        <v>18</v>
      </c>
      <c r="I76" s="541"/>
      <c r="J76" s="713" t="s">
        <v>481</v>
      </c>
      <c r="K76" s="529" t="s">
        <v>299</v>
      </c>
      <c r="L76" s="529">
        <v>5</v>
      </c>
      <c r="M76" s="715"/>
      <c r="N76" s="530" t="str">
        <f t="shared" si="6"/>
        <v>INCLUDED</v>
      </c>
      <c r="O76" s="745">
        <f t="shared" si="7"/>
        <v>0</v>
      </c>
      <c r="P76" s="745">
        <f t="shared" si="8"/>
        <v>0</v>
      </c>
      <c r="Q76" s="746">
        <f>Discount!$H$36</f>
        <v>0</v>
      </c>
      <c r="R76" s="746">
        <f t="shared" si="9"/>
        <v>0</v>
      </c>
      <c r="S76" s="746">
        <f t="shared" si="10"/>
        <v>0</v>
      </c>
      <c r="T76" s="747">
        <f t="shared" si="11"/>
        <v>0</v>
      </c>
    </row>
    <row r="77" spans="1:20" ht="63" customHeight="1">
      <c r="A77" s="453">
        <v>60</v>
      </c>
      <c r="B77" s="529">
        <v>7000016740</v>
      </c>
      <c r="C77" s="529">
        <v>560</v>
      </c>
      <c r="D77" s="529" t="s">
        <v>555</v>
      </c>
      <c r="E77" s="529">
        <v>1000057380</v>
      </c>
      <c r="F77" s="529">
        <v>73082011</v>
      </c>
      <c r="G77" s="714"/>
      <c r="H77" s="529">
        <v>18</v>
      </c>
      <c r="I77" s="541"/>
      <c r="J77" s="713" t="s">
        <v>615</v>
      </c>
      <c r="K77" s="529" t="s">
        <v>299</v>
      </c>
      <c r="L77" s="529">
        <v>1</v>
      </c>
      <c r="M77" s="715"/>
      <c r="N77" s="530" t="str">
        <f t="shared" si="6"/>
        <v>INCLUDED</v>
      </c>
      <c r="O77" s="745">
        <f t="shared" si="7"/>
        <v>0</v>
      </c>
      <c r="P77" s="745">
        <f t="shared" si="8"/>
        <v>0</v>
      </c>
      <c r="Q77" s="746">
        <f>Discount!$H$36</f>
        <v>0</v>
      </c>
      <c r="R77" s="746">
        <f t="shared" si="9"/>
        <v>0</v>
      </c>
      <c r="S77" s="746">
        <f t="shared" si="10"/>
        <v>0</v>
      </c>
      <c r="T77" s="747">
        <f t="shared" si="11"/>
        <v>0</v>
      </c>
    </row>
    <row r="78" spans="1:20" ht="43.5" customHeight="1">
      <c r="A78" s="453">
        <v>61</v>
      </c>
      <c r="B78" s="529">
        <v>7000016740</v>
      </c>
      <c r="C78" s="529">
        <v>570</v>
      </c>
      <c r="D78" s="529" t="s">
        <v>556</v>
      </c>
      <c r="E78" s="529">
        <v>1000010539</v>
      </c>
      <c r="F78" s="529">
        <v>73082011</v>
      </c>
      <c r="G78" s="714"/>
      <c r="H78" s="529">
        <v>18</v>
      </c>
      <c r="I78" s="541"/>
      <c r="J78" s="713" t="s">
        <v>511</v>
      </c>
      <c r="K78" s="529" t="s">
        <v>299</v>
      </c>
      <c r="L78" s="529">
        <v>121</v>
      </c>
      <c r="M78" s="715"/>
      <c r="N78" s="530" t="str">
        <f t="shared" si="6"/>
        <v>INCLUDED</v>
      </c>
      <c r="O78" s="745">
        <f t="shared" si="7"/>
        <v>0</v>
      </c>
      <c r="P78" s="745">
        <f t="shared" si="8"/>
        <v>0</v>
      </c>
      <c r="Q78" s="746">
        <f>Discount!$H$36</f>
        <v>0</v>
      </c>
      <c r="R78" s="746">
        <f t="shared" si="9"/>
        <v>0</v>
      </c>
      <c r="S78" s="746">
        <f t="shared" si="10"/>
        <v>0</v>
      </c>
      <c r="T78" s="747">
        <f t="shared" si="11"/>
        <v>0</v>
      </c>
    </row>
    <row r="79" spans="1:20" ht="43.5" customHeight="1">
      <c r="A79" s="453">
        <v>62</v>
      </c>
      <c r="B79" s="529">
        <v>7000016740</v>
      </c>
      <c r="C79" s="529">
        <v>580</v>
      </c>
      <c r="D79" s="529" t="s">
        <v>556</v>
      </c>
      <c r="E79" s="529">
        <v>1000015971</v>
      </c>
      <c r="F79" s="529">
        <v>73082011</v>
      </c>
      <c r="G79" s="714"/>
      <c r="H79" s="529">
        <v>18</v>
      </c>
      <c r="I79" s="541"/>
      <c r="J79" s="713" t="s">
        <v>512</v>
      </c>
      <c r="K79" s="529" t="s">
        <v>299</v>
      </c>
      <c r="L79" s="529">
        <v>121</v>
      </c>
      <c r="M79" s="715"/>
      <c r="N79" s="530" t="str">
        <f t="shared" si="6"/>
        <v>INCLUDED</v>
      </c>
      <c r="O79" s="745">
        <f t="shared" si="7"/>
        <v>0</v>
      </c>
      <c r="P79" s="745">
        <f t="shared" si="8"/>
        <v>0</v>
      </c>
      <c r="Q79" s="746">
        <f>Discount!$H$36</f>
        <v>0</v>
      </c>
      <c r="R79" s="746">
        <f t="shared" si="9"/>
        <v>0</v>
      </c>
      <c r="S79" s="746">
        <f t="shared" si="10"/>
        <v>0</v>
      </c>
      <c r="T79" s="747">
        <f t="shared" si="11"/>
        <v>0</v>
      </c>
    </row>
    <row r="80" spans="1:20" ht="43.5" customHeight="1">
      <c r="A80" s="453">
        <v>63</v>
      </c>
      <c r="B80" s="529">
        <v>7000016740</v>
      </c>
      <c r="C80" s="529">
        <v>590</v>
      </c>
      <c r="D80" s="529" t="s">
        <v>556</v>
      </c>
      <c r="E80" s="529">
        <v>1000017508</v>
      </c>
      <c r="F80" s="529">
        <v>73082011</v>
      </c>
      <c r="G80" s="714"/>
      <c r="H80" s="529">
        <v>18</v>
      </c>
      <c r="I80" s="541"/>
      <c r="J80" s="713" t="s">
        <v>482</v>
      </c>
      <c r="K80" s="529" t="s">
        <v>300</v>
      </c>
      <c r="L80" s="529">
        <v>272</v>
      </c>
      <c r="M80" s="715"/>
      <c r="N80" s="530" t="str">
        <f t="shared" si="6"/>
        <v>INCLUDED</v>
      </c>
      <c r="O80" s="745">
        <f t="shared" si="7"/>
        <v>0</v>
      </c>
      <c r="P80" s="745">
        <f t="shared" si="8"/>
        <v>0</v>
      </c>
      <c r="Q80" s="746">
        <f>Discount!$H$36</f>
        <v>0</v>
      </c>
      <c r="R80" s="746">
        <f t="shared" si="9"/>
        <v>0</v>
      </c>
      <c r="S80" s="746">
        <f t="shared" si="10"/>
        <v>0</v>
      </c>
      <c r="T80" s="747">
        <f t="shared" si="11"/>
        <v>0</v>
      </c>
    </row>
    <row r="81" spans="1:20" ht="43.5" customHeight="1">
      <c r="A81" s="453">
        <v>64</v>
      </c>
      <c r="B81" s="529">
        <v>7000016740</v>
      </c>
      <c r="C81" s="529">
        <v>600</v>
      </c>
      <c r="D81" s="529" t="s">
        <v>556</v>
      </c>
      <c r="E81" s="529">
        <v>1000009119</v>
      </c>
      <c r="F81" s="529">
        <v>73082011</v>
      </c>
      <c r="G81" s="714"/>
      <c r="H81" s="529">
        <v>18</v>
      </c>
      <c r="I81" s="541"/>
      <c r="J81" s="713" t="s">
        <v>483</v>
      </c>
      <c r="K81" s="529" t="s">
        <v>300</v>
      </c>
      <c r="L81" s="529">
        <v>136</v>
      </c>
      <c r="M81" s="715"/>
      <c r="N81" s="530" t="str">
        <f t="shared" si="6"/>
        <v>INCLUDED</v>
      </c>
      <c r="O81" s="745">
        <f t="shared" si="7"/>
        <v>0</v>
      </c>
      <c r="P81" s="745">
        <f t="shared" si="8"/>
        <v>0</v>
      </c>
      <c r="Q81" s="746">
        <f>Discount!$H$36</f>
        <v>0</v>
      </c>
      <c r="R81" s="746">
        <f t="shared" si="9"/>
        <v>0</v>
      </c>
      <c r="S81" s="746">
        <f t="shared" si="10"/>
        <v>0</v>
      </c>
      <c r="T81" s="747">
        <f t="shared" si="11"/>
        <v>0</v>
      </c>
    </row>
    <row r="82" spans="1:20" ht="43.5" customHeight="1">
      <c r="A82" s="453">
        <v>65</v>
      </c>
      <c r="B82" s="529">
        <v>7000016740</v>
      </c>
      <c r="C82" s="529">
        <v>610</v>
      </c>
      <c r="D82" s="529" t="s">
        <v>556</v>
      </c>
      <c r="E82" s="529">
        <v>1000006779</v>
      </c>
      <c r="F82" s="529">
        <v>73082011</v>
      </c>
      <c r="G82" s="714"/>
      <c r="H82" s="529">
        <v>18</v>
      </c>
      <c r="I82" s="541"/>
      <c r="J82" s="713" t="s">
        <v>484</v>
      </c>
      <c r="K82" s="529" t="s">
        <v>300</v>
      </c>
      <c r="L82" s="529">
        <v>121</v>
      </c>
      <c r="M82" s="715"/>
      <c r="N82" s="530" t="str">
        <f t="shared" si="6"/>
        <v>INCLUDED</v>
      </c>
      <c r="O82" s="745">
        <f t="shared" si="7"/>
        <v>0</v>
      </c>
      <c r="P82" s="745">
        <f t="shared" si="8"/>
        <v>0</v>
      </c>
      <c r="Q82" s="746">
        <f>Discount!$H$36</f>
        <v>0</v>
      </c>
      <c r="R82" s="746">
        <f t="shared" si="9"/>
        <v>0</v>
      </c>
      <c r="S82" s="746">
        <f t="shared" si="10"/>
        <v>0</v>
      </c>
      <c r="T82" s="747">
        <f t="shared" si="11"/>
        <v>0</v>
      </c>
    </row>
    <row r="83" spans="1:20" ht="43.5" customHeight="1">
      <c r="A83" s="453">
        <v>66</v>
      </c>
      <c r="B83" s="529">
        <v>7000016740</v>
      </c>
      <c r="C83" s="529">
        <v>620</v>
      </c>
      <c r="D83" s="529" t="s">
        <v>556</v>
      </c>
      <c r="E83" s="529">
        <v>1000007735</v>
      </c>
      <c r="F83" s="529">
        <v>73082011</v>
      </c>
      <c r="G83" s="714"/>
      <c r="H83" s="529">
        <v>18</v>
      </c>
      <c r="I83" s="541"/>
      <c r="J83" s="713" t="s">
        <v>517</v>
      </c>
      <c r="K83" s="529" t="s">
        <v>300</v>
      </c>
      <c r="L83" s="529">
        <v>90</v>
      </c>
      <c r="M83" s="715"/>
      <c r="N83" s="530" t="str">
        <f t="shared" si="6"/>
        <v>INCLUDED</v>
      </c>
      <c r="O83" s="745">
        <f t="shared" si="7"/>
        <v>0</v>
      </c>
      <c r="P83" s="745">
        <f t="shared" si="8"/>
        <v>0</v>
      </c>
      <c r="Q83" s="746">
        <f>Discount!$H$36</f>
        <v>0</v>
      </c>
      <c r="R83" s="746">
        <f t="shared" si="9"/>
        <v>0</v>
      </c>
      <c r="S83" s="746">
        <f t="shared" si="10"/>
        <v>0</v>
      </c>
      <c r="T83" s="747">
        <f t="shared" si="11"/>
        <v>0</v>
      </c>
    </row>
    <row r="84" spans="1:20" ht="43.5" customHeight="1">
      <c r="A84" s="453">
        <v>67</v>
      </c>
      <c r="B84" s="529">
        <v>7000016740</v>
      </c>
      <c r="C84" s="529">
        <v>630</v>
      </c>
      <c r="D84" s="529" t="s">
        <v>556</v>
      </c>
      <c r="E84" s="529">
        <v>1000045871</v>
      </c>
      <c r="F84" s="529">
        <v>73082011</v>
      </c>
      <c r="G84" s="714"/>
      <c r="H84" s="529">
        <v>18</v>
      </c>
      <c r="I84" s="541"/>
      <c r="J84" s="713" t="s">
        <v>616</v>
      </c>
      <c r="K84" s="529" t="s">
        <v>299</v>
      </c>
      <c r="L84" s="529">
        <v>630</v>
      </c>
      <c r="M84" s="715"/>
      <c r="N84" s="530" t="str">
        <f t="shared" si="6"/>
        <v>INCLUDED</v>
      </c>
      <c r="O84" s="745">
        <f t="shared" si="7"/>
        <v>0</v>
      </c>
      <c r="P84" s="745">
        <f t="shared" si="8"/>
        <v>0</v>
      </c>
      <c r="Q84" s="746">
        <f>Discount!$H$36</f>
        <v>0</v>
      </c>
      <c r="R84" s="746">
        <f t="shared" si="9"/>
        <v>0</v>
      </c>
      <c r="S84" s="746">
        <f t="shared" si="10"/>
        <v>0</v>
      </c>
      <c r="T84" s="747">
        <f t="shared" si="11"/>
        <v>0</v>
      </c>
    </row>
    <row r="85" spans="1:20" ht="43.5" customHeight="1">
      <c r="A85" s="453">
        <v>68</v>
      </c>
      <c r="B85" s="529">
        <v>7000016740</v>
      </c>
      <c r="C85" s="529">
        <v>640</v>
      </c>
      <c r="D85" s="529" t="s">
        <v>557</v>
      </c>
      <c r="E85" s="529">
        <v>1000030852</v>
      </c>
      <c r="F85" s="529">
        <v>76042910</v>
      </c>
      <c r="G85" s="714"/>
      <c r="H85" s="529">
        <v>18</v>
      </c>
      <c r="I85" s="541"/>
      <c r="J85" s="713" t="s">
        <v>617</v>
      </c>
      <c r="K85" s="529" t="s">
        <v>485</v>
      </c>
      <c r="L85" s="529">
        <v>43.17</v>
      </c>
      <c r="M85" s="715"/>
      <c r="N85" s="530" t="str">
        <f t="shared" si="6"/>
        <v>INCLUDED</v>
      </c>
      <c r="O85" s="745">
        <f t="shared" si="7"/>
        <v>0</v>
      </c>
      <c r="P85" s="745">
        <f t="shared" si="8"/>
        <v>0</v>
      </c>
      <c r="Q85" s="746">
        <f>Discount!$H$36</f>
        <v>0</v>
      </c>
      <c r="R85" s="746">
        <f t="shared" si="9"/>
        <v>0</v>
      </c>
      <c r="S85" s="746">
        <f t="shared" si="10"/>
        <v>0</v>
      </c>
      <c r="T85" s="747">
        <f t="shared" si="11"/>
        <v>0</v>
      </c>
    </row>
    <row r="86" spans="1:20" ht="42.75" customHeight="1">
      <c r="A86" s="453">
        <v>69</v>
      </c>
      <c r="B86" s="529">
        <v>7000016740</v>
      </c>
      <c r="C86" s="529">
        <v>650</v>
      </c>
      <c r="D86" s="529" t="s">
        <v>558</v>
      </c>
      <c r="E86" s="529">
        <v>1000036834</v>
      </c>
      <c r="F86" s="529">
        <v>76149000</v>
      </c>
      <c r="G86" s="714"/>
      <c r="H86" s="529">
        <v>18</v>
      </c>
      <c r="I86" s="541"/>
      <c r="J86" s="713" t="s">
        <v>528</v>
      </c>
      <c r="K86" s="529" t="s">
        <v>485</v>
      </c>
      <c r="L86" s="529">
        <v>580.08000000000004</v>
      </c>
      <c r="M86" s="715"/>
      <c r="N86" s="530" t="str">
        <f t="shared" si="6"/>
        <v>INCLUDED</v>
      </c>
      <c r="O86" s="745">
        <f t="shared" si="7"/>
        <v>0</v>
      </c>
      <c r="P86" s="745">
        <f t="shared" si="8"/>
        <v>0</v>
      </c>
      <c r="Q86" s="746">
        <f>Discount!$H$36</f>
        <v>0</v>
      </c>
      <c r="R86" s="746">
        <f t="shared" si="9"/>
        <v>0</v>
      </c>
      <c r="S86" s="746">
        <f t="shared" si="10"/>
        <v>0</v>
      </c>
      <c r="T86" s="747">
        <f t="shared" si="11"/>
        <v>0</v>
      </c>
    </row>
    <row r="87" spans="1:20" ht="42.75" customHeight="1">
      <c r="A87" s="453">
        <v>70</v>
      </c>
      <c r="B87" s="529">
        <v>7000016740</v>
      </c>
      <c r="C87" s="529">
        <v>660</v>
      </c>
      <c r="D87" s="529" t="s">
        <v>558</v>
      </c>
      <c r="E87" s="529">
        <v>1000036834</v>
      </c>
      <c r="F87" s="529">
        <v>76149000</v>
      </c>
      <c r="G87" s="714"/>
      <c r="H87" s="529">
        <v>18</v>
      </c>
      <c r="I87" s="541"/>
      <c r="J87" s="713" t="s">
        <v>528</v>
      </c>
      <c r="K87" s="529" t="s">
        <v>485</v>
      </c>
      <c r="L87" s="529">
        <v>40</v>
      </c>
      <c r="M87" s="715"/>
      <c r="N87" s="530" t="str">
        <f t="shared" si="6"/>
        <v>INCLUDED</v>
      </c>
      <c r="O87" s="745">
        <f t="shared" si="7"/>
        <v>0</v>
      </c>
      <c r="P87" s="745">
        <f t="shared" si="8"/>
        <v>0</v>
      </c>
      <c r="Q87" s="746">
        <f>Discount!$H$36</f>
        <v>0</v>
      </c>
      <c r="R87" s="746">
        <f t="shared" si="9"/>
        <v>0</v>
      </c>
      <c r="S87" s="746">
        <f t="shared" si="10"/>
        <v>0</v>
      </c>
      <c r="T87" s="747">
        <f t="shared" si="11"/>
        <v>0</v>
      </c>
    </row>
    <row r="88" spans="1:20" ht="48" customHeight="1">
      <c r="A88" s="453">
        <v>71</v>
      </c>
      <c r="B88" s="529">
        <v>7000016740</v>
      </c>
      <c r="C88" s="529">
        <v>670</v>
      </c>
      <c r="D88" s="529" t="s">
        <v>559</v>
      </c>
      <c r="E88" s="529">
        <v>1000019805</v>
      </c>
      <c r="F88" s="529">
        <v>73082011</v>
      </c>
      <c r="G88" s="714"/>
      <c r="H88" s="529">
        <v>18</v>
      </c>
      <c r="I88" s="541"/>
      <c r="J88" s="713" t="s">
        <v>518</v>
      </c>
      <c r="K88" s="529" t="s">
        <v>300</v>
      </c>
      <c r="L88" s="529">
        <v>270</v>
      </c>
      <c r="M88" s="715"/>
      <c r="N88" s="530" t="str">
        <f t="shared" si="6"/>
        <v>INCLUDED</v>
      </c>
      <c r="O88" s="745">
        <f t="shared" si="7"/>
        <v>0</v>
      </c>
      <c r="P88" s="745">
        <f t="shared" si="8"/>
        <v>0</v>
      </c>
      <c r="Q88" s="746">
        <f>Discount!$H$36</f>
        <v>0</v>
      </c>
      <c r="R88" s="746">
        <f t="shared" si="9"/>
        <v>0</v>
      </c>
      <c r="S88" s="746">
        <f t="shared" si="10"/>
        <v>0</v>
      </c>
      <c r="T88" s="747">
        <f t="shared" si="11"/>
        <v>0</v>
      </c>
    </row>
    <row r="89" spans="1:20" ht="48" customHeight="1">
      <c r="A89" s="453">
        <v>72</v>
      </c>
      <c r="B89" s="529">
        <v>7000016740</v>
      </c>
      <c r="C89" s="529">
        <v>680</v>
      </c>
      <c r="D89" s="529" t="s">
        <v>559</v>
      </c>
      <c r="E89" s="529">
        <v>1000010803</v>
      </c>
      <c r="F89" s="529">
        <v>73082011</v>
      </c>
      <c r="G89" s="714"/>
      <c r="H89" s="529">
        <v>18</v>
      </c>
      <c r="I89" s="541"/>
      <c r="J89" s="713" t="s">
        <v>520</v>
      </c>
      <c r="K89" s="529" t="s">
        <v>300</v>
      </c>
      <c r="L89" s="529">
        <v>1092</v>
      </c>
      <c r="M89" s="715"/>
      <c r="N89" s="530" t="str">
        <f t="shared" si="6"/>
        <v>INCLUDED</v>
      </c>
      <c r="O89" s="745">
        <f t="shared" si="7"/>
        <v>0</v>
      </c>
      <c r="P89" s="745">
        <f t="shared" si="8"/>
        <v>0</v>
      </c>
      <c r="Q89" s="746">
        <f>Discount!$H$36</f>
        <v>0</v>
      </c>
      <c r="R89" s="746">
        <f t="shared" si="9"/>
        <v>0</v>
      </c>
      <c r="S89" s="746">
        <f t="shared" si="10"/>
        <v>0</v>
      </c>
      <c r="T89" s="747">
        <f t="shared" si="11"/>
        <v>0</v>
      </c>
    </row>
    <row r="90" spans="1:20" ht="48" customHeight="1">
      <c r="A90" s="453">
        <v>73</v>
      </c>
      <c r="B90" s="529">
        <v>7000016740</v>
      </c>
      <c r="C90" s="529">
        <v>690</v>
      </c>
      <c r="D90" s="529" t="s">
        <v>559</v>
      </c>
      <c r="E90" s="529">
        <v>1000019783</v>
      </c>
      <c r="F90" s="529">
        <v>73082011</v>
      </c>
      <c r="G90" s="714"/>
      <c r="H90" s="529">
        <v>18</v>
      </c>
      <c r="I90" s="541"/>
      <c r="J90" s="713" t="s">
        <v>519</v>
      </c>
      <c r="K90" s="529" t="s">
        <v>300</v>
      </c>
      <c r="L90" s="529">
        <v>147</v>
      </c>
      <c r="M90" s="715"/>
      <c r="N90" s="530" t="str">
        <f t="shared" si="6"/>
        <v>INCLUDED</v>
      </c>
      <c r="O90" s="745">
        <f t="shared" si="7"/>
        <v>0</v>
      </c>
      <c r="P90" s="745">
        <f t="shared" si="8"/>
        <v>0</v>
      </c>
      <c r="Q90" s="746">
        <f>Discount!$H$36</f>
        <v>0</v>
      </c>
      <c r="R90" s="746">
        <f t="shared" si="9"/>
        <v>0</v>
      </c>
      <c r="S90" s="746">
        <f t="shared" si="10"/>
        <v>0</v>
      </c>
      <c r="T90" s="747">
        <f t="shared" si="11"/>
        <v>0</v>
      </c>
    </row>
    <row r="91" spans="1:20" ht="99.75" customHeight="1">
      <c r="A91" s="453">
        <v>74</v>
      </c>
      <c r="B91" s="529">
        <v>7000016740</v>
      </c>
      <c r="C91" s="529">
        <v>700</v>
      </c>
      <c r="D91" s="529" t="s">
        <v>559</v>
      </c>
      <c r="E91" s="529">
        <v>1000036855</v>
      </c>
      <c r="F91" s="529">
        <v>73082011</v>
      </c>
      <c r="G91" s="714"/>
      <c r="H91" s="529">
        <v>18</v>
      </c>
      <c r="I91" s="541"/>
      <c r="J91" s="713" t="s">
        <v>521</v>
      </c>
      <c r="K91" s="529" t="s">
        <v>299</v>
      </c>
      <c r="L91" s="529">
        <v>540</v>
      </c>
      <c r="M91" s="715"/>
      <c r="N91" s="530" t="str">
        <f t="shared" si="6"/>
        <v>INCLUDED</v>
      </c>
      <c r="O91" s="745">
        <f t="shared" si="7"/>
        <v>0</v>
      </c>
      <c r="P91" s="745">
        <f t="shared" si="8"/>
        <v>0</v>
      </c>
      <c r="Q91" s="746">
        <f>Discount!$H$36</f>
        <v>0</v>
      </c>
      <c r="R91" s="746">
        <f t="shared" si="9"/>
        <v>0</v>
      </c>
      <c r="S91" s="746">
        <f t="shared" si="10"/>
        <v>0</v>
      </c>
      <c r="T91" s="747">
        <f t="shared" si="11"/>
        <v>0</v>
      </c>
    </row>
    <row r="92" spans="1:20" ht="53.25" customHeight="1">
      <c r="A92" s="453">
        <v>75</v>
      </c>
      <c r="B92" s="529">
        <v>7000016740</v>
      </c>
      <c r="C92" s="529">
        <v>710</v>
      </c>
      <c r="D92" s="529" t="s">
        <v>559</v>
      </c>
      <c r="E92" s="529">
        <v>1000036825</v>
      </c>
      <c r="F92" s="529">
        <v>73082011</v>
      </c>
      <c r="G92" s="714"/>
      <c r="H92" s="529">
        <v>18</v>
      </c>
      <c r="I92" s="541"/>
      <c r="J92" s="713" t="s">
        <v>523</v>
      </c>
      <c r="K92" s="529" t="s">
        <v>299</v>
      </c>
      <c r="L92" s="529">
        <v>2184</v>
      </c>
      <c r="M92" s="715"/>
      <c r="N92" s="530" t="str">
        <f t="shared" si="6"/>
        <v>INCLUDED</v>
      </c>
      <c r="O92" s="745">
        <f t="shared" si="7"/>
        <v>0</v>
      </c>
      <c r="P92" s="745">
        <f t="shared" si="8"/>
        <v>0</v>
      </c>
      <c r="Q92" s="746">
        <f>Discount!$H$36</f>
        <v>0</v>
      </c>
      <c r="R92" s="746">
        <f t="shared" si="9"/>
        <v>0</v>
      </c>
      <c r="S92" s="746">
        <f t="shared" si="10"/>
        <v>0</v>
      </c>
      <c r="T92" s="747">
        <f t="shared" si="11"/>
        <v>0</v>
      </c>
    </row>
    <row r="93" spans="1:20" ht="62.25" customHeight="1">
      <c r="A93" s="453">
        <v>76</v>
      </c>
      <c r="B93" s="529">
        <v>7000016740</v>
      </c>
      <c r="C93" s="529">
        <v>720</v>
      </c>
      <c r="D93" s="529" t="s">
        <v>559</v>
      </c>
      <c r="E93" s="529">
        <v>1000036856</v>
      </c>
      <c r="F93" s="529">
        <v>73082011</v>
      </c>
      <c r="G93" s="714"/>
      <c r="H93" s="529">
        <v>18</v>
      </c>
      <c r="I93" s="541"/>
      <c r="J93" s="713" t="s">
        <v>522</v>
      </c>
      <c r="K93" s="529" t="s">
        <v>299</v>
      </c>
      <c r="L93" s="529">
        <v>294</v>
      </c>
      <c r="M93" s="715"/>
      <c r="N93" s="530" t="str">
        <f t="shared" si="6"/>
        <v>INCLUDED</v>
      </c>
      <c r="O93" s="745">
        <f t="shared" si="7"/>
        <v>0</v>
      </c>
      <c r="P93" s="745">
        <f t="shared" si="8"/>
        <v>0</v>
      </c>
      <c r="Q93" s="746">
        <f>Discount!$H$36</f>
        <v>0</v>
      </c>
      <c r="R93" s="746">
        <f t="shared" si="9"/>
        <v>0</v>
      </c>
      <c r="S93" s="746">
        <f t="shared" si="10"/>
        <v>0</v>
      </c>
      <c r="T93" s="747">
        <f t="shared" si="11"/>
        <v>0</v>
      </c>
    </row>
    <row r="94" spans="1:20" ht="47.25" customHeight="1">
      <c r="A94" s="453">
        <v>77</v>
      </c>
      <c r="B94" s="529">
        <v>7000016740</v>
      </c>
      <c r="C94" s="529">
        <v>730</v>
      </c>
      <c r="D94" s="529" t="s">
        <v>559</v>
      </c>
      <c r="E94" s="529">
        <v>1000019805</v>
      </c>
      <c r="F94" s="529">
        <v>73082011</v>
      </c>
      <c r="G94" s="714"/>
      <c r="H94" s="529">
        <v>18</v>
      </c>
      <c r="I94" s="541"/>
      <c r="J94" s="713" t="s">
        <v>518</v>
      </c>
      <c r="K94" s="529" t="s">
        <v>300</v>
      </c>
      <c r="L94" s="529">
        <v>5</v>
      </c>
      <c r="M94" s="715"/>
      <c r="N94" s="530" t="str">
        <f t="shared" ref="N94:N139" si="12">IF(M94=0, "INCLUDED", IF(ISERROR(M94*L94), M94, M94*L94))</f>
        <v>INCLUDED</v>
      </c>
      <c r="O94" s="745">
        <f t="shared" ref="O94:O139" si="13">IF(N94="Included",0,N94)</f>
        <v>0</v>
      </c>
      <c r="P94" s="745">
        <f t="shared" ref="P94:P139" si="14">IF( I94="",H94*(IF(N94="Included",0,N94))/100,I94*(IF(N94="Included",0,N94)))</f>
        <v>0</v>
      </c>
      <c r="Q94" s="746">
        <f>Discount!$H$36</f>
        <v>0</v>
      </c>
      <c r="R94" s="746">
        <f t="shared" ref="R94:R139" si="15">Q94*O94</f>
        <v>0</v>
      </c>
      <c r="S94" s="746">
        <f t="shared" ref="S94:S139" si="16">IF(I94="",H94*R94/100,I94*R94)</f>
        <v>0</v>
      </c>
      <c r="T94" s="747">
        <f t="shared" ref="T94:T139" si="17">M94*L94</f>
        <v>0</v>
      </c>
    </row>
    <row r="95" spans="1:20" ht="47.25" customHeight="1">
      <c r="A95" s="453">
        <v>78</v>
      </c>
      <c r="B95" s="529">
        <v>7000016740</v>
      </c>
      <c r="C95" s="529">
        <v>740</v>
      </c>
      <c r="D95" s="529" t="s">
        <v>559</v>
      </c>
      <c r="E95" s="529">
        <v>1000010803</v>
      </c>
      <c r="F95" s="529">
        <v>73082011</v>
      </c>
      <c r="G95" s="714"/>
      <c r="H95" s="529">
        <v>18</v>
      </c>
      <c r="I95" s="541"/>
      <c r="J95" s="713" t="s">
        <v>520</v>
      </c>
      <c r="K95" s="529" t="s">
        <v>300</v>
      </c>
      <c r="L95" s="529">
        <v>22</v>
      </c>
      <c r="M95" s="715"/>
      <c r="N95" s="530" t="str">
        <f t="shared" si="12"/>
        <v>INCLUDED</v>
      </c>
      <c r="O95" s="745">
        <f t="shared" si="13"/>
        <v>0</v>
      </c>
      <c r="P95" s="745">
        <f t="shared" si="14"/>
        <v>0</v>
      </c>
      <c r="Q95" s="746">
        <f>Discount!$H$36</f>
        <v>0</v>
      </c>
      <c r="R95" s="746">
        <f t="shared" si="15"/>
        <v>0</v>
      </c>
      <c r="S95" s="746">
        <f t="shared" si="16"/>
        <v>0</v>
      </c>
      <c r="T95" s="747">
        <f t="shared" si="17"/>
        <v>0</v>
      </c>
    </row>
    <row r="96" spans="1:20" ht="47.25" customHeight="1">
      <c r="A96" s="453">
        <v>79</v>
      </c>
      <c r="B96" s="529">
        <v>7000016740</v>
      </c>
      <c r="C96" s="529">
        <v>750</v>
      </c>
      <c r="D96" s="529" t="s">
        <v>559</v>
      </c>
      <c r="E96" s="529">
        <v>1000019783</v>
      </c>
      <c r="F96" s="529">
        <v>73082011</v>
      </c>
      <c r="G96" s="714"/>
      <c r="H96" s="529">
        <v>18</v>
      </c>
      <c r="I96" s="541"/>
      <c r="J96" s="713" t="s">
        <v>519</v>
      </c>
      <c r="K96" s="529" t="s">
        <v>300</v>
      </c>
      <c r="L96" s="529">
        <v>3</v>
      </c>
      <c r="M96" s="715"/>
      <c r="N96" s="530" t="str">
        <f t="shared" si="12"/>
        <v>INCLUDED</v>
      </c>
      <c r="O96" s="745">
        <f t="shared" si="13"/>
        <v>0</v>
      </c>
      <c r="P96" s="745">
        <f t="shared" si="14"/>
        <v>0</v>
      </c>
      <c r="Q96" s="746">
        <f>Discount!$H$36</f>
        <v>0</v>
      </c>
      <c r="R96" s="746">
        <f t="shared" si="15"/>
        <v>0</v>
      </c>
      <c r="S96" s="746">
        <f t="shared" si="16"/>
        <v>0</v>
      </c>
      <c r="T96" s="747">
        <f t="shared" si="17"/>
        <v>0</v>
      </c>
    </row>
    <row r="97" spans="1:20" ht="102" customHeight="1">
      <c r="A97" s="453">
        <v>80</v>
      </c>
      <c r="B97" s="529">
        <v>7000016740</v>
      </c>
      <c r="C97" s="529">
        <v>760</v>
      </c>
      <c r="D97" s="529" t="s">
        <v>559</v>
      </c>
      <c r="E97" s="529">
        <v>1000036855</v>
      </c>
      <c r="F97" s="529">
        <v>73082011</v>
      </c>
      <c r="G97" s="714"/>
      <c r="H97" s="529">
        <v>18</v>
      </c>
      <c r="I97" s="541"/>
      <c r="J97" s="713" t="s">
        <v>521</v>
      </c>
      <c r="K97" s="529" t="s">
        <v>299</v>
      </c>
      <c r="L97" s="529">
        <v>120</v>
      </c>
      <c r="M97" s="715"/>
      <c r="N97" s="530" t="str">
        <f t="shared" si="12"/>
        <v>INCLUDED</v>
      </c>
      <c r="O97" s="745">
        <f t="shared" si="13"/>
        <v>0</v>
      </c>
      <c r="P97" s="745">
        <f t="shared" si="14"/>
        <v>0</v>
      </c>
      <c r="Q97" s="746">
        <f>Discount!$H$36</f>
        <v>0</v>
      </c>
      <c r="R97" s="746">
        <f t="shared" si="15"/>
        <v>0</v>
      </c>
      <c r="S97" s="746">
        <f t="shared" si="16"/>
        <v>0</v>
      </c>
      <c r="T97" s="747">
        <f t="shared" si="17"/>
        <v>0</v>
      </c>
    </row>
    <row r="98" spans="1:20" ht="53.25" customHeight="1">
      <c r="A98" s="453">
        <v>81</v>
      </c>
      <c r="B98" s="529">
        <v>7000016740</v>
      </c>
      <c r="C98" s="529">
        <v>770</v>
      </c>
      <c r="D98" s="529" t="s">
        <v>559</v>
      </c>
      <c r="E98" s="529">
        <v>1000036825</v>
      </c>
      <c r="F98" s="529">
        <v>73082011</v>
      </c>
      <c r="G98" s="714"/>
      <c r="H98" s="529">
        <v>18</v>
      </c>
      <c r="I98" s="541"/>
      <c r="J98" s="713" t="s">
        <v>523</v>
      </c>
      <c r="K98" s="529" t="s">
        <v>299</v>
      </c>
      <c r="L98" s="529">
        <v>96</v>
      </c>
      <c r="M98" s="715"/>
      <c r="N98" s="530" t="str">
        <f t="shared" si="12"/>
        <v>INCLUDED</v>
      </c>
      <c r="O98" s="745">
        <f t="shared" si="13"/>
        <v>0</v>
      </c>
      <c r="P98" s="745">
        <f t="shared" si="14"/>
        <v>0</v>
      </c>
      <c r="Q98" s="746">
        <f>Discount!$H$36</f>
        <v>0</v>
      </c>
      <c r="R98" s="746">
        <f t="shared" si="15"/>
        <v>0</v>
      </c>
      <c r="S98" s="746">
        <f t="shared" si="16"/>
        <v>0</v>
      </c>
      <c r="T98" s="747">
        <f t="shared" si="17"/>
        <v>0</v>
      </c>
    </row>
    <row r="99" spans="1:20" ht="62.25" customHeight="1">
      <c r="A99" s="453">
        <v>82</v>
      </c>
      <c r="B99" s="529">
        <v>7000016740</v>
      </c>
      <c r="C99" s="529">
        <v>780</v>
      </c>
      <c r="D99" s="529" t="s">
        <v>559</v>
      </c>
      <c r="E99" s="529">
        <v>1000036856</v>
      </c>
      <c r="F99" s="529">
        <v>73082011</v>
      </c>
      <c r="G99" s="714"/>
      <c r="H99" s="529">
        <v>18</v>
      </c>
      <c r="I99" s="541"/>
      <c r="J99" s="713" t="s">
        <v>522</v>
      </c>
      <c r="K99" s="529" t="s">
        <v>299</v>
      </c>
      <c r="L99" s="529">
        <v>12</v>
      </c>
      <c r="M99" s="715"/>
      <c r="N99" s="530" t="str">
        <f t="shared" si="12"/>
        <v>INCLUDED</v>
      </c>
      <c r="O99" s="745">
        <f t="shared" si="13"/>
        <v>0</v>
      </c>
      <c r="P99" s="745">
        <f t="shared" si="14"/>
        <v>0</v>
      </c>
      <c r="Q99" s="746">
        <f>Discount!$H$36</f>
        <v>0</v>
      </c>
      <c r="R99" s="746">
        <f t="shared" si="15"/>
        <v>0</v>
      </c>
      <c r="S99" s="746">
        <f t="shared" si="16"/>
        <v>0</v>
      </c>
      <c r="T99" s="747">
        <f t="shared" si="17"/>
        <v>0</v>
      </c>
    </row>
    <row r="100" spans="1:20" ht="42.75" customHeight="1">
      <c r="A100" s="453">
        <v>83</v>
      </c>
      <c r="B100" s="529">
        <v>7000016740</v>
      </c>
      <c r="C100" s="529">
        <v>790</v>
      </c>
      <c r="D100" s="529" t="s">
        <v>560</v>
      </c>
      <c r="E100" s="529">
        <v>1000036839</v>
      </c>
      <c r="F100" s="529">
        <v>76169990</v>
      </c>
      <c r="G100" s="714"/>
      <c r="H100" s="529">
        <v>18</v>
      </c>
      <c r="I100" s="541"/>
      <c r="J100" s="713" t="s">
        <v>524</v>
      </c>
      <c r="K100" s="529" t="s">
        <v>299</v>
      </c>
      <c r="L100" s="529">
        <v>305</v>
      </c>
      <c r="M100" s="715"/>
      <c r="N100" s="530" t="str">
        <f t="shared" si="12"/>
        <v>INCLUDED</v>
      </c>
      <c r="O100" s="745">
        <f t="shared" si="13"/>
        <v>0</v>
      </c>
      <c r="P100" s="745">
        <f t="shared" si="14"/>
        <v>0</v>
      </c>
      <c r="Q100" s="746">
        <f>Discount!$H$36</f>
        <v>0</v>
      </c>
      <c r="R100" s="746">
        <f t="shared" si="15"/>
        <v>0</v>
      </c>
      <c r="S100" s="746">
        <f t="shared" si="16"/>
        <v>0</v>
      </c>
      <c r="T100" s="747">
        <f t="shared" si="17"/>
        <v>0</v>
      </c>
    </row>
    <row r="101" spans="1:20" ht="42.75" customHeight="1">
      <c r="A101" s="453">
        <v>84</v>
      </c>
      <c r="B101" s="529">
        <v>7000016740</v>
      </c>
      <c r="C101" s="529">
        <v>800</v>
      </c>
      <c r="D101" s="529" t="s">
        <v>560</v>
      </c>
      <c r="E101" s="529">
        <v>1000036851</v>
      </c>
      <c r="F101" s="529">
        <v>76169990</v>
      </c>
      <c r="G101" s="714"/>
      <c r="H101" s="529">
        <v>18</v>
      </c>
      <c r="I101" s="541"/>
      <c r="J101" s="713" t="s">
        <v>525</v>
      </c>
      <c r="K101" s="529" t="s">
        <v>299</v>
      </c>
      <c r="L101" s="529">
        <v>102</v>
      </c>
      <c r="M101" s="715"/>
      <c r="N101" s="530" t="str">
        <f t="shared" si="12"/>
        <v>INCLUDED</v>
      </c>
      <c r="O101" s="745">
        <f t="shared" si="13"/>
        <v>0</v>
      </c>
      <c r="P101" s="745">
        <f t="shared" si="14"/>
        <v>0</v>
      </c>
      <c r="Q101" s="746">
        <f>Discount!$H$36</f>
        <v>0</v>
      </c>
      <c r="R101" s="746">
        <f t="shared" si="15"/>
        <v>0</v>
      </c>
      <c r="S101" s="746">
        <f t="shared" si="16"/>
        <v>0</v>
      </c>
      <c r="T101" s="747">
        <f t="shared" si="17"/>
        <v>0</v>
      </c>
    </row>
    <row r="102" spans="1:20" ht="42.75" customHeight="1">
      <c r="A102" s="453">
        <v>85</v>
      </c>
      <c r="B102" s="529">
        <v>7000016740</v>
      </c>
      <c r="C102" s="529">
        <v>810</v>
      </c>
      <c r="D102" s="529" t="s">
        <v>560</v>
      </c>
      <c r="E102" s="529">
        <v>1000036854</v>
      </c>
      <c r="F102" s="529">
        <v>76169990</v>
      </c>
      <c r="G102" s="714"/>
      <c r="H102" s="529">
        <v>18</v>
      </c>
      <c r="I102" s="541"/>
      <c r="J102" s="713" t="s">
        <v>526</v>
      </c>
      <c r="K102" s="529" t="s">
        <v>299</v>
      </c>
      <c r="L102" s="529">
        <v>5712</v>
      </c>
      <c r="M102" s="715"/>
      <c r="N102" s="530" t="str">
        <f t="shared" si="12"/>
        <v>INCLUDED</v>
      </c>
      <c r="O102" s="745">
        <f t="shared" si="13"/>
        <v>0</v>
      </c>
      <c r="P102" s="745">
        <f t="shared" si="14"/>
        <v>0</v>
      </c>
      <c r="Q102" s="746">
        <f>Discount!$H$36</f>
        <v>0</v>
      </c>
      <c r="R102" s="746">
        <f t="shared" si="15"/>
        <v>0</v>
      </c>
      <c r="S102" s="746">
        <f t="shared" si="16"/>
        <v>0</v>
      </c>
      <c r="T102" s="747">
        <f t="shared" si="17"/>
        <v>0</v>
      </c>
    </row>
    <row r="103" spans="1:20" ht="42.75" customHeight="1">
      <c r="A103" s="453">
        <v>86</v>
      </c>
      <c r="B103" s="529">
        <v>7000016740</v>
      </c>
      <c r="C103" s="529">
        <v>820</v>
      </c>
      <c r="D103" s="529" t="s">
        <v>560</v>
      </c>
      <c r="E103" s="529">
        <v>1000036852</v>
      </c>
      <c r="F103" s="529">
        <v>76169990</v>
      </c>
      <c r="G103" s="714"/>
      <c r="H103" s="529">
        <v>18</v>
      </c>
      <c r="I103" s="541"/>
      <c r="J103" s="713" t="s">
        <v>527</v>
      </c>
      <c r="K103" s="529" t="s">
        <v>299</v>
      </c>
      <c r="L103" s="529">
        <v>1638</v>
      </c>
      <c r="M103" s="715"/>
      <c r="N103" s="530" t="str">
        <f t="shared" si="12"/>
        <v>INCLUDED</v>
      </c>
      <c r="O103" s="745">
        <f t="shared" si="13"/>
        <v>0</v>
      </c>
      <c r="P103" s="745">
        <f t="shared" si="14"/>
        <v>0</v>
      </c>
      <c r="Q103" s="746">
        <f>Discount!$H$36</f>
        <v>0</v>
      </c>
      <c r="R103" s="746">
        <f t="shared" si="15"/>
        <v>0</v>
      </c>
      <c r="S103" s="746">
        <f t="shared" si="16"/>
        <v>0</v>
      </c>
      <c r="T103" s="747">
        <f t="shared" si="17"/>
        <v>0</v>
      </c>
    </row>
    <row r="104" spans="1:20" ht="42.75" customHeight="1">
      <c r="A104" s="453">
        <v>87</v>
      </c>
      <c r="B104" s="529">
        <v>7000016740</v>
      </c>
      <c r="C104" s="529">
        <v>830</v>
      </c>
      <c r="D104" s="529" t="s">
        <v>560</v>
      </c>
      <c r="E104" s="529">
        <v>1000036839</v>
      </c>
      <c r="F104" s="529">
        <v>76169990</v>
      </c>
      <c r="G104" s="714"/>
      <c r="H104" s="529">
        <v>18</v>
      </c>
      <c r="I104" s="541"/>
      <c r="J104" s="713" t="s">
        <v>524</v>
      </c>
      <c r="K104" s="529" t="s">
        <v>299</v>
      </c>
      <c r="L104" s="529">
        <v>50</v>
      </c>
      <c r="M104" s="715"/>
      <c r="N104" s="530" t="str">
        <f t="shared" si="12"/>
        <v>INCLUDED</v>
      </c>
      <c r="O104" s="745">
        <f t="shared" si="13"/>
        <v>0</v>
      </c>
      <c r="P104" s="745">
        <f t="shared" si="14"/>
        <v>0</v>
      </c>
      <c r="Q104" s="746">
        <f>Discount!$H$36</f>
        <v>0</v>
      </c>
      <c r="R104" s="746">
        <f t="shared" si="15"/>
        <v>0</v>
      </c>
      <c r="S104" s="746">
        <f t="shared" si="16"/>
        <v>0</v>
      </c>
      <c r="T104" s="747">
        <f t="shared" si="17"/>
        <v>0</v>
      </c>
    </row>
    <row r="105" spans="1:20" ht="42.75" customHeight="1">
      <c r="A105" s="453">
        <v>88</v>
      </c>
      <c r="B105" s="529">
        <v>7000016740</v>
      </c>
      <c r="C105" s="529">
        <v>840</v>
      </c>
      <c r="D105" s="529" t="s">
        <v>560</v>
      </c>
      <c r="E105" s="529">
        <v>1000036851</v>
      </c>
      <c r="F105" s="529">
        <v>76169990</v>
      </c>
      <c r="G105" s="714"/>
      <c r="H105" s="529">
        <v>18</v>
      </c>
      <c r="I105" s="541"/>
      <c r="J105" s="713" t="s">
        <v>525</v>
      </c>
      <c r="K105" s="529" t="s">
        <v>299</v>
      </c>
      <c r="L105" s="529">
        <v>50</v>
      </c>
      <c r="M105" s="715"/>
      <c r="N105" s="530" t="str">
        <f t="shared" si="12"/>
        <v>INCLUDED</v>
      </c>
      <c r="O105" s="745">
        <f t="shared" si="13"/>
        <v>0</v>
      </c>
      <c r="P105" s="745">
        <f t="shared" si="14"/>
        <v>0</v>
      </c>
      <c r="Q105" s="746">
        <f>Discount!$H$36</f>
        <v>0</v>
      </c>
      <c r="R105" s="746">
        <f t="shared" si="15"/>
        <v>0</v>
      </c>
      <c r="S105" s="746">
        <f t="shared" si="16"/>
        <v>0</v>
      </c>
      <c r="T105" s="747">
        <f t="shared" si="17"/>
        <v>0</v>
      </c>
    </row>
    <row r="106" spans="1:20" ht="42.75" customHeight="1">
      <c r="A106" s="453">
        <v>89</v>
      </c>
      <c r="B106" s="529">
        <v>7000016740</v>
      </c>
      <c r="C106" s="529">
        <v>850</v>
      </c>
      <c r="D106" s="529" t="s">
        <v>560</v>
      </c>
      <c r="E106" s="529">
        <v>1000036854</v>
      </c>
      <c r="F106" s="529">
        <v>76169990</v>
      </c>
      <c r="G106" s="714"/>
      <c r="H106" s="529">
        <v>18</v>
      </c>
      <c r="I106" s="541"/>
      <c r="J106" s="713" t="s">
        <v>526</v>
      </c>
      <c r="K106" s="529" t="s">
        <v>299</v>
      </c>
      <c r="L106" s="529">
        <v>504</v>
      </c>
      <c r="M106" s="715"/>
      <c r="N106" s="530" t="str">
        <f t="shared" si="12"/>
        <v>INCLUDED</v>
      </c>
      <c r="O106" s="745">
        <f t="shared" si="13"/>
        <v>0</v>
      </c>
      <c r="P106" s="745">
        <f t="shared" si="14"/>
        <v>0</v>
      </c>
      <c r="Q106" s="746">
        <f>Discount!$H$36</f>
        <v>0</v>
      </c>
      <c r="R106" s="746">
        <f t="shared" si="15"/>
        <v>0</v>
      </c>
      <c r="S106" s="746">
        <f t="shared" si="16"/>
        <v>0</v>
      </c>
      <c r="T106" s="747">
        <f t="shared" si="17"/>
        <v>0</v>
      </c>
    </row>
    <row r="107" spans="1:20" ht="42.75" customHeight="1">
      <c r="A107" s="453">
        <v>90</v>
      </c>
      <c r="B107" s="529">
        <v>7000016740</v>
      </c>
      <c r="C107" s="529">
        <v>860</v>
      </c>
      <c r="D107" s="529" t="s">
        <v>560</v>
      </c>
      <c r="E107" s="529">
        <v>1000036852</v>
      </c>
      <c r="F107" s="529">
        <v>76169990</v>
      </c>
      <c r="G107" s="714"/>
      <c r="H107" s="529">
        <v>18</v>
      </c>
      <c r="I107" s="541"/>
      <c r="J107" s="713" t="s">
        <v>527</v>
      </c>
      <c r="K107" s="529" t="s">
        <v>299</v>
      </c>
      <c r="L107" s="529">
        <v>36</v>
      </c>
      <c r="M107" s="715"/>
      <c r="N107" s="530" t="str">
        <f t="shared" si="12"/>
        <v>INCLUDED</v>
      </c>
      <c r="O107" s="745">
        <f t="shared" si="13"/>
        <v>0</v>
      </c>
      <c r="P107" s="745">
        <f t="shared" si="14"/>
        <v>0</v>
      </c>
      <c r="Q107" s="746">
        <f>Discount!$H$36</f>
        <v>0</v>
      </c>
      <c r="R107" s="746">
        <f t="shared" si="15"/>
        <v>0</v>
      </c>
      <c r="S107" s="746">
        <f t="shared" si="16"/>
        <v>0</v>
      </c>
      <c r="T107" s="747">
        <f t="shared" si="17"/>
        <v>0</v>
      </c>
    </row>
    <row r="108" spans="1:20" ht="50.25" customHeight="1">
      <c r="A108" s="453">
        <v>91</v>
      </c>
      <c r="B108" s="529">
        <v>7000016740</v>
      </c>
      <c r="C108" s="529">
        <v>870</v>
      </c>
      <c r="D108" s="529" t="s">
        <v>561</v>
      </c>
      <c r="E108" s="529">
        <v>1000015504</v>
      </c>
      <c r="F108" s="529">
        <v>76169990</v>
      </c>
      <c r="G108" s="714"/>
      <c r="H108" s="529">
        <v>18</v>
      </c>
      <c r="I108" s="541"/>
      <c r="J108" s="713" t="s">
        <v>618</v>
      </c>
      <c r="K108" s="529" t="s">
        <v>299</v>
      </c>
      <c r="L108" s="529">
        <v>24</v>
      </c>
      <c r="M108" s="715"/>
      <c r="N108" s="530" t="str">
        <f t="shared" si="12"/>
        <v>INCLUDED</v>
      </c>
      <c r="O108" s="745">
        <f t="shared" si="13"/>
        <v>0</v>
      </c>
      <c r="P108" s="745">
        <f t="shared" si="14"/>
        <v>0</v>
      </c>
      <c r="Q108" s="746">
        <f>Discount!$H$36</f>
        <v>0</v>
      </c>
      <c r="R108" s="746">
        <f t="shared" si="15"/>
        <v>0</v>
      </c>
      <c r="S108" s="746">
        <f t="shared" si="16"/>
        <v>0</v>
      </c>
      <c r="T108" s="747">
        <f t="shared" si="17"/>
        <v>0</v>
      </c>
    </row>
    <row r="109" spans="1:20" ht="50.25" customHeight="1">
      <c r="A109" s="453">
        <v>92</v>
      </c>
      <c r="B109" s="529">
        <v>7000016740</v>
      </c>
      <c r="C109" s="529">
        <v>950</v>
      </c>
      <c r="D109" s="529" t="s">
        <v>561</v>
      </c>
      <c r="E109" s="529">
        <v>1000059351</v>
      </c>
      <c r="F109" s="529">
        <v>76169990</v>
      </c>
      <c r="G109" s="714"/>
      <c r="H109" s="529">
        <v>18</v>
      </c>
      <c r="I109" s="541"/>
      <c r="J109" s="713" t="s">
        <v>619</v>
      </c>
      <c r="K109" s="529" t="s">
        <v>299</v>
      </c>
      <c r="L109" s="529">
        <v>197</v>
      </c>
      <c r="M109" s="715"/>
      <c r="N109" s="530" t="str">
        <f t="shared" si="12"/>
        <v>INCLUDED</v>
      </c>
      <c r="O109" s="745">
        <f t="shared" si="13"/>
        <v>0</v>
      </c>
      <c r="P109" s="745">
        <f t="shared" si="14"/>
        <v>0</v>
      </c>
      <c r="Q109" s="746">
        <f>Discount!$H$36</f>
        <v>0</v>
      </c>
      <c r="R109" s="746">
        <f t="shared" si="15"/>
        <v>0</v>
      </c>
      <c r="S109" s="746">
        <f t="shared" si="16"/>
        <v>0</v>
      </c>
      <c r="T109" s="747">
        <f t="shared" si="17"/>
        <v>0</v>
      </c>
    </row>
    <row r="110" spans="1:20" ht="50.25" customHeight="1">
      <c r="A110" s="453">
        <v>93</v>
      </c>
      <c r="B110" s="529">
        <v>7000016740</v>
      </c>
      <c r="C110" s="529">
        <v>880</v>
      </c>
      <c r="D110" s="529" t="s">
        <v>561</v>
      </c>
      <c r="E110" s="529">
        <v>1000022415</v>
      </c>
      <c r="F110" s="529">
        <v>73082011</v>
      </c>
      <c r="G110" s="714"/>
      <c r="H110" s="529">
        <v>18</v>
      </c>
      <c r="I110" s="541"/>
      <c r="J110" s="713" t="s">
        <v>620</v>
      </c>
      <c r="K110" s="529" t="s">
        <v>299</v>
      </c>
      <c r="L110" s="529">
        <v>394</v>
      </c>
      <c r="M110" s="715"/>
      <c r="N110" s="530" t="str">
        <f t="shared" si="12"/>
        <v>INCLUDED</v>
      </c>
      <c r="O110" s="745">
        <f t="shared" si="13"/>
        <v>0</v>
      </c>
      <c r="P110" s="745">
        <f t="shared" si="14"/>
        <v>0</v>
      </c>
      <c r="Q110" s="746">
        <f>Discount!$H$36</f>
        <v>0</v>
      </c>
      <c r="R110" s="746">
        <f t="shared" si="15"/>
        <v>0</v>
      </c>
      <c r="S110" s="746">
        <f t="shared" si="16"/>
        <v>0</v>
      </c>
      <c r="T110" s="747">
        <f t="shared" si="17"/>
        <v>0</v>
      </c>
    </row>
    <row r="111" spans="1:20" ht="50.25" customHeight="1">
      <c r="A111" s="453">
        <v>94</v>
      </c>
      <c r="B111" s="529">
        <v>7000016740</v>
      </c>
      <c r="C111" s="529">
        <v>890</v>
      </c>
      <c r="D111" s="529" t="s">
        <v>561</v>
      </c>
      <c r="E111" s="529">
        <v>1000020443</v>
      </c>
      <c r="F111" s="529">
        <v>73082011</v>
      </c>
      <c r="G111" s="714"/>
      <c r="H111" s="529">
        <v>18</v>
      </c>
      <c r="I111" s="541"/>
      <c r="J111" s="713" t="s">
        <v>621</v>
      </c>
      <c r="K111" s="529" t="s">
        <v>299</v>
      </c>
      <c r="L111" s="529">
        <v>45</v>
      </c>
      <c r="M111" s="715"/>
      <c r="N111" s="530" t="str">
        <f t="shared" si="12"/>
        <v>INCLUDED</v>
      </c>
      <c r="O111" s="745">
        <f t="shared" si="13"/>
        <v>0</v>
      </c>
      <c r="P111" s="745">
        <f t="shared" si="14"/>
        <v>0</v>
      </c>
      <c r="Q111" s="746">
        <f>Discount!$H$36</f>
        <v>0</v>
      </c>
      <c r="R111" s="746">
        <f t="shared" si="15"/>
        <v>0</v>
      </c>
      <c r="S111" s="746">
        <f t="shared" si="16"/>
        <v>0</v>
      </c>
      <c r="T111" s="747">
        <f t="shared" si="17"/>
        <v>0</v>
      </c>
    </row>
    <row r="112" spans="1:20" ht="50.25" customHeight="1">
      <c r="A112" s="453">
        <v>95</v>
      </c>
      <c r="B112" s="529">
        <v>7000016740</v>
      </c>
      <c r="C112" s="529">
        <v>900</v>
      </c>
      <c r="D112" s="529" t="s">
        <v>561</v>
      </c>
      <c r="E112" s="529">
        <v>1000020987</v>
      </c>
      <c r="F112" s="529">
        <v>76169990</v>
      </c>
      <c r="G112" s="714"/>
      <c r="H112" s="529">
        <v>18</v>
      </c>
      <c r="I112" s="541"/>
      <c r="J112" s="713" t="s">
        <v>622</v>
      </c>
      <c r="K112" s="529" t="s">
        <v>299</v>
      </c>
      <c r="L112" s="529">
        <v>152</v>
      </c>
      <c r="M112" s="715"/>
      <c r="N112" s="530" t="str">
        <f t="shared" si="12"/>
        <v>INCLUDED</v>
      </c>
      <c r="O112" s="745">
        <f t="shared" si="13"/>
        <v>0</v>
      </c>
      <c r="P112" s="745">
        <f t="shared" si="14"/>
        <v>0</v>
      </c>
      <c r="Q112" s="746">
        <f>Discount!$H$36</f>
        <v>0</v>
      </c>
      <c r="R112" s="746">
        <f t="shared" si="15"/>
        <v>0</v>
      </c>
      <c r="S112" s="746">
        <f t="shared" si="16"/>
        <v>0</v>
      </c>
      <c r="T112" s="747">
        <f t="shared" si="17"/>
        <v>0</v>
      </c>
    </row>
    <row r="113" spans="1:20" ht="50.25" customHeight="1">
      <c r="A113" s="453">
        <v>96</v>
      </c>
      <c r="B113" s="529">
        <v>7000016740</v>
      </c>
      <c r="C113" s="529">
        <v>910</v>
      </c>
      <c r="D113" s="529" t="s">
        <v>561</v>
      </c>
      <c r="E113" s="529">
        <v>1000015504</v>
      </c>
      <c r="F113" s="529">
        <v>76169990</v>
      </c>
      <c r="G113" s="714"/>
      <c r="H113" s="529">
        <v>18</v>
      </c>
      <c r="I113" s="541"/>
      <c r="J113" s="713" t="s">
        <v>618</v>
      </c>
      <c r="K113" s="529" t="s">
        <v>299</v>
      </c>
      <c r="L113" s="529">
        <v>1</v>
      </c>
      <c r="M113" s="715"/>
      <c r="N113" s="530" t="str">
        <f t="shared" si="12"/>
        <v>INCLUDED</v>
      </c>
      <c r="O113" s="745">
        <f t="shared" si="13"/>
        <v>0</v>
      </c>
      <c r="P113" s="745">
        <f t="shared" si="14"/>
        <v>0</v>
      </c>
      <c r="Q113" s="746">
        <f>Discount!$H$36</f>
        <v>0</v>
      </c>
      <c r="R113" s="746">
        <f t="shared" si="15"/>
        <v>0</v>
      </c>
      <c r="S113" s="746">
        <f t="shared" si="16"/>
        <v>0</v>
      </c>
      <c r="T113" s="747">
        <f t="shared" si="17"/>
        <v>0</v>
      </c>
    </row>
    <row r="114" spans="1:20" ht="50.25" customHeight="1">
      <c r="A114" s="453">
        <v>97</v>
      </c>
      <c r="B114" s="529">
        <v>7000016740</v>
      </c>
      <c r="C114" s="529">
        <v>960</v>
      </c>
      <c r="D114" s="529" t="s">
        <v>561</v>
      </c>
      <c r="E114" s="529">
        <v>1000059351</v>
      </c>
      <c r="F114" s="529">
        <v>76169990</v>
      </c>
      <c r="G114" s="714"/>
      <c r="H114" s="529">
        <v>18</v>
      </c>
      <c r="I114" s="541"/>
      <c r="J114" s="713" t="s">
        <v>619</v>
      </c>
      <c r="K114" s="529" t="s">
        <v>299</v>
      </c>
      <c r="L114" s="529">
        <v>4</v>
      </c>
      <c r="M114" s="715"/>
      <c r="N114" s="530" t="str">
        <f t="shared" si="12"/>
        <v>INCLUDED</v>
      </c>
      <c r="O114" s="745">
        <f t="shared" si="13"/>
        <v>0</v>
      </c>
      <c r="P114" s="745">
        <f t="shared" si="14"/>
        <v>0</v>
      </c>
      <c r="Q114" s="746">
        <f>Discount!$H$36</f>
        <v>0</v>
      </c>
      <c r="R114" s="746">
        <f t="shared" si="15"/>
        <v>0</v>
      </c>
      <c r="S114" s="746">
        <f t="shared" si="16"/>
        <v>0</v>
      </c>
      <c r="T114" s="747">
        <f t="shared" si="17"/>
        <v>0</v>
      </c>
    </row>
    <row r="115" spans="1:20" ht="50.25" customHeight="1">
      <c r="A115" s="453">
        <v>98</v>
      </c>
      <c r="B115" s="529">
        <v>7000016740</v>
      </c>
      <c r="C115" s="529">
        <v>920</v>
      </c>
      <c r="D115" s="529" t="s">
        <v>561</v>
      </c>
      <c r="E115" s="529">
        <v>1000022415</v>
      </c>
      <c r="F115" s="529">
        <v>73082011</v>
      </c>
      <c r="G115" s="714"/>
      <c r="H115" s="529">
        <v>18</v>
      </c>
      <c r="I115" s="541"/>
      <c r="J115" s="713" t="s">
        <v>620</v>
      </c>
      <c r="K115" s="529" t="s">
        <v>299</v>
      </c>
      <c r="L115" s="529">
        <v>8</v>
      </c>
      <c r="M115" s="715"/>
      <c r="N115" s="530" t="str">
        <f t="shared" si="12"/>
        <v>INCLUDED</v>
      </c>
      <c r="O115" s="745">
        <f t="shared" si="13"/>
        <v>0</v>
      </c>
      <c r="P115" s="745">
        <f t="shared" si="14"/>
        <v>0</v>
      </c>
      <c r="Q115" s="746">
        <f>Discount!$H$36</f>
        <v>0</v>
      </c>
      <c r="R115" s="746">
        <f t="shared" si="15"/>
        <v>0</v>
      </c>
      <c r="S115" s="746">
        <f t="shared" si="16"/>
        <v>0</v>
      </c>
      <c r="T115" s="747">
        <f t="shared" si="17"/>
        <v>0</v>
      </c>
    </row>
    <row r="116" spans="1:20" ht="50.25" customHeight="1">
      <c r="A116" s="453">
        <v>99</v>
      </c>
      <c r="B116" s="529">
        <v>7000016740</v>
      </c>
      <c r="C116" s="529">
        <v>930</v>
      </c>
      <c r="D116" s="529" t="s">
        <v>561</v>
      </c>
      <c r="E116" s="529">
        <v>1000020443</v>
      </c>
      <c r="F116" s="529">
        <v>73082011</v>
      </c>
      <c r="G116" s="714"/>
      <c r="H116" s="529">
        <v>18</v>
      </c>
      <c r="I116" s="541"/>
      <c r="J116" s="713" t="s">
        <v>621</v>
      </c>
      <c r="K116" s="529" t="s">
        <v>299</v>
      </c>
      <c r="L116" s="529">
        <v>1</v>
      </c>
      <c r="M116" s="715"/>
      <c r="N116" s="530" t="str">
        <f t="shared" si="12"/>
        <v>INCLUDED</v>
      </c>
      <c r="O116" s="745">
        <f t="shared" si="13"/>
        <v>0</v>
      </c>
      <c r="P116" s="745">
        <f t="shared" si="14"/>
        <v>0</v>
      </c>
      <c r="Q116" s="746">
        <f>Discount!$H$36</f>
        <v>0</v>
      </c>
      <c r="R116" s="746">
        <f t="shared" si="15"/>
        <v>0</v>
      </c>
      <c r="S116" s="746">
        <f t="shared" si="16"/>
        <v>0</v>
      </c>
      <c r="T116" s="747">
        <f t="shared" si="17"/>
        <v>0</v>
      </c>
    </row>
    <row r="117" spans="1:20" ht="50.25" customHeight="1">
      <c r="A117" s="453">
        <v>100</v>
      </c>
      <c r="B117" s="529">
        <v>7000016740</v>
      </c>
      <c r="C117" s="529">
        <v>940</v>
      </c>
      <c r="D117" s="529" t="s">
        <v>561</v>
      </c>
      <c r="E117" s="529">
        <v>1000020987</v>
      </c>
      <c r="F117" s="529">
        <v>76169990</v>
      </c>
      <c r="G117" s="714"/>
      <c r="H117" s="529">
        <v>18</v>
      </c>
      <c r="I117" s="541"/>
      <c r="J117" s="713" t="s">
        <v>622</v>
      </c>
      <c r="K117" s="529" t="s">
        <v>299</v>
      </c>
      <c r="L117" s="529">
        <v>3</v>
      </c>
      <c r="M117" s="715"/>
      <c r="N117" s="530" t="str">
        <f t="shared" si="12"/>
        <v>INCLUDED</v>
      </c>
      <c r="O117" s="745">
        <f t="shared" si="13"/>
        <v>0</v>
      </c>
      <c r="P117" s="745">
        <f t="shared" si="14"/>
        <v>0</v>
      </c>
      <c r="Q117" s="746">
        <f>Discount!$H$36</f>
        <v>0</v>
      </c>
      <c r="R117" s="746">
        <f t="shared" si="15"/>
        <v>0</v>
      </c>
      <c r="S117" s="746">
        <f t="shared" si="16"/>
        <v>0</v>
      </c>
      <c r="T117" s="747">
        <f t="shared" si="17"/>
        <v>0</v>
      </c>
    </row>
    <row r="118" spans="1:20" ht="50.25" customHeight="1">
      <c r="A118" s="453">
        <v>101</v>
      </c>
      <c r="B118" s="529">
        <v>7000016740</v>
      </c>
      <c r="C118" s="529">
        <v>970</v>
      </c>
      <c r="D118" s="529" t="s">
        <v>562</v>
      </c>
      <c r="E118" s="529">
        <v>1000009329</v>
      </c>
      <c r="F118" s="529">
        <v>85469090</v>
      </c>
      <c r="G118" s="714"/>
      <c r="H118" s="529">
        <v>18</v>
      </c>
      <c r="I118" s="541"/>
      <c r="J118" s="713" t="s">
        <v>623</v>
      </c>
      <c r="K118" s="529" t="s">
        <v>299</v>
      </c>
      <c r="L118" s="529">
        <v>2184</v>
      </c>
      <c r="M118" s="715"/>
      <c r="N118" s="530" t="str">
        <f t="shared" si="12"/>
        <v>INCLUDED</v>
      </c>
      <c r="O118" s="745">
        <f t="shared" si="13"/>
        <v>0</v>
      </c>
      <c r="P118" s="745">
        <f t="shared" si="14"/>
        <v>0</v>
      </c>
      <c r="Q118" s="746">
        <f>Discount!$H$36</f>
        <v>0</v>
      </c>
      <c r="R118" s="746">
        <f t="shared" si="15"/>
        <v>0</v>
      </c>
      <c r="S118" s="746">
        <f t="shared" si="16"/>
        <v>0</v>
      </c>
      <c r="T118" s="747">
        <f t="shared" si="17"/>
        <v>0</v>
      </c>
    </row>
    <row r="119" spans="1:20" ht="50.25" customHeight="1">
      <c r="A119" s="453">
        <v>102</v>
      </c>
      <c r="B119" s="529">
        <v>7000016740</v>
      </c>
      <c r="C119" s="529">
        <v>980</v>
      </c>
      <c r="D119" s="529" t="s">
        <v>562</v>
      </c>
      <c r="E119" s="529">
        <v>1000009329</v>
      </c>
      <c r="F119" s="529">
        <v>85469090</v>
      </c>
      <c r="G119" s="714"/>
      <c r="H119" s="529">
        <v>18</v>
      </c>
      <c r="I119" s="541"/>
      <c r="J119" s="713" t="s">
        <v>623</v>
      </c>
      <c r="K119" s="529" t="s">
        <v>299</v>
      </c>
      <c r="L119" s="529">
        <v>218</v>
      </c>
      <c r="M119" s="715"/>
      <c r="N119" s="530" t="str">
        <f t="shared" si="12"/>
        <v>INCLUDED</v>
      </c>
      <c r="O119" s="745">
        <f t="shared" si="13"/>
        <v>0</v>
      </c>
      <c r="P119" s="745">
        <f t="shared" si="14"/>
        <v>0</v>
      </c>
      <c r="Q119" s="746">
        <f>Discount!$H$36</f>
        <v>0</v>
      </c>
      <c r="R119" s="746">
        <f t="shared" si="15"/>
        <v>0</v>
      </c>
      <c r="S119" s="746">
        <f t="shared" si="16"/>
        <v>0</v>
      </c>
      <c r="T119" s="747">
        <f t="shared" si="17"/>
        <v>0</v>
      </c>
    </row>
    <row r="120" spans="1:20" ht="60" customHeight="1">
      <c r="A120" s="453">
        <v>103</v>
      </c>
      <c r="B120" s="529">
        <v>7000016740</v>
      </c>
      <c r="C120" s="529">
        <v>990</v>
      </c>
      <c r="D120" s="529" t="s">
        <v>562</v>
      </c>
      <c r="E120" s="529">
        <v>1000009327</v>
      </c>
      <c r="F120" s="529">
        <v>85469090</v>
      </c>
      <c r="G120" s="714"/>
      <c r="H120" s="529">
        <v>18</v>
      </c>
      <c r="I120" s="541"/>
      <c r="J120" s="713" t="s">
        <v>624</v>
      </c>
      <c r="K120" s="529" t="s">
        <v>299</v>
      </c>
      <c r="L120" s="529">
        <v>417</v>
      </c>
      <c r="M120" s="715"/>
      <c r="N120" s="530" t="str">
        <f t="shared" si="12"/>
        <v>INCLUDED</v>
      </c>
      <c r="O120" s="745">
        <f t="shared" si="13"/>
        <v>0</v>
      </c>
      <c r="P120" s="745">
        <f t="shared" si="14"/>
        <v>0</v>
      </c>
      <c r="Q120" s="746">
        <f>Discount!$H$36</f>
        <v>0</v>
      </c>
      <c r="R120" s="746">
        <f t="shared" si="15"/>
        <v>0</v>
      </c>
      <c r="S120" s="746">
        <f t="shared" si="16"/>
        <v>0</v>
      </c>
      <c r="T120" s="747">
        <f t="shared" si="17"/>
        <v>0</v>
      </c>
    </row>
    <row r="121" spans="1:20" ht="58.5" customHeight="1">
      <c r="A121" s="453">
        <v>104</v>
      </c>
      <c r="B121" s="529">
        <v>7000016740</v>
      </c>
      <c r="C121" s="529">
        <v>1000</v>
      </c>
      <c r="D121" s="529" t="s">
        <v>562</v>
      </c>
      <c r="E121" s="529">
        <v>1000009327</v>
      </c>
      <c r="F121" s="529">
        <v>85469090</v>
      </c>
      <c r="G121" s="714"/>
      <c r="H121" s="529">
        <v>18</v>
      </c>
      <c r="I121" s="541"/>
      <c r="J121" s="713" t="s">
        <v>624</v>
      </c>
      <c r="K121" s="529" t="s">
        <v>299</v>
      </c>
      <c r="L121" s="529">
        <v>42</v>
      </c>
      <c r="M121" s="715"/>
      <c r="N121" s="530" t="str">
        <f t="shared" si="12"/>
        <v>INCLUDED</v>
      </c>
      <c r="O121" s="745">
        <f t="shared" si="13"/>
        <v>0</v>
      </c>
      <c r="P121" s="745">
        <f t="shared" si="14"/>
        <v>0</v>
      </c>
      <c r="Q121" s="746">
        <f>Discount!$H$36</f>
        <v>0</v>
      </c>
      <c r="R121" s="746">
        <f t="shared" si="15"/>
        <v>0</v>
      </c>
      <c r="S121" s="746">
        <f t="shared" si="16"/>
        <v>0</v>
      </c>
      <c r="T121" s="747">
        <f t="shared" si="17"/>
        <v>0</v>
      </c>
    </row>
    <row r="122" spans="1:20" ht="42.75" customHeight="1">
      <c r="A122" s="453">
        <v>105</v>
      </c>
      <c r="B122" s="529">
        <v>7000016740</v>
      </c>
      <c r="C122" s="529">
        <v>1100</v>
      </c>
      <c r="D122" s="529" t="s">
        <v>563</v>
      </c>
      <c r="E122" s="529">
        <v>1000030940</v>
      </c>
      <c r="F122" s="529">
        <v>85447090</v>
      </c>
      <c r="G122" s="714"/>
      <c r="H122" s="529">
        <v>18</v>
      </c>
      <c r="I122" s="541"/>
      <c r="J122" s="713" t="s">
        <v>486</v>
      </c>
      <c r="K122" s="529" t="s">
        <v>485</v>
      </c>
      <c r="L122" s="529">
        <v>45</v>
      </c>
      <c r="M122" s="715"/>
      <c r="N122" s="530" t="str">
        <f t="shared" si="12"/>
        <v>INCLUDED</v>
      </c>
      <c r="O122" s="745">
        <f t="shared" si="13"/>
        <v>0</v>
      </c>
      <c r="P122" s="745">
        <f t="shared" si="14"/>
        <v>0</v>
      </c>
      <c r="Q122" s="746">
        <f>Discount!$H$36</f>
        <v>0</v>
      </c>
      <c r="R122" s="746">
        <f t="shared" si="15"/>
        <v>0</v>
      </c>
      <c r="S122" s="746">
        <f t="shared" si="16"/>
        <v>0</v>
      </c>
      <c r="T122" s="747">
        <f t="shared" si="17"/>
        <v>0</v>
      </c>
    </row>
    <row r="123" spans="1:20" ht="42.75" customHeight="1">
      <c r="A123" s="453">
        <v>106</v>
      </c>
      <c r="B123" s="529">
        <v>7000016740</v>
      </c>
      <c r="C123" s="529">
        <v>1110</v>
      </c>
      <c r="D123" s="529" t="s">
        <v>563</v>
      </c>
      <c r="E123" s="529">
        <v>1000020444</v>
      </c>
      <c r="F123" s="529">
        <v>82057000</v>
      </c>
      <c r="G123" s="714"/>
      <c r="H123" s="529">
        <v>18</v>
      </c>
      <c r="I123" s="541"/>
      <c r="J123" s="713" t="s">
        <v>487</v>
      </c>
      <c r="K123" s="529" t="s">
        <v>299</v>
      </c>
      <c r="L123" s="529">
        <v>44</v>
      </c>
      <c r="M123" s="715"/>
      <c r="N123" s="530" t="str">
        <f t="shared" si="12"/>
        <v>INCLUDED</v>
      </c>
      <c r="O123" s="745">
        <f t="shared" si="13"/>
        <v>0</v>
      </c>
      <c r="P123" s="745">
        <f t="shared" si="14"/>
        <v>0</v>
      </c>
      <c r="Q123" s="746">
        <f>Discount!$H$36</f>
        <v>0</v>
      </c>
      <c r="R123" s="746">
        <f t="shared" si="15"/>
        <v>0</v>
      </c>
      <c r="S123" s="746">
        <f t="shared" si="16"/>
        <v>0</v>
      </c>
      <c r="T123" s="747">
        <f t="shared" si="17"/>
        <v>0</v>
      </c>
    </row>
    <row r="124" spans="1:20" ht="42.75" customHeight="1">
      <c r="A124" s="453">
        <v>107</v>
      </c>
      <c r="B124" s="529">
        <v>7000016740</v>
      </c>
      <c r="C124" s="529">
        <v>1120</v>
      </c>
      <c r="D124" s="529" t="s">
        <v>563</v>
      </c>
      <c r="E124" s="529">
        <v>1000033144</v>
      </c>
      <c r="F124" s="529">
        <v>82057000</v>
      </c>
      <c r="G124" s="714"/>
      <c r="H124" s="529">
        <v>18</v>
      </c>
      <c r="I124" s="541"/>
      <c r="J124" s="713" t="s">
        <v>532</v>
      </c>
      <c r="K124" s="529" t="s">
        <v>300</v>
      </c>
      <c r="L124" s="529">
        <v>1</v>
      </c>
      <c r="M124" s="715"/>
      <c r="N124" s="530" t="str">
        <f t="shared" si="12"/>
        <v>INCLUDED</v>
      </c>
      <c r="O124" s="745">
        <f t="shared" si="13"/>
        <v>0</v>
      </c>
      <c r="P124" s="745">
        <f t="shared" si="14"/>
        <v>0</v>
      </c>
      <c r="Q124" s="746">
        <f>Discount!$H$36</f>
        <v>0</v>
      </c>
      <c r="R124" s="746">
        <f t="shared" si="15"/>
        <v>0</v>
      </c>
      <c r="S124" s="746">
        <f t="shared" si="16"/>
        <v>0</v>
      </c>
      <c r="T124" s="747">
        <f t="shared" si="17"/>
        <v>0</v>
      </c>
    </row>
    <row r="125" spans="1:20" ht="65.25" customHeight="1">
      <c r="A125" s="453">
        <v>108</v>
      </c>
      <c r="B125" s="529">
        <v>7000016740</v>
      </c>
      <c r="C125" s="529">
        <v>1130</v>
      </c>
      <c r="D125" s="529" t="s">
        <v>563</v>
      </c>
      <c r="E125" s="529">
        <v>1000031039</v>
      </c>
      <c r="F125" s="529">
        <v>82057000</v>
      </c>
      <c r="G125" s="714"/>
      <c r="H125" s="529">
        <v>18</v>
      </c>
      <c r="I125" s="541"/>
      <c r="J125" s="713" t="s">
        <v>488</v>
      </c>
      <c r="K125" s="529" t="s">
        <v>300</v>
      </c>
      <c r="L125" s="529">
        <v>9</v>
      </c>
      <c r="M125" s="715"/>
      <c r="N125" s="530" t="str">
        <f t="shared" si="12"/>
        <v>INCLUDED</v>
      </c>
      <c r="O125" s="745">
        <f t="shared" si="13"/>
        <v>0</v>
      </c>
      <c r="P125" s="745">
        <f t="shared" si="14"/>
        <v>0</v>
      </c>
      <c r="Q125" s="746">
        <f>Discount!$H$36</f>
        <v>0</v>
      </c>
      <c r="R125" s="746">
        <f t="shared" si="15"/>
        <v>0</v>
      </c>
      <c r="S125" s="746">
        <f t="shared" si="16"/>
        <v>0</v>
      </c>
      <c r="T125" s="747">
        <f t="shared" si="17"/>
        <v>0</v>
      </c>
    </row>
    <row r="126" spans="1:20" ht="65.25" customHeight="1">
      <c r="A126" s="453">
        <v>109</v>
      </c>
      <c r="B126" s="529">
        <v>7000016740</v>
      </c>
      <c r="C126" s="529">
        <v>1140</v>
      </c>
      <c r="D126" s="529" t="s">
        <v>563</v>
      </c>
      <c r="E126" s="529">
        <v>1000033146</v>
      </c>
      <c r="F126" s="529">
        <v>82057000</v>
      </c>
      <c r="G126" s="714"/>
      <c r="H126" s="529">
        <v>18</v>
      </c>
      <c r="I126" s="541"/>
      <c r="J126" s="713" t="s">
        <v>489</v>
      </c>
      <c r="K126" s="529" t="s">
        <v>300</v>
      </c>
      <c r="L126" s="529">
        <v>80</v>
      </c>
      <c r="M126" s="715"/>
      <c r="N126" s="530" t="str">
        <f t="shared" si="12"/>
        <v>INCLUDED</v>
      </c>
      <c r="O126" s="745">
        <f t="shared" si="13"/>
        <v>0</v>
      </c>
      <c r="P126" s="745">
        <f t="shared" si="14"/>
        <v>0</v>
      </c>
      <c r="Q126" s="746">
        <f>Discount!$H$36</f>
        <v>0</v>
      </c>
      <c r="R126" s="746">
        <f t="shared" si="15"/>
        <v>0</v>
      </c>
      <c r="S126" s="746">
        <f t="shared" si="16"/>
        <v>0</v>
      </c>
      <c r="T126" s="747">
        <f t="shared" si="17"/>
        <v>0</v>
      </c>
    </row>
    <row r="127" spans="1:20" ht="65.25" customHeight="1">
      <c r="A127" s="453">
        <v>110</v>
      </c>
      <c r="B127" s="529">
        <v>7000016740</v>
      </c>
      <c r="C127" s="529">
        <v>1150</v>
      </c>
      <c r="D127" s="529" t="s">
        <v>563</v>
      </c>
      <c r="E127" s="529">
        <v>1000031041</v>
      </c>
      <c r="F127" s="529">
        <v>82057000</v>
      </c>
      <c r="G127" s="714"/>
      <c r="H127" s="529">
        <v>18</v>
      </c>
      <c r="I127" s="541"/>
      <c r="J127" s="713" t="s">
        <v>533</v>
      </c>
      <c r="K127" s="529" t="s">
        <v>300</v>
      </c>
      <c r="L127" s="529">
        <v>1</v>
      </c>
      <c r="M127" s="715"/>
      <c r="N127" s="530" t="str">
        <f t="shared" si="12"/>
        <v>INCLUDED</v>
      </c>
      <c r="O127" s="745">
        <f t="shared" si="13"/>
        <v>0</v>
      </c>
      <c r="P127" s="745">
        <f t="shared" si="14"/>
        <v>0</v>
      </c>
      <c r="Q127" s="746">
        <f>Discount!$H$36</f>
        <v>0</v>
      </c>
      <c r="R127" s="746">
        <f t="shared" si="15"/>
        <v>0</v>
      </c>
      <c r="S127" s="746">
        <f t="shared" si="16"/>
        <v>0</v>
      </c>
      <c r="T127" s="747">
        <f t="shared" si="17"/>
        <v>0</v>
      </c>
    </row>
    <row r="128" spans="1:20" ht="42.75" customHeight="1">
      <c r="A128" s="453">
        <v>111</v>
      </c>
      <c r="B128" s="529">
        <v>7000016740</v>
      </c>
      <c r="C128" s="529">
        <v>1160</v>
      </c>
      <c r="D128" s="529" t="s">
        <v>563</v>
      </c>
      <c r="E128" s="529">
        <v>1000022417</v>
      </c>
      <c r="F128" s="529">
        <v>82057000</v>
      </c>
      <c r="G128" s="714"/>
      <c r="H128" s="529">
        <v>18</v>
      </c>
      <c r="I128" s="541"/>
      <c r="J128" s="713" t="s">
        <v>490</v>
      </c>
      <c r="K128" s="529" t="s">
        <v>299</v>
      </c>
      <c r="L128" s="529">
        <v>454</v>
      </c>
      <c r="M128" s="715"/>
      <c r="N128" s="530" t="str">
        <f t="shared" si="12"/>
        <v>INCLUDED</v>
      </c>
      <c r="O128" s="745">
        <f t="shared" si="13"/>
        <v>0</v>
      </c>
      <c r="P128" s="745">
        <f t="shared" si="14"/>
        <v>0</v>
      </c>
      <c r="Q128" s="746">
        <f>Discount!$H$36</f>
        <v>0</v>
      </c>
      <c r="R128" s="746">
        <f t="shared" si="15"/>
        <v>0</v>
      </c>
      <c r="S128" s="746">
        <f t="shared" si="16"/>
        <v>0</v>
      </c>
      <c r="T128" s="747">
        <f t="shared" si="17"/>
        <v>0</v>
      </c>
    </row>
    <row r="129" spans="1:20" ht="42.75" customHeight="1">
      <c r="A129" s="453">
        <v>112</v>
      </c>
      <c r="B129" s="529">
        <v>7000016740</v>
      </c>
      <c r="C129" s="529">
        <v>1170</v>
      </c>
      <c r="D129" s="529" t="s">
        <v>563</v>
      </c>
      <c r="E129" s="529">
        <v>1000010817</v>
      </c>
      <c r="F129" s="529">
        <v>82057000</v>
      </c>
      <c r="G129" s="714"/>
      <c r="H129" s="529">
        <v>18</v>
      </c>
      <c r="I129" s="541"/>
      <c r="J129" s="713" t="s">
        <v>491</v>
      </c>
      <c r="K129" s="529" t="s">
        <v>299</v>
      </c>
      <c r="L129" s="529">
        <v>460</v>
      </c>
      <c r="M129" s="715"/>
      <c r="N129" s="530" t="str">
        <f t="shared" si="12"/>
        <v>INCLUDED</v>
      </c>
      <c r="O129" s="745">
        <f t="shared" si="13"/>
        <v>0</v>
      </c>
      <c r="P129" s="745">
        <f t="shared" si="14"/>
        <v>0</v>
      </c>
      <c r="Q129" s="746">
        <f>Discount!$H$36</f>
        <v>0</v>
      </c>
      <c r="R129" s="746">
        <f t="shared" si="15"/>
        <v>0</v>
      </c>
      <c r="S129" s="746">
        <f t="shared" si="16"/>
        <v>0</v>
      </c>
      <c r="T129" s="747">
        <f t="shared" si="17"/>
        <v>0</v>
      </c>
    </row>
    <row r="130" spans="1:20" ht="42.75" customHeight="1">
      <c r="A130" s="453">
        <v>113</v>
      </c>
      <c r="B130" s="529">
        <v>7000016740</v>
      </c>
      <c r="C130" s="529">
        <v>1180</v>
      </c>
      <c r="D130" s="529" t="s">
        <v>563</v>
      </c>
      <c r="E130" s="529">
        <v>1000014198</v>
      </c>
      <c r="F130" s="529">
        <v>85353090</v>
      </c>
      <c r="G130" s="714"/>
      <c r="H130" s="529">
        <v>18</v>
      </c>
      <c r="I130" s="541"/>
      <c r="J130" s="713" t="s">
        <v>492</v>
      </c>
      <c r="K130" s="529" t="s">
        <v>299</v>
      </c>
      <c r="L130" s="529">
        <v>11</v>
      </c>
      <c r="M130" s="715"/>
      <c r="N130" s="530" t="str">
        <f t="shared" si="12"/>
        <v>INCLUDED</v>
      </c>
      <c r="O130" s="745">
        <f t="shared" si="13"/>
        <v>0</v>
      </c>
      <c r="P130" s="745">
        <f t="shared" si="14"/>
        <v>0</v>
      </c>
      <c r="Q130" s="746">
        <f>Discount!$H$36</f>
        <v>0</v>
      </c>
      <c r="R130" s="746">
        <f t="shared" si="15"/>
        <v>0</v>
      </c>
      <c r="S130" s="746">
        <f t="shared" si="16"/>
        <v>0</v>
      </c>
      <c r="T130" s="747">
        <f t="shared" si="17"/>
        <v>0</v>
      </c>
    </row>
    <row r="131" spans="1:20" ht="42.75" customHeight="1">
      <c r="A131" s="453">
        <v>114</v>
      </c>
      <c r="B131" s="529">
        <v>7000016740</v>
      </c>
      <c r="C131" s="529">
        <v>1190</v>
      </c>
      <c r="D131" s="529" t="s">
        <v>563</v>
      </c>
      <c r="E131" s="529">
        <v>1000030940</v>
      </c>
      <c r="F131" s="529">
        <v>85447090</v>
      </c>
      <c r="G131" s="714"/>
      <c r="H131" s="529">
        <v>18</v>
      </c>
      <c r="I131" s="541"/>
      <c r="J131" s="713" t="s">
        <v>486</v>
      </c>
      <c r="K131" s="529" t="s">
        <v>485</v>
      </c>
      <c r="L131" s="529">
        <v>2</v>
      </c>
      <c r="M131" s="715"/>
      <c r="N131" s="530" t="str">
        <f t="shared" si="12"/>
        <v>INCLUDED</v>
      </c>
      <c r="O131" s="745">
        <f t="shared" si="13"/>
        <v>0</v>
      </c>
      <c r="P131" s="745">
        <f t="shared" si="14"/>
        <v>0</v>
      </c>
      <c r="Q131" s="746">
        <f>Discount!$H$36</f>
        <v>0</v>
      </c>
      <c r="R131" s="746">
        <f t="shared" si="15"/>
        <v>0</v>
      </c>
      <c r="S131" s="746">
        <f t="shared" si="16"/>
        <v>0</v>
      </c>
      <c r="T131" s="747">
        <f t="shared" si="17"/>
        <v>0</v>
      </c>
    </row>
    <row r="132" spans="1:20" ht="42.75" customHeight="1">
      <c r="A132" s="453">
        <v>115</v>
      </c>
      <c r="B132" s="529">
        <v>7000016740</v>
      </c>
      <c r="C132" s="529">
        <v>1200</v>
      </c>
      <c r="D132" s="529" t="s">
        <v>563</v>
      </c>
      <c r="E132" s="529">
        <v>1000020444</v>
      </c>
      <c r="F132" s="529">
        <v>82057000</v>
      </c>
      <c r="G132" s="714"/>
      <c r="H132" s="529">
        <v>18</v>
      </c>
      <c r="I132" s="541"/>
      <c r="J132" s="713" t="s">
        <v>487</v>
      </c>
      <c r="K132" s="529" t="s">
        <v>299</v>
      </c>
      <c r="L132" s="529">
        <v>2</v>
      </c>
      <c r="M132" s="715"/>
      <c r="N132" s="530" t="str">
        <f t="shared" si="12"/>
        <v>INCLUDED</v>
      </c>
      <c r="O132" s="745">
        <f t="shared" si="13"/>
        <v>0</v>
      </c>
      <c r="P132" s="745">
        <f t="shared" si="14"/>
        <v>0</v>
      </c>
      <c r="Q132" s="746">
        <f>Discount!$H$36</f>
        <v>0</v>
      </c>
      <c r="R132" s="746">
        <f t="shared" si="15"/>
        <v>0</v>
      </c>
      <c r="S132" s="746">
        <f t="shared" si="16"/>
        <v>0</v>
      </c>
      <c r="T132" s="747">
        <f t="shared" si="17"/>
        <v>0</v>
      </c>
    </row>
    <row r="133" spans="1:20" ht="42.75" customHeight="1">
      <c r="A133" s="453">
        <v>116</v>
      </c>
      <c r="B133" s="529">
        <v>7000016740</v>
      </c>
      <c r="C133" s="529">
        <v>1210</v>
      </c>
      <c r="D133" s="529" t="s">
        <v>563</v>
      </c>
      <c r="E133" s="529">
        <v>1000033144</v>
      </c>
      <c r="F133" s="529">
        <v>82057000</v>
      </c>
      <c r="G133" s="714"/>
      <c r="H133" s="529">
        <v>18</v>
      </c>
      <c r="I133" s="541"/>
      <c r="J133" s="713" t="s">
        <v>532</v>
      </c>
      <c r="K133" s="529" t="s">
        <v>300</v>
      </c>
      <c r="L133" s="529">
        <v>1</v>
      </c>
      <c r="M133" s="715"/>
      <c r="N133" s="530" t="str">
        <f t="shared" si="12"/>
        <v>INCLUDED</v>
      </c>
      <c r="O133" s="745">
        <f t="shared" si="13"/>
        <v>0</v>
      </c>
      <c r="P133" s="745">
        <f t="shared" si="14"/>
        <v>0</v>
      </c>
      <c r="Q133" s="746">
        <f>Discount!$H$36</f>
        <v>0</v>
      </c>
      <c r="R133" s="746">
        <f t="shared" si="15"/>
        <v>0</v>
      </c>
      <c r="S133" s="746">
        <f t="shared" si="16"/>
        <v>0</v>
      </c>
      <c r="T133" s="747">
        <f t="shared" si="17"/>
        <v>0</v>
      </c>
    </row>
    <row r="134" spans="1:20" ht="64.5" customHeight="1">
      <c r="A134" s="453">
        <v>117</v>
      </c>
      <c r="B134" s="529">
        <v>7000016740</v>
      </c>
      <c r="C134" s="529">
        <v>1220</v>
      </c>
      <c r="D134" s="529" t="s">
        <v>563</v>
      </c>
      <c r="E134" s="529">
        <v>1000031039</v>
      </c>
      <c r="F134" s="529">
        <v>82057000</v>
      </c>
      <c r="G134" s="714"/>
      <c r="H134" s="529">
        <v>18</v>
      </c>
      <c r="I134" s="541"/>
      <c r="J134" s="713" t="s">
        <v>488</v>
      </c>
      <c r="K134" s="529" t="s">
        <v>300</v>
      </c>
      <c r="L134" s="529">
        <v>1</v>
      </c>
      <c r="M134" s="715"/>
      <c r="N134" s="530" t="str">
        <f t="shared" si="12"/>
        <v>INCLUDED</v>
      </c>
      <c r="O134" s="745">
        <f t="shared" si="13"/>
        <v>0</v>
      </c>
      <c r="P134" s="745">
        <f t="shared" si="14"/>
        <v>0</v>
      </c>
      <c r="Q134" s="746">
        <f>Discount!$H$36</f>
        <v>0</v>
      </c>
      <c r="R134" s="746">
        <f t="shared" si="15"/>
        <v>0</v>
      </c>
      <c r="S134" s="746">
        <f t="shared" si="16"/>
        <v>0</v>
      </c>
      <c r="T134" s="747">
        <f t="shared" si="17"/>
        <v>0</v>
      </c>
    </row>
    <row r="135" spans="1:20" ht="64.5" customHeight="1">
      <c r="A135" s="453">
        <v>118</v>
      </c>
      <c r="B135" s="529">
        <v>7000016740</v>
      </c>
      <c r="C135" s="529">
        <v>1230</v>
      </c>
      <c r="D135" s="529" t="s">
        <v>563</v>
      </c>
      <c r="E135" s="529">
        <v>1000033146</v>
      </c>
      <c r="F135" s="529">
        <v>82057000</v>
      </c>
      <c r="G135" s="714"/>
      <c r="H135" s="529">
        <v>18</v>
      </c>
      <c r="I135" s="541"/>
      <c r="J135" s="713" t="s">
        <v>489</v>
      </c>
      <c r="K135" s="529" t="s">
        <v>300</v>
      </c>
      <c r="L135" s="529">
        <v>3</v>
      </c>
      <c r="M135" s="715"/>
      <c r="N135" s="530" t="str">
        <f t="shared" si="12"/>
        <v>INCLUDED</v>
      </c>
      <c r="O135" s="745">
        <f t="shared" si="13"/>
        <v>0</v>
      </c>
      <c r="P135" s="745">
        <f t="shared" si="14"/>
        <v>0</v>
      </c>
      <c r="Q135" s="746">
        <f>Discount!$H$36</f>
        <v>0</v>
      </c>
      <c r="R135" s="746">
        <f t="shared" si="15"/>
        <v>0</v>
      </c>
      <c r="S135" s="746">
        <f t="shared" si="16"/>
        <v>0</v>
      </c>
      <c r="T135" s="747">
        <f t="shared" si="17"/>
        <v>0</v>
      </c>
    </row>
    <row r="136" spans="1:20" ht="64.5" customHeight="1">
      <c r="A136" s="453">
        <v>119</v>
      </c>
      <c r="B136" s="529">
        <v>7000016740</v>
      </c>
      <c r="C136" s="529">
        <v>1240</v>
      </c>
      <c r="D136" s="529" t="s">
        <v>563</v>
      </c>
      <c r="E136" s="529">
        <v>1000031041</v>
      </c>
      <c r="F136" s="529">
        <v>82057000</v>
      </c>
      <c r="G136" s="714"/>
      <c r="H136" s="529">
        <v>18</v>
      </c>
      <c r="I136" s="541"/>
      <c r="J136" s="713" t="s">
        <v>533</v>
      </c>
      <c r="K136" s="529" t="s">
        <v>300</v>
      </c>
      <c r="L136" s="529">
        <v>1</v>
      </c>
      <c r="M136" s="715"/>
      <c r="N136" s="530" t="str">
        <f t="shared" si="12"/>
        <v>INCLUDED</v>
      </c>
      <c r="O136" s="745">
        <f t="shared" si="13"/>
        <v>0</v>
      </c>
      <c r="P136" s="745">
        <f t="shared" si="14"/>
        <v>0</v>
      </c>
      <c r="Q136" s="746">
        <f>Discount!$H$36</f>
        <v>0</v>
      </c>
      <c r="R136" s="746">
        <f t="shared" si="15"/>
        <v>0</v>
      </c>
      <c r="S136" s="746">
        <f t="shared" si="16"/>
        <v>0</v>
      </c>
      <c r="T136" s="747">
        <f t="shared" si="17"/>
        <v>0</v>
      </c>
    </row>
    <row r="137" spans="1:20" ht="42.75" customHeight="1">
      <c r="A137" s="453">
        <v>120</v>
      </c>
      <c r="B137" s="529">
        <v>7000016740</v>
      </c>
      <c r="C137" s="529">
        <v>1250</v>
      </c>
      <c r="D137" s="529" t="s">
        <v>563</v>
      </c>
      <c r="E137" s="529">
        <v>1000022417</v>
      </c>
      <c r="F137" s="529">
        <v>82057000</v>
      </c>
      <c r="G137" s="714"/>
      <c r="H137" s="529">
        <v>18</v>
      </c>
      <c r="I137" s="541"/>
      <c r="J137" s="713" t="s">
        <v>490</v>
      </c>
      <c r="K137" s="529" t="s">
        <v>299</v>
      </c>
      <c r="L137" s="529">
        <v>16</v>
      </c>
      <c r="M137" s="715"/>
      <c r="N137" s="530" t="str">
        <f t="shared" si="12"/>
        <v>INCLUDED</v>
      </c>
      <c r="O137" s="745">
        <f t="shared" si="13"/>
        <v>0</v>
      </c>
      <c r="P137" s="745">
        <f t="shared" si="14"/>
        <v>0</v>
      </c>
      <c r="Q137" s="746">
        <f>Discount!$H$36</f>
        <v>0</v>
      </c>
      <c r="R137" s="746">
        <f t="shared" si="15"/>
        <v>0</v>
      </c>
      <c r="S137" s="746">
        <f t="shared" si="16"/>
        <v>0</v>
      </c>
      <c r="T137" s="747">
        <f t="shared" si="17"/>
        <v>0</v>
      </c>
    </row>
    <row r="138" spans="1:20" ht="42.75" customHeight="1">
      <c r="A138" s="453">
        <v>121</v>
      </c>
      <c r="B138" s="529">
        <v>7000016740</v>
      </c>
      <c r="C138" s="529">
        <v>1260</v>
      </c>
      <c r="D138" s="529" t="s">
        <v>563</v>
      </c>
      <c r="E138" s="529">
        <v>1000010817</v>
      </c>
      <c r="F138" s="529">
        <v>82057000</v>
      </c>
      <c r="G138" s="714"/>
      <c r="H138" s="529">
        <v>18</v>
      </c>
      <c r="I138" s="541"/>
      <c r="J138" s="713" t="s">
        <v>491</v>
      </c>
      <c r="K138" s="529" t="s">
        <v>299</v>
      </c>
      <c r="L138" s="529">
        <v>17</v>
      </c>
      <c r="M138" s="715"/>
      <c r="N138" s="530" t="str">
        <f t="shared" si="12"/>
        <v>INCLUDED</v>
      </c>
      <c r="O138" s="745">
        <f t="shared" si="13"/>
        <v>0</v>
      </c>
      <c r="P138" s="745">
        <f t="shared" si="14"/>
        <v>0</v>
      </c>
      <c r="Q138" s="746">
        <f>Discount!$H$36</f>
        <v>0</v>
      </c>
      <c r="R138" s="746">
        <f t="shared" si="15"/>
        <v>0</v>
      </c>
      <c r="S138" s="746">
        <f t="shared" si="16"/>
        <v>0</v>
      </c>
      <c r="T138" s="747">
        <f t="shared" si="17"/>
        <v>0</v>
      </c>
    </row>
    <row r="139" spans="1:20" ht="42.75" customHeight="1">
      <c r="A139" s="453">
        <v>122</v>
      </c>
      <c r="B139" s="529">
        <v>7000016740</v>
      </c>
      <c r="C139" s="529">
        <v>1270</v>
      </c>
      <c r="D139" s="529" t="s">
        <v>563</v>
      </c>
      <c r="E139" s="529">
        <v>1000014198</v>
      </c>
      <c r="F139" s="529">
        <v>85353090</v>
      </c>
      <c r="G139" s="714"/>
      <c r="H139" s="529">
        <v>18</v>
      </c>
      <c r="I139" s="541"/>
      <c r="J139" s="713" t="s">
        <v>492</v>
      </c>
      <c r="K139" s="529" t="s">
        <v>299</v>
      </c>
      <c r="L139" s="529">
        <v>1</v>
      </c>
      <c r="M139" s="715"/>
      <c r="N139" s="530" t="str">
        <f t="shared" si="12"/>
        <v>INCLUDED</v>
      </c>
      <c r="O139" s="745">
        <f t="shared" si="13"/>
        <v>0</v>
      </c>
      <c r="P139" s="745">
        <f t="shared" si="14"/>
        <v>0</v>
      </c>
      <c r="Q139" s="746">
        <f>Discount!$H$36</f>
        <v>0</v>
      </c>
      <c r="R139" s="746">
        <f t="shared" si="15"/>
        <v>0</v>
      </c>
      <c r="S139" s="746">
        <f t="shared" si="16"/>
        <v>0</v>
      </c>
      <c r="T139" s="747">
        <f t="shared" si="17"/>
        <v>0</v>
      </c>
    </row>
    <row r="140" spans="1:20" s="758" customFormat="1" ht="25.5" customHeight="1">
      <c r="A140" s="756"/>
      <c r="B140" s="759" t="s">
        <v>625</v>
      </c>
      <c r="C140" s="756"/>
      <c r="D140" s="757"/>
      <c r="E140" s="756"/>
      <c r="F140" s="756"/>
      <c r="G140" s="756"/>
      <c r="H140" s="756"/>
      <c r="I140" s="756"/>
      <c r="J140" s="757"/>
      <c r="K140" s="756"/>
      <c r="L140" s="756"/>
      <c r="M140" s="756"/>
      <c r="N140" s="756"/>
    </row>
    <row r="141" spans="1:20" ht="165.75" customHeight="1">
      <c r="A141" s="453">
        <v>123</v>
      </c>
      <c r="B141" s="529">
        <v>7000016740</v>
      </c>
      <c r="C141" s="529">
        <v>1370</v>
      </c>
      <c r="D141" s="529" t="s">
        <v>553</v>
      </c>
      <c r="E141" s="529">
        <v>1000059739</v>
      </c>
      <c r="F141" s="529">
        <v>73082011</v>
      </c>
      <c r="G141" s="714"/>
      <c r="H141" s="529">
        <v>18</v>
      </c>
      <c r="I141" s="541"/>
      <c r="J141" s="713" t="s">
        <v>567</v>
      </c>
      <c r="K141" s="529" t="s">
        <v>299</v>
      </c>
      <c r="L141" s="529">
        <v>11</v>
      </c>
      <c r="M141" s="715"/>
      <c r="N141" s="530" t="str">
        <f t="shared" ref="N141:N204" si="18">IF(M141=0, "INCLUDED", IF(ISERROR(M141*L141), M141, M141*L141))</f>
        <v>INCLUDED</v>
      </c>
      <c r="O141" s="745">
        <f t="shared" ref="O141:O204" si="19">IF(N141="Included",0,N141)</f>
        <v>0</v>
      </c>
      <c r="P141" s="745">
        <f t="shared" ref="P141:P204" si="20">IF( I141="",H141*(IF(N141="Included",0,N141))/100,I141*(IF(N141="Included",0,N141)))</f>
        <v>0</v>
      </c>
      <c r="Q141" s="746">
        <f>Discount!$H$36</f>
        <v>0</v>
      </c>
      <c r="R141" s="746">
        <f t="shared" ref="R141:R204" si="21">Q141*O141</f>
        <v>0</v>
      </c>
      <c r="S141" s="746">
        <f t="shared" ref="S141:S204" si="22">IF(I141="",H141*R141/100,I141*R141)</f>
        <v>0</v>
      </c>
      <c r="T141" s="747">
        <f t="shared" ref="T141:T204" si="23">M141*L141</f>
        <v>0</v>
      </c>
    </row>
    <row r="142" spans="1:20" ht="165.75" customHeight="1">
      <c r="A142" s="453">
        <v>124</v>
      </c>
      <c r="B142" s="529">
        <v>7000016740</v>
      </c>
      <c r="C142" s="529">
        <v>1380</v>
      </c>
      <c r="D142" s="529" t="s">
        <v>553</v>
      </c>
      <c r="E142" s="529">
        <v>1000059877</v>
      </c>
      <c r="F142" s="529">
        <v>73082011</v>
      </c>
      <c r="G142" s="714"/>
      <c r="H142" s="529">
        <v>18</v>
      </c>
      <c r="I142" s="541"/>
      <c r="J142" s="713" t="s">
        <v>570</v>
      </c>
      <c r="K142" s="529" t="s">
        <v>299</v>
      </c>
      <c r="L142" s="529">
        <v>16</v>
      </c>
      <c r="M142" s="715"/>
      <c r="N142" s="530" t="str">
        <f t="shared" si="18"/>
        <v>INCLUDED</v>
      </c>
      <c r="O142" s="745">
        <f t="shared" si="19"/>
        <v>0</v>
      </c>
      <c r="P142" s="745">
        <f t="shared" si="20"/>
        <v>0</v>
      </c>
      <c r="Q142" s="746">
        <f>Discount!$H$36</f>
        <v>0</v>
      </c>
      <c r="R142" s="746">
        <f t="shared" si="21"/>
        <v>0</v>
      </c>
      <c r="S142" s="746">
        <f t="shared" si="22"/>
        <v>0</v>
      </c>
      <c r="T142" s="747">
        <f t="shared" si="23"/>
        <v>0</v>
      </c>
    </row>
    <row r="143" spans="1:20" ht="165.75" customHeight="1">
      <c r="A143" s="453">
        <v>125</v>
      </c>
      <c r="B143" s="529">
        <v>7000016740</v>
      </c>
      <c r="C143" s="529">
        <v>1390</v>
      </c>
      <c r="D143" s="529" t="s">
        <v>553</v>
      </c>
      <c r="E143" s="529">
        <v>1000059878</v>
      </c>
      <c r="F143" s="529">
        <v>73082011</v>
      </c>
      <c r="G143" s="714"/>
      <c r="H143" s="529">
        <v>18</v>
      </c>
      <c r="I143" s="541"/>
      <c r="J143" s="713" t="s">
        <v>571</v>
      </c>
      <c r="K143" s="529" t="s">
        <v>299</v>
      </c>
      <c r="L143" s="529">
        <v>1</v>
      </c>
      <c r="M143" s="715"/>
      <c r="N143" s="530" t="str">
        <f t="shared" si="18"/>
        <v>INCLUDED</v>
      </c>
      <c r="O143" s="745">
        <f t="shared" si="19"/>
        <v>0</v>
      </c>
      <c r="P143" s="745">
        <f t="shared" si="20"/>
        <v>0</v>
      </c>
      <c r="Q143" s="746">
        <f>Discount!$H$36</f>
        <v>0</v>
      </c>
      <c r="R143" s="746">
        <f t="shared" si="21"/>
        <v>0</v>
      </c>
      <c r="S143" s="746">
        <f t="shared" si="22"/>
        <v>0</v>
      </c>
      <c r="T143" s="747">
        <f t="shared" si="23"/>
        <v>0</v>
      </c>
    </row>
    <row r="144" spans="1:20" ht="165.75" customHeight="1">
      <c r="A144" s="453">
        <v>126</v>
      </c>
      <c r="B144" s="529">
        <v>7000016740</v>
      </c>
      <c r="C144" s="529">
        <v>1400</v>
      </c>
      <c r="D144" s="529" t="s">
        <v>553</v>
      </c>
      <c r="E144" s="529">
        <v>1000059885</v>
      </c>
      <c r="F144" s="529">
        <v>73082011</v>
      </c>
      <c r="G144" s="714"/>
      <c r="H144" s="529">
        <v>18</v>
      </c>
      <c r="I144" s="541"/>
      <c r="J144" s="713" t="s">
        <v>574</v>
      </c>
      <c r="K144" s="529" t="s">
        <v>299</v>
      </c>
      <c r="L144" s="529">
        <v>2</v>
      </c>
      <c r="M144" s="715"/>
      <c r="N144" s="530" t="str">
        <f t="shared" si="18"/>
        <v>INCLUDED</v>
      </c>
      <c r="O144" s="745">
        <f t="shared" si="19"/>
        <v>0</v>
      </c>
      <c r="P144" s="745">
        <f t="shared" si="20"/>
        <v>0</v>
      </c>
      <c r="Q144" s="746">
        <f>Discount!$H$36</f>
        <v>0</v>
      </c>
      <c r="R144" s="746">
        <f t="shared" si="21"/>
        <v>0</v>
      </c>
      <c r="S144" s="746">
        <f t="shared" si="22"/>
        <v>0</v>
      </c>
      <c r="T144" s="747">
        <f t="shared" si="23"/>
        <v>0</v>
      </c>
    </row>
    <row r="145" spans="1:20" ht="165.75" customHeight="1">
      <c r="A145" s="453">
        <v>127</v>
      </c>
      <c r="B145" s="529">
        <v>7000016740</v>
      </c>
      <c r="C145" s="529">
        <v>1410</v>
      </c>
      <c r="D145" s="529" t="s">
        <v>553</v>
      </c>
      <c r="E145" s="529">
        <v>1000059895</v>
      </c>
      <c r="F145" s="529">
        <v>73082011</v>
      </c>
      <c r="G145" s="714"/>
      <c r="H145" s="529">
        <v>18</v>
      </c>
      <c r="I145" s="541"/>
      <c r="J145" s="713" t="s">
        <v>579</v>
      </c>
      <c r="K145" s="529" t="s">
        <v>299</v>
      </c>
      <c r="L145" s="529">
        <v>4</v>
      </c>
      <c r="M145" s="715"/>
      <c r="N145" s="530" t="str">
        <f t="shared" si="18"/>
        <v>INCLUDED</v>
      </c>
      <c r="O145" s="745">
        <f t="shared" si="19"/>
        <v>0</v>
      </c>
      <c r="P145" s="745">
        <f t="shared" si="20"/>
        <v>0</v>
      </c>
      <c r="Q145" s="746">
        <f>Discount!$H$36</f>
        <v>0</v>
      </c>
      <c r="R145" s="746">
        <f t="shared" si="21"/>
        <v>0</v>
      </c>
      <c r="S145" s="746">
        <f t="shared" si="22"/>
        <v>0</v>
      </c>
      <c r="T145" s="747">
        <f t="shared" si="23"/>
        <v>0</v>
      </c>
    </row>
    <row r="146" spans="1:20" ht="165.75" customHeight="1">
      <c r="A146" s="453">
        <v>128</v>
      </c>
      <c r="B146" s="529">
        <v>7000016740</v>
      </c>
      <c r="C146" s="529">
        <v>1420</v>
      </c>
      <c r="D146" s="529" t="s">
        <v>553</v>
      </c>
      <c r="E146" s="529">
        <v>1000059896</v>
      </c>
      <c r="F146" s="529">
        <v>73082011</v>
      </c>
      <c r="G146" s="714"/>
      <c r="H146" s="529">
        <v>18</v>
      </c>
      <c r="I146" s="541"/>
      <c r="J146" s="713" t="s">
        <v>580</v>
      </c>
      <c r="K146" s="529" t="s">
        <v>299</v>
      </c>
      <c r="L146" s="529">
        <v>1</v>
      </c>
      <c r="M146" s="715"/>
      <c r="N146" s="530" t="str">
        <f t="shared" si="18"/>
        <v>INCLUDED</v>
      </c>
      <c r="O146" s="745">
        <f t="shared" si="19"/>
        <v>0</v>
      </c>
      <c r="P146" s="745">
        <f t="shared" si="20"/>
        <v>0</v>
      </c>
      <c r="Q146" s="746">
        <f>Discount!$H$36</f>
        <v>0</v>
      </c>
      <c r="R146" s="746">
        <f t="shared" si="21"/>
        <v>0</v>
      </c>
      <c r="S146" s="746">
        <f t="shared" si="22"/>
        <v>0</v>
      </c>
      <c r="T146" s="747">
        <f t="shared" si="23"/>
        <v>0</v>
      </c>
    </row>
    <row r="147" spans="1:20" ht="165.75" customHeight="1">
      <c r="A147" s="453">
        <v>129</v>
      </c>
      <c r="B147" s="529">
        <v>7000016740</v>
      </c>
      <c r="C147" s="529">
        <v>1430</v>
      </c>
      <c r="D147" s="529" t="s">
        <v>553</v>
      </c>
      <c r="E147" s="529">
        <v>1000059903</v>
      </c>
      <c r="F147" s="529">
        <v>73082011</v>
      </c>
      <c r="G147" s="714"/>
      <c r="H147" s="529">
        <v>18</v>
      </c>
      <c r="I147" s="541"/>
      <c r="J147" s="713" t="s">
        <v>581</v>
      </c>
      <c r="K147" s="529" t="s">
        <v>299</v>
      </c>
      <c r="L147" s="529">
        <v>1</v>
      </c>
      <c r="M147" s="715"/>
      <c r="N147" s="530" t="str">
        <f t="shared" si="18"/>
        <v>INCLUDED</v>
      </c>
      <c r="O147" s="745">
        <f t="shared" si="19"/>
        <v>0</v>
      </c>
      <c r="P147" s="745">
        <f t="shared" si="20"/>
        <v>0</v>
      </c>
      <c r="Q147" s="746">
        <f>Discount!$H$36</f>
        <v>0</v>
      </c>
      <c r="R147" s="746">
        <f t="shared" si="21"/>
        <v>0</v>
      </c>
      <c r="S147" s="746">
        <f t="shared" si="22"/>
        <v>0</v>
      </c>
      <c r="T147" s="747">
        <f t="shared" si="23"/>
        <v>0</v>
      </c>
    </row>
    <row r="148" spans="1:20" ht="165.75" customHeight="1">
      <c r="A148" s="453">
        <v>130</v>
      </c>
      <c r="B148" s="529">
        <v>7000016740</v>
      </c>
      <c r="C148" s="529">
        <v>1440</v>
      </c>
      <c r="D148" s="529" t="s">
        <v>553</v>
      </c>
      <c r="E148" s="529">
        <v>1000059904</v>
      </c>
      <c r="F148" s="529">
        <v>73082011</v>
      </c>
      <c r="G148" s="714"/>
      <c r="H148" s="529">
        <v>18</v>
      </c>
      <c r="I148" s="541"/>
      <c r="J148" s="713" t="s">
        <v>582</v>
      </c>
      <c r="K148" s="529" t="s">
        <v>299</v>
      </c>
      <c r="L148" s="529">
        <v>3</v>
      </c>
      <c r="M148" s="715"/>
      <c r="N148" s="530" t="str">
        <f t="shared" si="18"/>
        <v>INCLUDED</v>
      </c>
      <c r="O148" s="745">
        <f t="shared" si="19"/>
        <v>0</v>
      </c>
      <c r="P148" s="745">
        <f t="shared" si="20"/>
        <v>0</v>
      </c>
      <c r="Q148" s="746">
        <f>Discount!$H$36</f>
        <v>0</v>
      </c>
      <c r="R148" s="746">
        <f t="shared" si="21"/>
        <v>0</v>
      </c>
      <c r="S148" s="746">
        <f t="shared" si="22"/>
        <v>0</v>
      </c>
      <c r="T148" s="747">
        <f t="shared" si="23"/>
        <v>0</v>
      </c>
    </row>
    <row r="149" spans="1:20" ht="165.75" customHeight="1">
      <c r="A149" s="453">
        <v>131</v>
      </c>
      <c r="B149" s="529">
        <v>7000016740</v>
      </c>
      <c r="C149" s="529">
        <v>1450</v>
      </c>
      <c r="D149" s="529" t="s">
        <v>553</v>
      </c>
      <c r="E149" s="529">
        <v>1000059899</v>
      </c>
      <c r="F149" s="529">
        <v>73082011</v>
      </c>
      <c r="G149" s="714"/>
      <c r="H149" s="529">
        <v>18</v>
      </c>
      <c r="I149" s="541"/>
      <c r="J149" s="713" t="s">
        <v>584</v>
      </c>
      <c r="K149" s="529" t="s">
        <v>299</v>
      </c>
      <c r="L149" s="529">
        <v>5</v>
      </c>
      <c r="M149" s="715"/>
      <c r="N149" s="530" t="str">
        <f t="shared" si="18"/>
        <v>INCLUDED</v>
      </c>
      <c r="O149" s="745">
        <f t="shared" si="19"/>
        <v>0</v>
      </c>
      <c r="P149" s="745">
        <f t="shared" si="20"/>
        <v>0</v>
      </c>
      <c r="Q149" s="746">
        <f>Discount!$H$36</f>
        <v>0</v>
      </c>
      <c r="R149" s="746">
        <f t="shared" si="21"/>
        <v>0</v>
      </c>
      <c r="S149" s="746">
        <f t="shared" si="22"/>
        <v>0</v>
      </c>
      <c r="T149" s="747">
        <f t="shared" si="23"/>
        <v>0</v>
      </c>
    </row>
    <row r="150" spans="1:20" ht="165.75" customHeight="1">
      <c r="A150" s="453">
        <v>132</v>
      </c>
      <c r="B150" s="529">
        <v>7000016740</v>
      </c>
      <c r="C150" s="529">
        <v>1460</v>
      </c>
      <c r="D150" s="529" t="s">
        <v>553</v>
      </c>
      <c r="E150" s="529">
        <v>1000059900</v>
      </c>
      <c r="F150" s="529">
        <v>73082011</v>
      </c>
      <c r="G150" s="714"/>
      <c r="H150" s="529">
        <v>18</v>
      </c>
      <c r="I150" s="541"/>
      <c r="J150" s="713" t="s">
        <v>585</v>
      </c>
      <c r="K150" s="529" t="s">
        <v>299</v>
      </c>
      <c r="L150" s="529">
        <v>6</v>
      </c>
      <c r="M150" s="715"/>
      <c r="N150" s="530" t="str">
        <f t="shared" si="18"/>
        <v>INCLUDED</v>
      </c>
      <c r="O150" s="745">
        <f t="shared" si="19"/>
        <v>0</v>
      </c>
      <c r="P150" s="745">
        <f t="shared" si="20"/>
        <v>0</v>
      </c>
      <c r="Q150" s="746">
        <f>Discount!$H$36</f>
        <v>0</v>
      </c>
      <c r="R150" s="746">
        <f t="shared" si="21"/>
        <v>0</v>
      </c>
      <c r="S150" s="746">
        <f t="shared" si="22"/>
        <v>0</v>
      </c>
      <c r="T150" s="747">
        <f t="shared" si="23"/>
        <v>0</v>
      </c>
    </row>
    <row r="151" spans="1:20" ht="165.75" customHeight="1">
      <c r="A151" s="453">
        <v>133</v>
      </c>
      <c r="B151" s="529">
        <v>7000016740</v>
      </c>
      <c r="C151" s="529">
        <v>1470</v>
      </c>
      <c r="D151" s="529" t="s">
        <v>553</v>
      </c>
      <c r="E151" s="529">
        <v>1000059901</v>
      </c>
      <c r="F151" s="529">
        <v>73082011</v>
      </c>
      <c r="G151" s="714"/>
      <c r="H151" s="529">
        <v>18</v>
      </c>
      <c r="I151" s="541"/>
      <c r="J151" s="713" t="s">
        <v>586</v>
      </c>
      <c r="K151" s="529" t="s">
        <v>299</v>
      </c>
      <c r="L151" s="529">
        <v>2</v>
      </c>
      <c r="M151" s="715"/>
      <c r="N151" s="530" t="str">
        <f t="shared" si="18"/>
        <v>INCLUDED</v>
      </c>
      <c r="O151" s="745">
        <f t="shared" si="19"/>
        <v>0</v>
      </c>
      <c r="P151" s="745">
        <f t="shared" si="20"/>
        <v>0</v>
      </c>
      <c r="Q151" s="746">
        <f>Discount!$H$36</f>
        <v>0</v>
      </c>
      <c r="R151" s="746">
        <f t="shared" si="21"/>
        <v>0</v>
      </c>
      <c r="S151" s="746">
        <f t="shared" si="22"/>
        <v>0</v>
      </c>
      <c r="T151" s="747">
        <f t="shared" si="23"/>
        <v>0</v>
      </c>
    </row>
    <row r="152" spans="1:20" ht="165.75" customHeight="1">
      <c r="A152" s="453">
        <v>134</v>
      </c>
      <c r="B152" s="529">
        <v>7000016740</v>
      </c>
      <c r="C152" s="529">
        <v>1480</v>
      </c>
      <c r="D152" s="529" t="s">
        <v>553</v>
      </c>
      <c r="E152" s="529">
        <v>1000059917</v>
      </c>
      <c r="F152" s="529">
        <v>73082011</v>
      </c>
      <c r="G152" s="714"/>
      <c r="H152" s="529">
        <v>18</v>
      </c>
      <c r="I152" s="541"/>
      <c r="J152" s="713" t="s">
        <v>588</v>
      </c>
      <c r="K152" s="529" t="s">
        <v>299</v>
      </c>
      <c r="L152" s="529">
        <v>1</v>
      </c>
      <c r="M152" s="715"/>
      <c r="N152" s="530" t="str">
        <f t="shared" si="18"/>
        <v>INCLUDED</v>
      </c>
      <c r="O152" s="745">
        <f t="shared" si="19"/>
        <v>0</v>
      </c>
      <c r="P152" s="745">
        <f t="shared" si="20"/>
        <v>0</v>
      </c>
      <c r="Q152" s="746">
        <f>Discount!$H$36</f>
        <v>0</v>
      </c>
      <c r="R152" s="746">
        <f t="shared" si="21"/>
        <v>0</v>
      </c>
      <c r="S152" s="746">
        <f t="shared" si="22"/>
        <v>0</v>
      </c>
      <c r="T152" s="747">
        <f t="shared" si="23"/>
        <v>0</v>
      </c>
    </row>
    <row r="153" spans="1:20" ht="165.75" customHeight="1">
      <c r="A153" s="453">
        <v>135</v>
      </c>
      <c r="B153" s="529">
        <v>7000016740</v>
      </c>
      <c r="C153" s="529">
        <v>1490</v>
      </c>
      <c r="D153" s="529" t="s">
        <v>553</v>
      </c>
      <c r="E153" s="529">
        <v>1000059925</v>
      </c>
      <c r="F153" s="529">
        <v>73082011</v>
      </c>
      <c r="G153" s="714"/>
      <c r="H153" s="529">
        <v>18</v>
      </c>
      <c r="I153" s="541"/>
      <c r="J153" s="713" t="s">
        <v>591</v>
      </c>
      <c r="K153" s="529" t="s">
        <v>299</v>
      </c>
      <c r="L153" s="529">
        <v>1</v>
      </c>
      <c r="M153" s="715"/>
      <c r="N153" s="530" t="str">
        <f t="shared" si="18"/>
        <v>INCLUDED</v>
      </c>
      <c r="O153" s="745">
        <f t="shared" si="19"/>
        <v>0</v>
      </c>
      <c r="P153" s="745">
        <f t="shared" si="20"/>
        <v>0</v>
      </c>
      <c r="Q153" s="746">
        <f>Discount!$H$36</f>
        <v>0</v>
      </c>
      <c r="R153" s="746">
        <f t="shared" si="21"/>
        <v>0</v>
      </c>
      <c r="S153" s="746">
        <f t="shared" si="22"/>
        <v>0</v>
      </c>
      <c r="T153" s="747">
        <f t="shared" si="23"/>
        <v>0</v>
      </c>
    </row>
    <row r="154" spans="1:20" ht="165.75" customHeight="1">
      <c r="A154" s="453">
        <v>136</v>
      </c>
      <c r="B154" s="529">
        <v>7000016740</v>
      </c>
      <c r="C154" s="529">
        <v>1500</v>
      </c>
      <c r="D154" s="529" t="s">
        <v>553</v>
      </c>
      <c r="E154" s="529">
        <v>1000059929</v>
      </c>
      <c r="F154" s="529">
        <v>73082011</v>
      </c>
      <c r="G154" s="714"/>
      <c r="H154" s="529">
        <v>18</v>
      </c>
      <c r="I154" s="541"/>
      <c r="J154" s="713" t="s">
        <v>627</v>
      </c>
      <c r="K154" s="529" t="s">
        <v>299</v>
      </c>
      <c r="L154" s="529">
        <v>1</v>
      </c>
      <c r="M154" s="715"/>
      <c r="N154" s="530" t="str">
        <f t="shared" si="18"/>
        <v>INCLUDED</v>
      </c>
      <c r="O154" s="745">
        <f t="shared" si="19"/>
        <v>0</v>
      </c>
      <c r="P154" s="745">
        <f t="shared" si="20"/>
        <v>0</v>
      </c>
      <c r="Q154" s="746">
        <f>Discount!$H$36</f>
        <v>0</v>
      </c>
      <c r="R154" s="746">
        <f t="shared" si="21"/>
        <v>0</v>
      </c>
      <c r="S154" s="746">
        <f t="shared" si="22"/>
        <v>0</v>
      </c>
      <c r="T154" s="747">
        <f t="shared" si="23"/>
        <v>0</v>
      </c>
    </row>
    <row r="155" spans="1:20" ht="165.75" customHeight="1">
      <c r="A155" s="453">
        <v>137</v>
      </c>
      <c r="B155" s="529">
        <v>7000016740</v>
      </c>
      <c r="C155" s="529">
        <v>1510</v>
      </c>
      <c r="D155" s="529" t="s">
        <v>553</v>
      </c>
      <c r="E155" s="529">
        <v>1000059945</v>
      </c>
      <c r="F155" s="529">
        <v>73082011</v>
      </c>
      <c r="G155" s="714"/>
      <c r="H155" s="529">
        <v>18</v>
      </c>
      <c r="I155" s="541"/>
      <c r="J155" s="713" t="s">
        <v>595</v>
      </c>
      <c r="K155" s="529" t="s">
        <v>299</v>
      </c>
      <c r="L155" s="529">
        <v>4</v>
      </c>
      <c r="M155" s="715"/>
      <c r="N155" s="530" t="str">
        <f t="shared" si="18"/>
        <v>INCLUDED</v>
      </c>
      <c r="O155" s="745">
        <f t="shared" si="19"/>
        <v>0</v>
      </c>
      <c r="P155" s="745">
        <f t="shared" si="20"/>
        <v>0</v>
      </c>
      <c r="Q155" s="746">
        <f>Discount!$H$36</f>
        <v>0</v>
      </c>
      <c r="R155" s="746">
        <f t="shared" si="21"/>
        <v>0</v>
      </c>
      <c r="S155" s="746">
        <f t="shared" si="22"/>
        <v>0</v>
      </c>
      <c r="T155" s="747">
        <f t="shared" si="23"/>
        <v>0</v>
      </c>
    </row>
    <row r="156" spans="1:20" ht="165.75" customHeight="1">
      <c r="A156" s="453">
        <v>138</v>
      </c>
      <c r="B156" s="529">
        <v>7000016740</v>
      </c>
      <c r="C156" s="529">
        <v>1520</v>
      </c>
      <c r="D156" s="529" t="s">
        <v>553</v>
      </c>
      <c r="E156" s="529">
        <v>1000059946</v>
      </c>
      <c r="F156" s="529">
        <v>73082011</v>
      </c>
      <c r="G156" s="714"/>
      <c r="H156" s="529">
        <v>18</v>
      </c>
      <c r="I156" s="541"/>
      <c r="J156" s="713" t="s">
        <v>596</v>
      </c>
      <c r="K156" s="529" t="s">
        <v>299</v>
      </c>
      <c r="L156" s="529">
        <v>11</v>
      </c>
      <c r="M156" s="715"/>
      <c r="N156" s="530" t="str">
        <f t="shared" si="18"/>
        <v>INCLUDED</v>
      </c>
      <c r="O156" s="745">
        <f t="shared" si="19"/>
        <v>0</v>
      </c>
      <c r="P156" s="745">
        <f t="shared" si="20"/>
        <v>0</v>
      </c>
      <c r="Q156" s="746">
        <f>Discount!$H$36</f>
        <v>0</v>
      </c>
      <c r="R156" s="746">
        <f t="shared" si="21"/>
        <v>0</v>
      </c>
      <c r="S156" s="746">
        <f t="shared" si="22"/>
        <v>0</v>
      </c>
      <c r="T156" s="747">
        <f t="shared" si="23"/>
        <v>0</v>
      </c>
    </row>
    <row r="157" spans="1:20" ht="153" customHeight="1">
      <c r="A157" s="453">
        <v>139</v>
      </c>
      <c r="B157" s="529">
        <v>7000016740</v>
      </c>
      <c r="C157" s="529">
        <v>1530</v>
      </c>
      <c r="D157" s="529" t="s">
        <v>553</v>
      </c>
      <c r="E157" s="529">
        <v>1000059949</v>
      </c>
      <c r="F157" s="529">
        <v>73082011</v>
      </c>
      <c r="G157" s="714"/>
      <c r="H157" s="529">
        <v>18</v>
      </c>
      <c r="I157" s="541"/>
      <c r="J157" s="713" t="s">
        <v>597</v>
      </c>
      <c r="K157" s="529" t="s">
        <v>299</v>
      </c>
      <c r="L157" s="529">
        <v>16</v>
      </c>
      <c r="M157" s="715"/>
      <c r="N157" s="530" t="str">
        <f t="shared" si="18"/>
        <v>INCLUDED</v>
      </c>
      <c r="O157" s="745">
        <f t="shared" si="19"/>
        <v>0</v>
      </c>
      <c r="P157" s="745">
        <f t="shared" si="20"/>
        <v>0</v>
      </c>
      <c r="Q157" s="746">
        <f>Discount!$H$36</f>
        <v>0</v>
      </c>
      <c r="R157" s="746">
        <f t="shared" si="21"/>
        <v>0</v>
      </c>
      <c r="S157" s="746">
        <f t="shared" si="22"/>
        <v>0</v>
      </c>
      <c r="T157" s="747">
        <f t="shared" si="23"/>
        <v>0</v>
      </c>
    </row>
    <row r="158" spans="1:20" ht="153" customHeight="1">
      <c r="A158" s="453">
        <v>140</v>
      </c>
      <c r="B158" s="529">
        <v>7000016740</v>
      </c>
      <c r="C158" s="529">
        <v>1540</v>
      </c>
      <c r="D158" s="529" t="s">
        <v>553</v>
      </c>
      <c r="E158" s="529">
        <v>1000059952</v>
      </c>
      <c r="F158" s="529">
        <v>73082011</v>
      </c>
      <c r="G158" s="714"/>
      <c r="H158" s="529">
        <v>18</v>
      </c>
      <c r="I158" s="541"/>
      <c r="J158" s="713" t="s">
        <v>598</v>
      </c>
      <c r="K158" s="529" t="s">
        <v>299</v>
      </c>
      <c r="L158" s="529">
        <v>3</v>
      </c>
      <c r="M158" s="715"/>
      <c r="N158" s="530" t="str">
        <f t="shared" si="18"/>
        <v>INCLUDED</v>
      </c>
      <c r="O158" s="745">
        <f t="shared" si="19"/>
        <v>0</v>
      </c>
      <c r="P158" s="745">
        <f t="shared" si="20"/>
        <v>0</v>
      </c>
      <c r="Q158" s="746">
        <f>Discount!$H$36</f>
        <v>0</v>
      </c>
      <c r="R158" s="746">
        <f t="shared" si="21"/>
        <v>0</v>
      </c>
      <c r="S158" s="746">
        <f t="shared" si="22"/>
        <v>0</v>
      </c>
      <c r="T158" s="747">
        <f t="shared" si="23"/>
        <v>0</v>
      </c>
    </row>
    <row r="159" spans="1:20" ht="153" customHeight="1">
      <c r="A159" s="453">
        <v>141</v>
      </c>
      <c r="B159" s="529">
        <v>7000016740</v>
      </c>
      <c r="C159" s="529">
        <v>1550</v>
      </c>
      <c r="D159" s="529" t="s">
        <v>553</v>
      </c>
      <c r="E159" s="529">
        <v>1000059956</v>
      </c>
      <c r="F159" s="529">
        <v>73082011</v>
      </c>
      <c r="G159" s="714"/>
      <c r="H159" s="529">
        <v>18</v>
      </c>
      <c r="I159" s="541"/>
      <c r="J159" s="713" t="s">
        <v>600</v>
      </c>
      <c r="K159" s="529" t="s">
        <v>299</v>
      </c>
      <c r="L159" s="529">
        <v>4</v>
      </c>
      <c r="M159" s="715"/>
      <c r="N159" s="530" t="str">
        <f t="shared" si="18"/>
        <v>INCLUDED</v>
      </c>
      <c r="O159" s="745">
        <f t="shared" si="19"/>
        <v>0</v>
      </c>
      <c r="P159" s="745">
        <f t="shared" si="20"/>
        <v>0</v>
      </c>
      <c r="Q159" s="746">
        <f>Discount!$H$36</f>
        <v>0</v>
      </c>
      <c r="R159" s="746">
        <f t="shared" si="21"/>
        <v>0</v>
      </c>
      <c r="S159" s="746">
        <f t="shared" si="22"/>
        <v>0</v>
      </c>
      <c r="T159" s="747">
        <f t="shared" si="23"/>
        <v>0</v>
      </c>
    </row>
    <row r="160" spans="1:20" ht="151.5" customHeight="1">
      <c r="A160" s="453">
        <v>142</v>
      </c>
      <c r="B160" s="529">
        <v>7000016740</v>
      </c>
      <c r="C160" s="529">
        <v>1560</v>
      </c>
      <c r="D160" s="529" t="s">
        <v>553</v>
      </c>
      <c r="E160" s="529">
        <v>1000059960</v>
      </c>
      <c r="F160" s="529">
        <v>73082011</v>
      </c>
      <c r="G160" s="714"/>
      <c r="H160" s="529">
        <v>18</v>
      </c>
      <c r="I160" s="541"/>
      <c r="J160" s="713" t="s">
        <v>601</v>
      </c>
      <c r="K160" s="529" t="s">
        <v>299</v>
      </c>
      <c r="L160" s="529">
        <v>5</v>
      </c>
      <c r="M160" s="715"/>
      <c r="N160" s="530" t="str">
        <f t="shared" si="18"/>
        <v>INCLUDED</v>
      </c>
      <c r="O160" s="745">
        <f t="shared" si="19"/>
        <v>0</v>
      </c>
      <c r="P160" s="745">
        <f t="shared" si="20"/>
        <v>0</v>
      </c>
      <c r="Q160" s="746">
        <f>Discount!$H$36</f>
        <v>0</v>
      </c>
      <c r="R160" s="746">
        <f t="shared" si="21"/>
        <v>0</v>
      </c>
      <c r="S160" s="746">
        <f t="shared" si="22"/>
        <v>0</v>
      </c>
      <c r="T160" s="747">
        <f t="shared" si="23"/>
        <v>0</v>
      </c>
    </row>
    <row r="161" spans="1:20" ht="151.5" customHeight="1">
      <c r="A161" s="453">
        <v>143</v>
      </c>
      <c r="B161" s="529">
        <v>7000016740</v>
      </c>
      <c r="C161" s="529">
        <v>1570</v>
      </c>
      <c r="D161" s="529" t="s">
        <v>553</v>
      </c>
      <c r="E161" s="529">
        <v>1000059958</v>
      </c>
      <c r="F161" s="529">
        <v>73082011</v>
      </c>
      <c r="G161" s="714"/>
      <c r="H161" s="529">
        <v>18</v>
      </c>
      <c r="I161" s="541"/>
      <c r="J161" s="713" t="s">
        <v>602</v>
      </c>
      <c r="K161" s="529" t="s">
        <v>299</v>
      </c>
      <c r="L161" s="529">
        <v>11</v>
      </c>
      <c r="M161" s="715"/>
      <c r="N161" s="530" t="str">
        <f t="shared" si="18"/>
        <v>INCLUDED</v>
      </c>
      <c r="O161" s="745">
        <f t="shared" si="19"/>
        <v>0</v>
      </c>
      <c r="P161" s="745">
        <f t="shared" si="20"/>
        <v>0</v>
      </c>
      <c r="Q161" s="746">
        <f>Discount!$H$36</f>
        <v>0</v>
      </c>
      <c r="R161" s="746">
        <f t="shared" si="21"/>
        <v>0</v>
      </c>
      <c r="S161" s="746">
        <f t="shared" si="22"/>
        <v>0</v>
      </c>
      <c r="T161" s="747">
        <f t="shared" si="23"/>
        <v>0</v>
      </c>
    </row>
    <row r="162" spans="1:20" ht="151.5" customHeight="1">
      <c r="A162" s="453">
        <v>144</v>
      </c>
      <c r="B162" s="529">
        <v>7000016740</v>
      </c>
      <c r="C162" s="529">
        <v>1580</v>
      </c>
      <c r="D162" s="529" t="s">
        <v>553</v>
      </c>
      <c r="E162" s="529">
        <v>1000059959</v>
      </c>
      <c r="F162" s="529">
        <v>73082011</v>
      </c>
      <c r="G162" s="714"/>
      <c r="H162" s="529">
        <v>18</v>
      </c>
      <c r="I162" s="541"/>
      <c r="J162" s="713" t="s">
        <v>603</v>
      </c>
      <c r="K162" s="529" t="s">
        <v>299</v>
      </c>
      <c r="L162" s="529">
        <v>2</v>
      </c>
      <c r="M162" s="715"/>
      <c r="N162" s="530" t="str">
        <f t="shared" si="18"/>
        <v>INCLUDED</v>
      </c>
      <c r="O162" s="745">
        <f t="shared" si="19"/>
        <v>0</v>
      </c>
      <c r="P162" s="745">
        <f t="shared" si="20"/>
        <v>0</v>
      </c>
      <c r="Q162" s="746">
        <f>Discount!$H$36</f>
        <v>0</v>
      </c>
      <c r="R162" s="746">
        <f t="shared" si="21"/>
        <v>0</v>
      </c>
      <c r="S162" s="746">
        <f t="shared" si="22"/>
        <v>0</v>
      </c>
      <c r="T162" s="747">
        <f t="shared" si="23"/>
        <v>0</v>
      </c>
    </row>
    <row r="163" spans="1:20" ht="153" customHeight="1">
      <c r="A163" s="453">
        <v>145</v>
      </c>
      <c r="B163" s="529">
        <v>7000016740</v>
      </c>
      <c r="C163" s="529">
        <v>1590</v>
      </c>
      <c r="D163" s="529" t="s">
        <v>553</v>
      </c>
      <c r="E163" s="529">
        <v>1000059964</v>
      </c>
      <c r="F163" s="529">
        <v>73082011</v>
      </c>
      <c r="G163" s="714"/>
      <c r="H163" s="529">
        <v>18</v>
      </c>
      <c r="I163" s="541"/>
      <c r="J163" s="713" t="s">
        <v>604</v>
      </c>
      <c r="K163" s="529" t="s">
        <v>299</v>
      </c>
      <c r="L163" s="529">
        <v>1</v>
      </c>
      <c r="M163" s="715"/>
      <c r="N163" s="530" t="str">
        <f t="shared" si="18"/>
        <v>INCLUDED</v>
      </c>
      <c r="O163" s="745">
        <f t="shared" si="19"/>
        <v>0</v>
      </c>
      <c r="P163" s="745">
        <f t="shared" si="20"/>
        <v>0</v>
      </c>
      <c r="Q163" s="746">
        <f>Discount!$H$36</f>
        <v>0</v>
      </c>
      <c r="R163" s="746">
        <f t="shared" si="21"/>
        <v>0</v>
      </c>
      <c r="S163" s="746">
        <f t="shared" si="22"/>
        <v>0</v>
      </c>
      <c r="T163" s="747">
        <f t="shared" si="23"/>
        <v>0</v>
      </c>
    </row>
    <row r="164" spans="1:20" ht="153" customHeight="1">
      <c r="A164" s="453">
        <v>146</v>
      </c>
      <c r="B164" s="529">
        <v>7000016740</v>
      </c>
      <c r="C164" s="529">
        <v>1600</v>
      </c>
      <c r="D164" s="529" t="s">
        <v>553</v>
      </c>
      <c r="E164" s="529">
        <v>1000059967</v>
      </c>
      <c r="F164" s="529">
        <v>73082011</v>
      </c>
      <c r="G164" s="714"/>
      <c r="H164" s="529">
        <v>18</v>
      </c>
      <c r="I164" s="541"/>
      <c r="J164" s="713" t="s">
        <v>605</v>
      </c>
      <c r="K164" s="529" t="s">
        <v>299</v>
      </c>
      <c r="L164" s="529">
        <v>1</v>
      </c>
      <c r="M164" s="715"/>
      <c r="N164" s="530" t="str">
        <f t="shared" si="18"/>
        <v>INCLUDED</v>
      </c>
      <c r="O164" s="745">
        <f t="shared" si="19"/>
        <v>0</v>
      </c>
      <c r="P164" s="745">
        <f t="shared" si="20"/>
        <v>0</v>
      </c>
      <c r="Q164" s="746">
        <f>Discount!$H$36</f>
        <v>0</v>
      </c>
      <c r="R164" s="746">
        <f t="shared" si="21"/>
        <v>0</v>
      </c>
      <c r="S164" s="746">
        <f t="shared" si="22"/>
        <v>0</v>
      </c>
      <c r="T164" s="747">
        <f t="shared" si="23"/>
        <v>0</v>
      </c>
    </row>
    <row r="165" spans="1:20" ht="153" customHeight="1">
      <c r="A165" s="453">
        <v>147</v>
      </c>
      <c r="B165" s="529">
        <v>7000016740</v>
      </c>
      <c r="C165" s="529">
        <v>1610</v>
      </c>
      <c r="D165" s="529" t="s">
        <v>553</v>
      </c>
      <c r="E165" s="529">
        <v>1000059969</v>
      </c>
      <c r="F165" s="529">
        <v>73082011</v>
      </c>
      <c r="G165" s="714"/>
      <c r="H165" s="529">
        <v>18</v>
      </c>
      <c r="I165" s="541"/>
      <c r="J165" s="713" t="s">
        <v>628</v>
      </c>
      <c r="K165" s="529" t="s">
        <v>299</v>
      </c>
      <c r="L165" s="529">
        <v>1</v>
      </c>
      <c r="M165" s="715"/>
      <c r="N165" s="530" t="str">
        <f t="shared" si="18"/>
        <v>INCLUDED</v>
      </c>
      <c r="O165" s="745">
        <f t="shared" si="19"/>
        <v>0</v>
      </c>
      <c r="P165" s="745">
        <f t="shared" si="20"/>
        <v>0</v>
      </c>
      <c r="Q165" s="746">
        <f>Discount!$H$36</f>
        <v>0</v>
      </c>
      <c r="R165" s="746">
        <f t="shared" si="21"/>
        <v>0</v>
      </c>
      <c r="S165" s="746">
        <f t="shared" si="22"/>
        <v>0</v>
      </c>
      <c r="T165" s="747">
        <f t="shared" si="23"/>
        <v>0</v>
      </c>
    </row>
    <row r="166" spans="1:20" ht="149.25" customHeight="1">
      <c r="A166" s="453">
        <v>148</v>
      </c>
      <c r="B166" s="529">
        <v>7000016740</v>
      </c>
      <c r="C166" s="529">
        <v>1620</v>
      </c>
      <c r="D166" s="529" t="s">
        <v>553</v>
      </c>
      <c r="E166" s="529">
        <v>1000059975</v>
      </c>
      <c r="F166" s="529">
        <v>73082011</v>
      </c>
      <c r="G166" s="714"/>
      <c r="H166" s="529">
        <v>18</v>
      </c>
      <c r="I166" s="541"/>
      <c r="J166" s="713" t="s">
        <v>607</v>
      </c>
      <c r="K166" s="529" t="s">
        <v>299</v>
      </c>
      <c r="L166" s="529">
        <v>4</v>
      </c>
      <c r="M166" s="715"/>
      <c r="N166" s="530" t="str">
        <f t="shared" si="18"/>
        <v>INCLUDED</v>
      </c>
      <c r="O166" s="745">
        <f t="shared" si="19"/>
        <v>0</v>
      </c>
      <c r="P166" s="745">
        <f t="shared" si="20"/>
        <v>0</v>
      </c>
      <c r="Q166" s="746">
        <f>Discount!$H$36</f>
        <v>0</v>
      </c>
      <c r="R166" s="746">
        <f t="shared" si="21"/>
        <v>0</v>
      </c>
      <c r="S166" s="746">
        <f t="shared" si="22"/>
        <v>0</v>
      </c>
      <c r="T166" s="747">
        <f t="shared" si="23"/>
        <v>0</v>
      </c>
    </row>
    <row r="167" spans="1:20" ht="138" customHeight="1">
      <c r="A167" s="453">
        <v>149</v>
      </c>
      <c r="B167" s="529">
        <v>7000016740</v>
      </c>
      <c r="C167" s="529">
        <v>1630</v>
      </c>
      <c r="D167" s="529" t="s">
        <v>553</v>
      </c>
      <c r="E167" s="529">
        <v>1000058229</v>
      </c>
      <c r="F167" s="529">
        <v>73082011</v>
      </c>
      <c r="G167" s="714"/>
      <c r="H167" s="529">
        <v>18</v>
      </c>
      <c r="I167" s="541"/>
      <c r="J167" s="713" t="s">
        <v>629</v>
      </c>
      <c r="K167" s="529" t="s">
        <v>299</v>
      </c>
      <c r="L167" s="529">
        <v>3</v>
      </c>
      <c r="M167" s="715"/>
      <c r="N167" s="530" t="str">
        <f t="shared" si="18"/>
        <v>INCLUDED</v>
      </c>
      <c r="O167" s="745">
        <f t="shared" si="19"/>
        <v>0</v>
      </c>
      <c r="P167" s="745">
        <f t="shared" si="20"/>
        <v>0</v>
      </c>
      <c r="Q167" s="746">
        <f>Discount!$H$36</f>
        <v>0</v>
      </c>
      <c r="R167" s="746">
        <f t="shared" si="21"/>
        <v>0</v>
      </c>
      <c r="S167" s="746">
        <f t="shared" si="22"/>
        <v>0</v>
      </c>
      <c r="T167" s="747">
        <f t="shared" si="23"/>
        <v>0</v>
      </c>
    </row>
    <row r="168" spans="1:20" ht="138" customHeight="1">
      <c r="A168" s="453">
        <v>150</v>
      </c>
      <c r="B168" s="529">
        <v>7000016740</v>
      </c>
      <c r="C168" s="529">
        <v>1640</v>
      </c>
      <c r="D168" s="529" t="s">
        <v>553</v>
      </c>
      <c r="E168" s="529">
        <v>1000031890</v>
      </c>
      <c r="F168" s="529">
        <v>73082011</v>
      </c>
      <c r="G168" s="714"/>
      <c r="H168" s="529">
        <v>18</v>
      </c>
      <c r="I168" s="541"/>
      <c r="J168" s="713" t="s">
        <v>608</v>
      </c>
      <c r="K168" s="529" t="s">
        <v>478</v>
      </c>
      <c r="L168" s="529">
        <v>123.91</v>
      </c>
      <c r="M168" s="715"/>
      <c r="N168" s="530" t="str">
        <f t="shared" si="18"/>
        <v>INCLUDED</v>
      </c>
      <c r="O168" s="745">
        <f t="shared" si="19"/>
        <v>0</v>
      </c>
      <c r="P168" s="745">
        <f t="shared" si="20"/>
        <v>0</v>
      </c>
      <c r="Q168" s="746">
        <f>Discount!$H$36</f>
        <v>0</v>
      </c>
      <c r="R168" s="746">
        <f t="shared" si="21"/>
        <v>0</v>
      </c>
      <c r="S168" s="746">
        <f t="shared" si="22"/>
        <v>0</v>
      </c>
      <c r="T168" s="747">
        <f t="shared" si="23"/>
        <v>0</v>
      </c>
    </row>
    <row r="169" spans="1:20" ht="138" customHeight="1">
      <c r="A169" s="453">
        <v>151</v>
      </c>
      <c r="B169" s="529">
        <v>7000016740</v>
      </c>
      <c r="C169" s="529">
        <v>1650</v>
      </c>
      <c r="D169" s="529" t="s">
        <v>553</v>
      </c>
      <c r="E169" s="529">
        <v>1000031894</v>
      </c>
      <c r="F169" s="529">
        <v>73082011</v>
      </c>
      <c r="G169" s="714"/>
      <c r="H169" s="529">
        <v>18</v>
      </c>
      <c r="I169" s="541"/>
      <c r="J169" s="713" t="s">
        <v>609</v>
      </c>
      <c r="K169" s="529" t="s">
        <v>478</v>
      </c>
      <c r="L169" s="529">
        <v>21.68</v>
      </c>
      <c r="M169" s="715"/>
      <c r="N169" s="530" t="str">
        <f t="shared" si="18"/>
        <v>INCLUDED</v>
      </c>
      <c r="O169" s="745">
        <f t="shared" si="19"/>
        <v>0</v>
      </c>
      <c r="P169" s="745">
        <f t="shared" si="20"/>
        <v>0</v>
      </c>
      <c r="Q169" s="746">
        <f>Discount!$H$36</f>
        <v>0</v>
      </c>
      <c r="R169" s="746">
        <f t="shared" si="21"/>
        <v>0</v>
      </c>
      <c r="S169" s="746">
        <f t="shared" si="22"/>
        <v>0</v>
      </c>
      <c r="T169" s="747">
        <f t="shared" si="23"/>
        <v>0</v>
      </c>
    </row>
    <row r="170" spans="1:20" ht="120" customHeight="1">
      <c r="A170" s="453">
        <v>152</v>
      </c>
      <c r="B170" s="529">
        <v>7000016740</v>
      </c>
      <c r="C170" s="529">
        <v>1660</v>
      </c>
      <c r="D170" s="529" t="s">
        <v>553</v>
      </c>
      <c r="E170" s="529">
        <v>1000031892</v>
      </c>
      <c r="F170" s="529">
        <v>73082011</v>
      </c>
      <c r="G170" s="714"/>
      <c r="H170" s="529">
        <v>18</v>
      </c>
      <c r="I170" s="541"/>
      <c r="J170" s="713" t="s">
        <v>610</v>
      </c>
      <c r="K170" s="529" t="s">
        <v>478</v>
      </c>
      <c r="L170" s="529">
        <v>3.13</v>
      </c>
      <c r="M170" s="715"/>
      <c r="N170" s="530" t="str">
        <f t="shared" si="18"/>
        <v>INCLUDED</v>
      </c>
      <c r="O170" s="745">
        <f t="shared" si="19"/>
        <v>0</v>
      </c>
      <c r="P170" s="745">
        <f t="shared" si="20"/>
        <v>0</v>
      </c>
      <c r="Q170" s="746">
        <f>Discount!$H$36</f>
        <v>0</v>
      </c>
      <c r="R170" s="746">
        <f t="shared" si="21"/>
        <v>0</v>
      </c>
      <c r="S170" s="746">
        <f t="shared" si="22"/>
        <v>0</v>
      </c>
      <c r="T170" s="747">
        <f t="shared" si="23"/>
        <v>0</v>
      </c>
    </row>
    <row r="171" spans="1:20" ht="50.25" customHeight="1">
      <c r="A171" s="453">
        <v>153</v>
      </c>
      <c r="B171" s="529">
        <v>7000016740</v>
      </c>
      <c r="C171" s="529">
        <v>1670</v>
      </c>
      <c r="D171" s="529" t="s">
        <v>553</v>
      </c>
      <c r="E171" s="529">
        <v>1000013472</v>
      </c>
      <c r="F171" s="529">
        <v>73181500</v>
      </c>
      <c r="G171" s="714"/>
      <c r="H171" s="529">
        <v>18</v>
      </c>
      <c r="I171" s="541"/>
      <c r="J171" s="713" t="s">
        <v>611</v>
      </c>
      <c r="K171" s="529" t="s">
        <v>478</v>
      </c>
      <c r="L171" s="529">
        <v>3.71</v>
      </c>
      <c r="M171" s="715"/>
      <c r="N171" s="530" t="str">
        <f t="shared" si="18"/>
        <v>INCLUDED</v>
      </c>
      <c r="O171" s="745">
        <f t="shared" si="19"/>
        <v>0</v>
      </c>
      <c r="P171" s="745">
        <f t="shared" si="20"/>
        <v>0</v>
      </c>
      <c r="Q171" s="746">
        <f>Discount!$H$36</f>
        <v>0</v>
      </c>
      <c r="R171" s="746">
        <f t="shared" si="21"/>
        <v>0</v>
      </c>
      <c r="S171" s="746">
        <f t="shared" si="22"/>
        <v>0</v>
      </c>
      <c r="T171" s="747">
        <f t="shared" si="23"/>
        <v>0</v>
      </c>
    </row>
    <row r="172" spans="1:20" ht="45.75" customHeight="1">
      <c r="A172" s="453">
        <v>154</v>
      </c>
      <c r="B172" s="529">
        <v>7000016740</v>
      </c>
      <c r="C172" s="529">
        <v>1680</v>
      </c>
      <c r="D172" s="529" t="s">
        <v>553</v>
      </c>
      <c r="E172" s="529">
        <v>1000007847</v>
      </c>
      <c r="F172" s="529">
        <v>73181500</v>
      </c>
      <c r="G172" s="714"/>
      <c r="H172" s="529">
        <v>18</v>
      </c>
      <c r="I172" s="541"/>
      <c r="J172" s="713" t="s">
        <v>612</v>
      </c>
      <c r="K172" s="529" t="s">
        <v>478</v>
      </c>
      <c r="L172" s="529">
        <v>0.06</v>
      </c>
      <c r="M172" s="715"/>
      <c r="N172" s="530" t="str">
        <f t="shared" si="18"/>
        <v>INCLUDED</v>
      </c>
      <c r="O172" s="745">
        <f t="shared" si="19"/>
        <v>0</v>
      </c>
      <c r="P172" s="745">
        <f t="shared" si="20"/>
        <v>0</v>
      </c>
      <c r="Q172" s="746">
        <f>Discount!$H$36</f>
        <v>0</v>
      </c>
      <c r="R172" s="746">
        <f t="shared" si="21"/>
        <v>0</v>
      </c>
      <c r="S172" s="746">
        <f t="shared" si="22"/>
        <v>0</v>
      </c>
      <c r="T172" s="747">
        <f t="shared" si="23"/>
        <v>0</v>
      </c>
    </row>
    <row r="173" spans="1:20" ht="42.75" customHeight="1">
      <c r="A173" s="453">
        <v>155</v>
      </c>
      <c r="B173" s="529">
        <v>7000016740</v>
      </c>
      <c r="C173" s="529">
        <v>1690</v>
      </c>
      <c r="D173" s="529" t="s">
        <v>555</v>
      </c>
      <c r="E173" s="529">
        <v>1000017587</v>
      </c>
      <c r="F173" s="529">
        <v>73082011</v>
      </c>
      <c r="G173" s="714"/>
      <c r="H173" s="529">
        <v>18</v>
      </c>
      <c r="I173" s="541"/>
      <c r="J173" s="713" t="s">
        <v>479</v>
      </c>
      <c r="K173" s="529" t="s">
        <v>299</v>
      </c>
      <c r="L173" s="529">
        <v>57</v>
      </c>
      <c r="M173" s="715"/>
      <c r="N173" s="530" t="str">
        <f t="shared" si="18"/>
        <v>INCLUDED</v>
      </c>
      <c r="O173" s="745">
        <f t="shared" si="19"/>
        <v>0</v>
      </c>
      <c r="P173" s="745">
        <f t="shared" si="20"/>
        <v>0</v>
      </c>
      <c r="Q173" s="746">
        <f>Discount!$H$36</f>
        <v>0</v>
      </c>
      <c r="R173" s="746">
        <f t="shared" si="21"/>
        <v>0</v>
      </c>
      <c r="S173" s="746">
        <f t="shared" si="22"/>
        <v>0</v>
      </c>
      <c r="T173" s="747">
        <f t="shared" si="23"/>
        <v>0</v>
      </c>
    </row>
    <row r="174" spans="1:20" ht="42.75" customHeight="1">
      <c r="A174" s="453">
        <v>156</v>
      </c>
      <c r="B174" s="529">
        <v>7000016740</v>
      </c>
      <c r="C174" s="529">
        <v>1700</v>
      </c>
      <c r="D174" s="529" t="s">
        <v>555</v>
      </c>
      <c r="E174" s="529">
        <v>1000045873</v>
      </c>
      <c r="F174" s="529">
        <v>73082011</v>
      </c>
      <c r="G174" s="714"/>
      <c r="H174" s="529">
        <v>18</v>
      </c>
      <c r="I174" s="541"/>
      <c r="J174" s="713" t="s">
        <v>613</v>
      </c>
      <c r="K174" s="529" t="s">
        <v>299</v>
      </c>
      <c r="L174" s="529">
        <v>5</v>
      </c>
      <c r="M174" s="715"/>
      <c r="N174" s="530" t="str">
        <f t="shared" si="18"/>
        <v>INCLUDED</v>
      </c>
      <c r="O174" s="745">
        <f t="shared" si="19"/>
        <v>0</v>
      </c>
      <c r="P174" s="745">
        <f t="shared" si="20"/>
        <v>0</v>
      </c>
      <c r="Q174" s="746">
        <f>Discount!$H$36</f>
        <v>0</v>
      </c>
      <c r="R174" s="746">
        <f t="shared" si="21"/>
        <v>0</v>
      </c>
      <c r="S174" s="746">
        <f t="shared" si="22"/>
        <v>0</v>
      </c>
      <c r="T174" s="747">
        <f t="shared" si="23"/>
        <v>0</v>
      </c>
    </row>
    <row r="175" spans="1:20" ht="42.75" customHeight="1">
      <c r="A175" s="453">
        <v>157</v>
      </c>
      <c r="B175" s="529">
        <v>7000016740</v>
      </c>
      <c r="C175" s="529">
        <v>1710</v>
      </c>
      <c r="D175" s="529" t="s">
        <v>555</v>
      </c>
      <c r="E175" s="529">
        <v>1000038340</v>
      </c>
      <c r="F175" s="529">
        <v>73082011</v>
      </c>
      <c r="G175" s="714"/>
      <c r="H175" s="529">
        <v>18</v>
      </c>
      <c r="I175" s="541"/>
      <c r="J175" s="713" t="s">
        <v>480</v>
      </c>
      <c r="K175" s="529" t="s">
        <v>299</v>
      </c>
      <c r="L175" s="529">
        <v>62</v>
      </c>
      <c r="M175" s="715"/>
      <c r="N175" s="530" t="str">
        <f t="shared" si="18"/>
        <v>INCLUDED</v>
      </c>
      <c r="O175" s="745">
        <f t="shared" si="19"/>
        <v>0</v>
      </c>
      <c r="P175" s="745">
        <f t="shared" si="20"/>
        <v>0</v>
      </c>
      <c r="Q175" s="746">
        <f>Discount!$H$36</f>
        <v>0</v>
      </c>
      <c r="R175" s="746">
        <f t="shared" si="21"/>
        <v>0</v>
      </c>
      <c r="S175" s="746">
        <f t="shared" si="22"/>
        <v>0</v>
      </c>
      <c r="T175" s="747">
        <f t="shared" si="23"/>
        <v>0</v>
      </c>
    </row>
    <row r="176" spans="1:20" ht="42.75" customHeight="1">
      <c r="A176" s="453">
        <v>158</v>
      </c>
      <c r="B176" s="529">
        <v>7000016740</v>
      </c>
      <c r="C176" s="529">
        <v>1720</v>
      </c>
      <c r="D176" s="529" t="s">
        <v>555</v>
      </c>
      <c r="E176" s="529">
        <v>1000010003</v>
      </c>
      <c r="F176" s="529">
        <v>73082011</v>
      </c>
      <c r="G176" s="714"/>
      <c r="H176" s="529">
        <v>18</v>
      </c>
      <c r="I176" s="541"/>
      <c r="J176" s="713" t="s">
        <v>516</v>
      </c>
      <c r="K176" s="529" t="s">
        <v>299</v>
      </c>
      <c r="L176" s="529">
        <v>1</v>
      </c>
      <c r="M176" s="715"/>
      <c r="N176" s="530" t="str">
        <f t="shared" si="18"/>
        <v>INCLUDED</v>
      </c>
      <c r="O176" s="745">
        <f t="shared" si="19"/>
        <v>0</v>
      </c>
      <c r="P176" s="745">
        <f t="shared" si="20"/>
        <v>0</v>
      </c>
      <c r="Q176" s="746">
        <f>Discount!$H$36</f>
        <v>0</v>
      </c>
      <c r="R176" s="746">
        <f t="shared" si="21"/>
        <v>0</v>
      </c>
      <c r="S176" s="746">
        <f t="shared" si="22"/>
        <v>0</v>
      </c>
      <c r="T176" s="747">
        <f t="shared" si="23"/>
        <v>0</v>
      </c>
    </row>
    <row r="177" spans="1:20" ht="42.75" customHeight="1">
      <c r="A177" s="453">
        <v>159</v>
      </c>
      <c r="B177" s="529">
        <v>7000016740</v>
      </c>
      <c r="C177" s="529">
        <v>1730</v>
      </c>
      <c r="D177" s="529" t="s">
        <v>555</v>
      </c>
      <c r="E177" s="529">
        <v>1000048808</v>
      </c>
      <c r="F177" s="529">
        <v>73082011</v>
      </c>
      <c r="G177" s="714"/>
      <c r="H177" s="529">
        <v>18</v>
      </c>
      <c r="I177" s="541"/>
      <c r="J177" s="713" t="s">
        <v>614</v>
      </c>
      <c r="K177" s="529" t="s">
        <v>299</v>
      </c>
      <c r="L177" s="529">
        <v>1</v>
      </c>
      <c r="M177" s="715"/>
      <c r="N177" s="530" t="str">
        <f t="shared" si="18"/>
        <v>INCLUDED</v>
      </c>
      <c r="O177" s="745">
        <f t="shared" si="19"/>
        <v>0</v>
      </c>
      <c r="P177" s="745">
        <f t="shared" si="20"/>
        <v>0</v>
      </c>
      <c r="Q177" s="746">
        <f>Discount!$H$36</f>
        <v>0</v>
      </c>
      <c r="R177" s="746">
        <f t="shared" si="21"/>
        <v>0</v>
      </c>
      <c r="S177" s="746">
        <f t="shared" si="22"/>
        <v>0</v>
      </c>
      <c r="T177" s="747">
        <f t="shared" si="23"/>
        <v>0</v>
      </c>
    </row>
    <row r="178" spans="1:20" ht="65.25" customHeight="1">
      <c r="A178" s="453">
        <v>160</v>
      </c>
      <c r="B178" s="529">
        <v>7000016740</v>
      </c>
      <c r="C178" s="529">
        <v>1740</v>
      </c>
      <c r="D178" s="529" t="s">
        <v>555</v>
      </c>
      <c r="E178" s="529">
        <v>1000019718</v>
      </c>
      <c r="F178" s="529">
        <v>73082011</v>
      </c>
      <c r="G178" s="714"/>
      <c r="H178" s="529">
        <v>18</v>
      </c>
      <c r="I178" s="541"/>
      <c r="J178" s="713" t="s">
        <v>481</v>
      </c>
      <c r="K178" s="529" t="s">
        <v>299</v>
      </c>
      <c r="L178" s="529">
        <v>3</v>
      </c>
      <c r="M178" s="715"/>
      <c r="N178" s="530" t="str">
        <f t="shared" si="18"/>
        <v>INCLUDED</v>
      </c>
      <c r="O178" s="745">
        <f t="shared" si="19"/>
        <v>0</v>
      </c>
      <c r="P178" s="745">
        <f t="shared" si="20"/>
        <v>0</v>
      </c>
      <c r="Q178" s="746">
        <f>Discount!$H$36</f>
        <v>0</v>
      </c>
      <c r="R178" s="746">
        <f t="shared" si="21"/>
        <v>0</v>
      </c>
      <c r="S178" s="746">
        <f t="shared" si="22"/>
        <v>0</v>
      </c>
      <c r="T178" s="747">
        <f t="shared" si="23"/>
        <v>0</v>
      </c>
    </row>
    <row r="179" spans="1:20" ht="42.75" customHeight="1">
      <c r="A179" s="453">
        <v>161</v>
      </c>
      <c r="B179" s="529">
        <v>7000016740</v>
      </c>
      <c r="C179" s="529">
        <v>1750</v>
      </c>
      <c r="D179" s="529" t="s">
        <v>556</v>
      </c>
      <c r="E179" s="529">
        <v>1000010539</v>
      </c>
      <c r="F179" s="529">
        <v>73082011</v>
      </c>
      <c r="G179" s="714"/>
      <c r="H179" s="529">
        <v>18</v>
      </c>
      <c r="I179" s="541"/>
      <c r="J179" s="713" t="s">
        <v>511</v>
      </c>
      <c r="K179" s="529" t="s">
        <v>299</v>
      </c>
      <c r="L179" s="529">
        <v>64</v>
      </c>
      <c r="M179" s="715"/>
      <c r="N179" s="530" t="str">
        <f t="shared" si="18"/>
        <v>INCLUDED</v>
      </c>
      <c r="O179" s="745">
        <f t="shared" si="19"/>
        <v>0</v>
      </c>
      <c r="P179" s="745">
        <f t="shared" si="20"/>
        <v>0</v>
      </c>
      <c r="Q179" s="746">
        <f>Discount!$H$36</f>
        <v>0</v>
      </c>
      <c r="R179" s="746">
        <f t="shared" si="21"/>
        <v>0</v>
      </c>
      <c r="S179" s="746">
        <f t="shared" si="22"/>
        <v>0</v>
      </c>
      <c r="T179" s="747">
        <f t="shared" si="23"/>
        <v>0</v>
      </c>
    </row>
    <row r="180" spans="1:20" ht="42.75" customHeight="1">
      <c r="A180" s="453">
        <v>162</v>
      </c>
      <c r="B180" s="529">
        <v>7000016740</v>
      </c>
      <c r="C180" s="529">
        <v>1760</v>
      </c>
      <c r="D180" s="529" t="s">
        <v>556</v>
      </c>
      <c r="E180" s="529">
        <v>1000015971</v>
      </c>
      <c r="F180" s="529">
        <v>73082011</v>
      </c>
      <c r="G180" s="714"/>
      <c r="H180" s="529">
        <v>18</v>
      </c>
      <c r="I180" s="541"/>
      <c r="J180" s="713" t="s">
        <v>512</v>
      </c>
      <c r="K180" s="529" t="s">
        <v>299</v>
      </c>
      <c r="L180" s="529">
        <v>64</v>
      </c>
      <c r="M180" s="715"/>
      <c r="N180" s="530" t="str">
        <f t="shared" si="18"/>
        <v>INCLUDED</v>
      </c>
      <c r="O180" s="745">
        <f t="shared" si="19"/>
        <v>0</v>
      </c>
      <c r="P180" s="745">
        <f t="shared" si="20"/>
        <v>0</v>
      </c>
      <c r="Q180" s="746">
        <f>Discount!$H$36</f>
        <v>0</v>
      </c>
      <c r="R180" s="746">
        <f t="shared" si="21"/>
        <v>0</v>
      </c>
      <c r="S180" s="746">
        <f t="shared" si="22"/>
        <v>0</v>
      </c>
      <c r="T180" s="747">
        <f t="shared" si="23"/>
        <v>0</v>
      </c>
    </row>
    <row r="181" spans="1:20" ht="42.75" customHeight="1">
      <c r="A181" s="453">
        <v>163</v>
      </c>
      <c r="B181" s="529">
        <v>7000016740</v>
      </c>
      <c r="C181" s="529">
        <v>1770</v>
      </c>
      <c r="D181" s="529" t="s">
        <v>556</v>
      </c>
      <c r="E181" s="529">
        <v>1000017508</v>
      </c>
      <c r="F181" s="529">
        <v>73082011</v>
      </c>
      <c r="G181" s="714"/>
      <c r="H181" s="529">
        <v>18</v>
      </c>
      <c r="I181" s="541"/>
      <c r="J181" s="713" t="s">
        <v>482</v>
      </c>
      <c r="K181" s="529" t="s">
        <v>300</v>
      </c>
      <c r="L181" s="529">
        <v>128</v>
      </c>
      <c r="M181" s="715"/>
      <c r="N181" s="530" t="str">
        <f t="shared" si="18"/>
        <v>INCLUDED</v>
      </c>
      <c r="O181" s="745">
        <f t="shared" si="19"/>
        <v>0</v>
      </c>
      <c r="P181" s="745">
        <f t="shared" si="20"/>
        <v>0</v>
      </c>
      <c r="Q181" s="746">
        <f>Discount!$H$36</f>
        <v>0</v>
      </c>
      <c r="R181" s="746">
        <f t="shared" si="21"/>
        <v>0</v>
      </c>
      <c r="S181" s="746">
        <f t="shared" si="22"/>
        <v>0</v>
      </c>
      <c r="T181" s="747">
        <f t="shared" si="23"/>
        <v>0</v>
      </c>
    </row>
    <row r="182" spans="1:20" ht="42.75" customHeight="1">
      <c r="A182" s="453">
        <v>164</v>
      </c>
      <c r="B182" s="529">
        <v>7000016740</v>
      </c>
      <c r="C182" s="529">
        <v>1780</v>
      </c>
      <c r="D182" s="529" t="s">
        <v>556</v>
      </c>
      <c r="E182" s="529">
        <v>1000009119</v>
      </c>
      <c r="F182" s="529">
        <v>73082011</v>
      </c>
      <c r="G182" s="714"/>
      <c r="H182" s="529">
        <v>18</v>
      </c>
      <c r="I182" s="541"/>
      <c r="J182" s="713" t="s">
        <v>483</v>
      </c>
      <c r="K182" s="529" t="s">
        <v>300</v>
      </c>
      <c r="L182" s="529">
        <v>64</v>
      </c>
      <c r="M182" s="715"/>
      <c r="N182" s="530" t="str">
        <f t="shared" si="18"/>
        <v>INCLUDED</v>
      </c>
      <c r="O182" s="745">
        <f t="shared" si="19"/>
        <v>0</v>
      </c>
      <c r="P182" s="745">
        <f t="shared" si="20"/>
        <v>0</v>
      </c>
      <c r="Q182" s="746">
        <f>Discount!$H$36</f>
        <v>0</v>
      </c>
      <c r="R182" s="746">
        <f t="shared" si="21"/>
        <v>0</v>
      </c>
      <c r="S182" s="746">
        <f t="shared" si="22"/>
        <v>0</v>
      </c>
      <c r="T182" s="747">
        <f t="shared" si="23"/>
        <v>0</v>
      </c>
    </row>
    <row r="183" spans="1:20" ht="42.75" customHeight="1">
      <c r="A183" s="453">
        <v>165</v>
      </c>
      <c r="B183" s="529">
        <v>7000016740</v>
      </c>
      <c r="C183" s="529">
        <v>1790</v>
      </c>
      <c r="D183" s="529" t="s">
        <v>556</v>
      </c>
      <c r="E183" s="529">
        <v>1000006779</v>
      </c>
      <c r="F183" s="529">
        <v>73082011</v>
      </c>
      <c r="G183" s="714"/>
      <c r="H183" s="529">
        <v>18</v>
      </c>
      <c r="I183" s="541"/>
      <c r="J183" s="713" t="s">
        <v>484</v>
      </c>
      <c r="K183" s="529" t="s">
        <v>300</v>
      </c>
      <c r="L183" s="529">
        <v>64</v>
      </c>
      <c r="M183" s="715"/>
      <c r="N183" s="530" t="str">
        <f t="shared" si="18"/>
        <v>INCLUDED</v>
      </c>
      <c r="O183" s="745">
        <f t="shared" si="19"/>
        <v>0</v>
      </c>
      <c r="P183" s="745">
        <f t="shared" si="20"/>
        <v>0</v>
      </c>
      <c r="Q183" s="746">
        <f>Discount!$H$36</f>
        <v>0</v>
      </c>
      <c r="R183" s="746">
        <f t="shared" si="21"/>
        <v>0</v>
      </c>
      <c r="S183" s="746">
        <f t="shared" si="22"/>
        <v>0</v>
      </c>
      <c r="T183" s="747">
        <f t="shared" si="23"/>
        <v>0</v>
      </c>
    </row>
    <row r="184" spans="1:20" ht="42.75" customHeight="1">
      <c r="A184" s="453">
        <v>166</v>
      </c>
      <c r="B184" s="529">
        <v>7000016740</v>
      </c>
      <c r="C184" s="529">
        <v>1800</v>
      </c>
      <c r="D184" s="529" t="s">
        <v>556</v>
      </c>
      <c r="E184" s="529">
        <v>1000007735</v>
      </c>
      <c r="F184" s="529">
        <v>73082011</v>
      </c>
      <c r="G184" s="714"/>
      <c r="H184" s="529">
        <v>18</v>
      </c>
      <c r="I184" s="541"/>
      <c r="J184" s="713" t="s">
        <v>517</v>
      </c>
      <c r="K184" s="529" t="s">
        <v>300</v>
      </c>
      <c r="L184" s="529">
        <v>22</v>
      </c>
      <c r="M184" s="715"/>
      <c r="N184" s="530" t="str">
        <f t="shared" si="18"/>
        <v>INCLUDED</v>
      </c>
      <c r="O184" s="745">
        <f t="shared" si="19"/>
        <v>0</v>
      </c>
      <c r="P184" s="745">
        <f t="shared" si="20"/>
        <v>0</v>
      </c>
      <c r="Q184" s="746">
        <f>Discount!$H$36</f>
        <v>0</v>
      </c>
      <c r="R184" s="746">
        <f t="shared" si="21"/>
        <v>0</v>
      </c>
      <c r="S184" s="746">
        <f t="shared" si="22"/>
        <v>0</v>
      </c>
      <c r="T184" s="747">
        <f t="shared" si="23"/>
        <v>0</v>
      </c>
    </row>
    <row r="185" spans="1:20" ht="42.75" customHeight="1">
      <c r="A185" s="453">
        <v>167</v>
      </c>
      <c r="B185" s="529">
        <v>7000016740</v>
      </c>
      <c r="C185" s="529">
        <v>1810</v>
      </c>
      <c r="D185" s="529" t="s">
        <v>557</v>
      </c>
      <c r="E185" s="529">
        <v>1000030852</v>
      </c>
      <c r="F185" s="529">
        <v>76042910</v>
      </c>
      <c r="G185" s="714"/>
      <c r="H185" s="529">
        <v>18</v>
      </c>
      <c r="I185" s="541"/>
      <c r="J185" s="713" t="s">
        <v>617</v>
      </c>
      <c r="K185" s="529" t="s">
        <v>485</v>
      </c>
      <c r="L185" s="529">
        <v>20.29</v>
      </c>
      <c r="M185" s="715"/>
      <c r="N185" s="530" t="str">
        <f t="shared" si="18"/>
        <v>INCLUDED</v>
      </c>
      <c r="O185" s="745">
        <f t="shared" si="19"/>
        <v>0</v>
      </c>
      <c r="P185" s="745">
        <f t="shared" si="20"/>
        <v>0</v>
      </c>
      <c r="Q185" s="746">
        <f>Discount!$H$36</f>
        <v>0</v>
      </c>
      <c r="R185" s="746">
        <f t="shared" si="21"/>
        <v>0</v>
      </c>
      <c r="S185" s="746">
        <f t="shared" si="22"/>
        <v>0</v>
      </c>
      <c r="T185" s="747">
        <f t="shared" si="23"/>
        <v>0</v>
      </c>
    </row>
    <row r="186" spans="1:20" ht="42.75" customHeight="1">
      <c r="A186" s="453">
        <v>168</v>
      </c>
      <c r="B186" s="529">
        <v>7000016740</v>
      </c>
      <c r="C186" s="529">
        <v>1820</v>
      </c>
      <c r="D186" s="529" t="s">
        <v>558</v>
      </c>
      <c r="E186" s="529">
        <v>1000036834</v>
      </c>
      <c r="F186" s="529">
        <v>76149000</v>
      </c>
      <c r="G186" s="714"/>
      <c r="H186" s="529">
        <v>18</v>
      </c>
      <c r="I186" s="541"/>
      <c r="J186" s="713" t="s">
        <v>528</v>
      </c>
      <c r="K186" s="529" t="s">
        <v>485</v>
      </c>
      <c r="L186" s="529">
        <v>243.44</v>
      </c>
      <c r="M186" s="715"/>
      <c r="N186" s="530" t="str">
        <f t="shared" si="18"/>
        <v>INCLUDED</v>
      </c>
      <c r="O186" s="745">
        <f t="shared" si="19"/>
        <v>0</v>
      </c>
      <c r="P186" s="745">
        <f t="shared" si="20"/>
        <v>0</v>
      </c>
      <c r="Q186" s="746">
        <f>Discount!$H$36</f>
        <v>0</v>
      </c>
      <c r="R186" s="746">
        <f t="shared" si="21"/>
        <v>0</v>
      </c>
      <c r="S186" s="746">
        <f t="shared" si="22"/>
        <v>0</v>
      </c>
      <c r="T186" s="747">
        <f t="shared" si="23"/>
        <v>0</v>
      </c>
    </row>
    <row r="187" spans="1:20" ht="42.75" customHeight="1">
      <c r="A187" s="453">
        <v>169</v>
      </c>
      <c r="B187" s="529">
        <v>7000016740</v>
      </c>
      <c r="C187" s="529">
        <v>1830</v>
      </c>
      <c r="D187" s="529" t="s">
        <v>559</v>
      </c>
      <c r="E187" s="529">
        <v>1000019805</v>
      </c>
      <c r="F187" s="529">
        <v>73082011</v>
      </c>
      <c r="G187" s="714"/>
      <c r="H187" s="529">
        <v>18</v>
      </c>
      <c r="I187" s="541"/>
      <c r="J187" s="713" t="s">
        <v>518</v>
      </c>
      <c r="K187" s="529" t="s">
        <v>300</v>
      </c>
      <c r="L187" s="529">
        <v>66</v>
      </c>
      <c r="M187" s="715"/>
      <c r="N187" s="530" t="str">
        <f t="shared" si="18"/>
        <v>INCLUDED</v>
      </c>
      <c r="O187" s="745">
        <f t="shared" si="19"/>
        <v>0</v>
      </c>
      <c r="P187" s="745">
        <f t="shared" si="20"/>
        <v>0</v>
      </c>
      <c r="Q187" s="746">
        <f>Discount!$H$36</f>
        <v>0</v>
      </c>
      <c r="R187" s="746">
        <f t="shared" si="21"/>
        <v>0</v>
      </c>
      <c r="S187" s="746">
        <f t="shared" si="22"/>
        <v>0</v>
      </c>
      <c r="T187" s="747">
        <f t="shared" si="23"/>
        <v>0</v>
      </c>
    </row>
    <row r="188" spans="1:20" ht="42.75" customHeight="1">
      <c r="A188" s="453">
        <v>170</v>
      </c>
      <c r="B188" s="529">
        <v>7000016740</v>
      </c>
      <c r="C188" s="529">
        <v>1840</v>
      </c>
      <c r="D188" s="529" t="s">
        <v>559</v>
      </c>
      <c r="E188" s="529">
        <v>1000010803</v>
      </c>
      <c r="F188" s="529">
        <v>73082011</v>
      </c>
      <c r="G188" s="714"/>
      <c r="H188" s="529">
        <v>18</v>
      </c>
      <c r="I188" s="541"/>
      <c r="J188" s="713" t="s">
        <v>520</v>
      </c>
      <c r="K188" s="529" t="s">
        <v>300</v>
      </c>
      <c r="L188" s="529">
        <v>642</v>
      </c>
      <c r="M188" s="715"/>
      <c r="N188" s="530" t="str">
        <f t="shared" si="18"/>
        <v>INCLUDED</v>
      </c>
      <c r="O188" s="745">
        <f t="shared" si="19"/>
        <v>0</v>
      </c>
      <c r="P188" s="745">
        <f t="shared" si="20"/>
        <v>0</v>
      </c>
      <c r="Q188" s="746">
        <f>Discount!$H$36</f>
        <v>0</v>
      </c>
      <c r="R188" s="746">
        <f t="shared" si="21"/>
        <v>0</v>
      </c>
      <c r="S188" s="746">
        <f t="shared" si="22"/>
        <v>0</v>
      </c>
      <c r="T188" s="747">
        <f t="shared" si="23"/>
        <v>0</v>
      </c>
    </row>
    <row r="189" spans="1:20" ht="42.75" customHeight="1">
      <c r="A189" s="453">
        <v>171</v>
      </c>
      <c r="B189" s="529">
        <v>7000016740</v>
      </c>
      <c r="C189" s="529">
        <v>1850</v>
      </c>
      <c r="D189" s="529" t="s">
        <v>559</v>
      </c>
      <c r="E189" s="529">
        <v>1000019783</v>
      </c>
      <c r="F189" s="529">
        <v>73082011</v>
      </c>
      <c r="G189" s="714"/>
      <c r="H189" s="529">
        <v>18</v>
      </c>
      <c r="I189" s="541"/>
      <c r="J189" s="713" t="s">
        <v>519</v>
      </c>
      <c r="K189" s="529" t="s">
        <v>300</v>
      </c>
      <c r="L189" s="529">
        <v>90</v>
      </c>
      <c r="M189" s="715"/>
      <c r="N189" s="530" t="str">
        <f t="shared" si="18"/>
        <v>INCLUDED</v>
      </c>
      <c r="O189" s="745">
        <f t="shared" si="19"/>
        <v>0</v>
      </c>
      <c r="P189" s="745">
        <f t="shared" si="20"/>
        <v>0</v>
      </c>
      <c r="Q189" s="746">
        <f>Discount!$H$36</f>
        <v>0</v>
      </c>
      <c r="R189" s="746">
        <f t="shared" si="21"/>
        <v>0</v>
      </c>
      <c r="S189" s="746">
        <f t="shared" si="22"/>
        <v>0</v>
      </c>
      <c r="T189" s="747">
        <f t="shared" si="23"/>
        <v>0</v>
      </c>
    </row>
    <row r="190" spans="1:20" ht="97.5" customHeight="1">
      <c r="A190" s="453">
        <v>172</v>
      </c>
      <c r="B190" s="529">
        <v>7000016740</v>
      </c>
      <c r="C190" s="529">
        <v>1860</v>
      </c>
      <c r="D190" s="529" t="s">
        <v>559</v>
      </c>
      <c r="E190" s="529">
        <v>1000036855</v>
      </c>
      <c r="F190" s="529">
        <v>73082011</v>
      </c>
      <c r="G190" s="714"/>
      <c r="H190" s="529">
        <v>18</v>
      </c>
      <c r="I190" s="541"/>
      <c r="J190" s="713" t="s">
        <v>521</v>
      </c>
      <c r="K190" s="529" t="s">
        <v>299</v>
      </c>
      <c r="L190" s="529">
        <v>132</v>
      </c>
      <c r="M190" s="715"/>
      <c r="N190" s="530" t="str">
        <f t="shared" si="18"/>
        <v>INCLUDED</v>
      </c>
      <c r="O190" s="745">
        <f t="shared" si="19"/>
        <v>0</v>
      </c>
      <c r="P190" s="745">
        <f t="shared" si="20"/>
        <v>0</v>
      </c>
      <c r="Q190" s="746">
        <f>Discount!$H$36</f>
        <v>0</v>
      </c>
      <c r="R190" s="746">
        <f t="shared" si="21"/>
        <v>0</v>
      </c>
      <c r="S190" s="746">
        <f t="shared" si="22"/>
        <v>0</v>
      </c>
      <c r="T190" s="747">
        <f t="shared" si="23"/>
        <v>0</v>
      </c>
    </row>
    <row r="191" spans="1:20" ht="42.75" customHeight="1">
      <c r="A191" s="453">
        <v>173</v>
      </c>
      <c r="B191" s="529">
        <v>7000016740</v>
      </c>
      <c r="C191" s="529">
        <v>1870</v>
      </c>
      <c r="D191" s="529" t="s">
        <v>559</v>
      </c>
      <c r="E191" s="529">
        <v>1000036825</v>
      </c>
      <c r="F191" s="529">
        <v>73082011</v>
      </c>
      <c r="G191" s="714"/>
      <c r="H191" s="529">
        <v>18</v>
      </c>
      <c r="I191" s="541"/>
      <c r="J191" s="713" t="s">
        <v>523</v>
      </c>
      <c r="K191" s="529" t="s">
        <v>299</v>
      </c>
      <c r="L191" s="529">
        <v>1284</v>
      </c>
      <c r="M191" s="715"/>
      <c r="N191" s="530" t="str">
        <f t="shared" si="18"/>
        <v>INCLUDED</v>
      </c>
      <c r="O191" s="745">
        <f t="shared" si="19"/>
        <v>0</v>
      </c>
      <c r="P191" s="745">
        <f t="shared" si="20"/>
        <v>0</v>
      </c>
      <c r="Q191" s="746">
        <f>Discount!$H$36</f>
        <v>0</v>
      </c>
      <c r="R191" s="746">
        <f t="shared" si="21"/>
        <v>0</v>
      </c>
      <c r="S191" s="746">
        <f t="shared" si="22"/>
        <v>0</v>
      </c>
      <c r="T191" s="747">
        <f t="shared" si="23"/>
        <v>0</v>
      </c>
    </row>
    <row r="192" spans="1:20" ht="60" customHeight="1">
      <c r="A192" s="453">
        <v>174</v>
      </c>
      <c r="B192" s="529">
        <v>7000016740</v>
      </c>
      <c r="C192" s="529">
        <v>1880</v>
      </c>
      <c r="D192" s="529" t="s">
        <v>559</v>
      </c>
      <c r="E192" s="529">
        <v>1000036856</v>
      </c>
      <c r="F192" s="529">
        <v>73082011</v>
      </c>
      <c r="G192" s="714"/>
      <c r="H192" s="529">
        <v>18</v>
      </c>
      <c r="I192" s="541"/>
      <c r="J192" s="713" t="s">
        <v>522</v>
      </c>
      <c r="K192" s="529" t="s">
        <v>299</v>
      </c>
      <c r="L192" s="529">
        <v>180</v>
      </c>
      <c r="M192" s="715"/>
      <c r="N192" s="530" t="str">
        <f t="shared" si="18"/>
        <v>INCLUDED</v>
      </c>
      <c r="O192" s="745">
        <f t="shared" si="19"/>
        <v>0</v>
      </c>
      <c r="P192" s="745">
        <f t="shared" si="20"/>
        <v>0</v>
      </c>
      <c r="Q192" s="746">
        <f>Discount!$H$36</f>
        <v>0</v>
      </c>
      <c r="R192" s="746">
        <f t="shared" si="21"/>
        <v>0</v>
      </c>
      <c r="S192" s="746">
        <f t="shared" si="22"/>
        <v>0</v>
      </c>
      <c r="T192" s="747">
        <f t="shared" si="23"/>
        <v>0</v>
      </c>
    </row>
    <row r="193" spans="1:20" ht="42.75" customHeight="1">
      <c r="A193" s="453">
        <v>175</v>
      </c>
      <c r="B193" s="529">
        <v>7000016740</v>
      </c>
      <c r="C193" s="529">
        <v>1890</v>
      </c>
      <c r="D193" s="529" t="s">
        <v>559</v>
      </c>
      <c r="E193" s="529">
        <v>1000019805</v>
      </c>
      <c r="F193" s="529">
        <v>73082011</v>
      </c>
      <c r="G193" s="714"/>
      <c r="H193" s="529">
        <v>18</v>
      </c>
      <c r="I193" s="541"/>
      <c r="J193" s="713" t="s">
        <v>518</v>
      </c>
      <c r="K193" s="529" t="s">
        <v>300</v>
      </c>
      <c r="L193" s="529">
        <v>2</v>
      </c>
      <c r="M193" s="715"/>
      <c r="N193" s="530" t="str">
        <f t="shared" si="18"/>
        <v>INCLUDED</v>
      </c>
      <c r="O193" s="745">
        <f t="shared" si="19"/>
        <v>0</v>
      </c>
      <c r="P193" s="745">
        <f t="shared" si="20"/>
        <v>0</v>
      </c>
      <c r="Q193" s="746">
        <f>Discount!$H$36</f>
        <v>0</v>
      </c>
      <c r="R193" s="746">
        <f t="shared" si="21"/>
        <v>0</v>
      </c>
      <c r="S193" s="746">
        <f t="shared" si="22"/>
        <v>0</v>
      </c>
      <c r="T193" s="747">
        <f t="shared" si="23"/>
        <v>0</v>
      </c>
    </row>
    <row r="194" spans="1:20" ht="42.75" customHeight="1">
      <c r="A194" s="453">
        <v>176</v>
      </c>
      <c r="B194" s="529">
        <v>7000016740</v>
      </c>
      <c r="C194" s="529">
        <v>1900</v>
      </c>
      <c r="D194" s="529" t="s">
        <v>559</v>
      </c>
      <c r="E194" s="529">
        <v>1000010803</v>
      </c>
      <c r="F194" s="529">
        <v>73082011</v>
      </c>
      <c r="G194" s="714"/>
      <c r="H194" s="529">
        <v>18</v>
      </c>
      <c r="I194" s="541"/>
      <c r="J194" s="713" t="s">
        <v>520</v>
      </c>
      <c r="K194" s="529" t="s">
        <v>300</v>
      </c>
      <c r="L194" s="529">
        <v>13</v>
      </c>
      <c r="M194" s="715"/>
      <c r="N194" s="530" t="str">
        <f t="shared" si="18"/>
        <v>INCLUDED</v>
      </c>
      <c r="O194" s="745">
        <f t="shared" si="19"/>
        <v>0</v>
      </c>
      <c r="P194" s="745">
        <f t="shared" si="20"/>
        <v>0</v>
      </c>
      <c r="Q194" s="746">
        <f>Discount!$H$36</f>
        <v>0</v>
      </c>
      <c r="R194" s="746">
        <f t="shared" si="21"/>
        <v>0</v>
      </c>
      <c r="S194" s="746">
        <f t="shared" si="22"/>
        <v>0</v>
      </c>
      <c r="T194" s="747">
        <f t="shared" si="23"/>
        <v>0</v>
      </c>
    </row>
    <row r="195" spans="1:20" ht="42.75" customHeight="1">
      <c r="A195" s="453">
        <v>177</v>
      </c>
      <c r="B195" s="529">
        <v>7000016740</v>
      </c>
      <c r="C195" s="529">
        <v>1910</v>
      </c>
      <c r="D195" s="529" t="s">
        <v>559</v>
      </c>
      <c r="E195" s="529">
        <v>1000019783</v>
      </c>
      <c r="F195" s="529">
        <v>73082011</v>
      </c>
      <c r="G195" s="714"/>
      <c r="H195" s="529">
        <v>18</v>
      </c>
      <c r="I195" s="541"/>
      <c r="J195" s="713" t="s">
        <v>519</v>
      </c>
      <c r="K195" s="529" t="s">
        <v>300</v>
      </c>
      <c r="L195" s="529">
        <v>2</v>
      </c>
      <c r="M195" s="715"/>
      <c r="N195" s="530" t="str">
        <f t="shared" si="18"/>
        <v>INCLUDED</v>
      </c>
      <c r="O195" s="745">
        <f t="shared" si="19"/>
        <v>0</v>
      </c>
      <c r="P195" s="745">
        <f t="shared" si="20"/>
        <v>0</v>
      </c>
      <c r="Q195" s="746">
        <f>Discount!$H$36</f>
        <v>0</v>
      </c>
      <c r="R195" s="746">
        <f t="shared" si="21"/>
        <v>0</v>
      </c>
      <c r="S195" s="746">
        <f t="shared" si="22"/>
        <v>0</v>
      </c>
      <c r="T195" s="747">
        <f t="shared" si="23"/>
        <v>0</v>
      </c>
    </row>
    <row r="196" spans="1:20" ht="42.75" customHeight="1">
      <c r="A196" s="453">
        <v>178</v>
      </c>
      <c r="B196" s="529">
        <v>7000016740</v>
      </c>
      <c r="C196" s="529">
        <v>1920</v>
      </c>
      <c r="D196" s="529" t="s">
        <v>560</v>
      </c>
      <c r="E196" s="529">
        <v>1000036839</v>
      </c>
      <c r="F196" s="529">
        <v>76169990</v>
      </c>
      <c r="G196" s="714"/>
      <c r="H196" s="529">
        <v>18</v>
      </c>
      <c r="I196" s="541"/>
      <c r="J196" s="713" t="s">
        <v>524</v>
      </c>
      <c r="K196" s="529" t="s">
        <v>299</v>
      </c>
      <c r="L196" s="529">
        <v>128</v>
      </c>
      <c r="M196" s="715"/>
      <c r="N196" s="530" t="str">
        <f t="shared" si="18"/>
        <v>INCLUDED</v>
      </c>
      <c r="O196" s="745">
        <f t="shared" si="19"/>
        <v>0</v>
      </c>
      <c r="P196" s="745">
        <f t="shared" si="20"/>
        <v>0</v>
      </c>
      <c r="Q196" s="746">
        <f>Discount!$H$36</f>
        <v>0</v>
      </c>
      <c r="R196" s="746">
        <f t="shared" si="21"/>
        <v>0</v>
      </c>
      <c r="S196" s="746">
        <f t="shared" si="22"/>
        <v>0</v>
      </c>
      <c r="T196" s="747">
        <f t="shared" si="23"/>
        <v>0</v>
      </c>
    </row>
    <row r="197" spans="1:20" ht="42.75" customHeight="1">
      <c r="A197" s="453">
        <v>179</v>
      </c>
      <c r="B197" s="529">
        <v>7000016740</v>
      </c>
      <c r="C197" s="529">
        <v>1930</v>
      </c>
      <c r="D197" s="529" t="s">
        <v>560</v>
      </c>
      <c r="E197" s="529">
        <v>1000036851</v>
      </c>
      <c r="F197" s="529">
        <v>76169990</v>
      </c>
      <c r="G197" s="714"/>
      <c r="H197" s="529">
        <v>18</v>
      </c>
      <c r="I197" s="541"/>
      <c r="J197" s="713" t="s">
        <v>525</v>
      </c>
      <c r="K197" s="529" t="s">
        <v>299</v>
      </c>
      <c r="L197" s="529">
        <v>43</v>
      </c>
      <c r="M197" s="715"/>
      <c r="N197" s="530" t="str">
        <f t="shared" si="18"/>
        <v>INCLUDED</v>
      </c>
      <c r="O197" s="745">
        <f t="shared" si="19"/>
        <v>0</v>
      </c>
      <c r="P197" s="745">
        <f t="shared" si="20"/>
        <v>0</v>
      </c>
      <c r="Q197" s="746">
        <f>Discount!$H$36</f>
        <v>0</v>
      </c>
      <c r="R197" s="746">
        <f t="shared" si="21"/>
        <v>0</v>
      </c>
      <c r="S197" s="746">
        <f t="shared" si="22"/>
        <v>0</v>
      </c>
      <c r="T197" s="747">
        <f t="shared" si="23"/>
        <v>0</v>
      </c>
    </row>
    <row r="198" spans="1:20" ht="42.75" customHeight="1">
      <c r="A198" s="453">
        <v>180</v>
      </c>
      <c r="B198" s="529">
        <v>7000016740</v>
      </c>
      <c r="C198" s="529">
        <v>1940</v>
      </c>
      <c r="D198" s="529" t="s">
        <v>560</v>
      </c>
      <c r="E198" s="529">
        <v>1000036854</v>
      </c>
      <c r="F198" s="529">
        <v>76169990</v>
      </c>
      <c r="G198" s="714"/>
      <c r="H198" s="529">
        <v>18</v>
      </c>
      <c r="I198" s="541"/>
      <c r="J198" s="713" t="s">
        <v>526</v>
      </c>
      <c r="K198" s="529" t="s">
        <v>299</v>
      </c>
      <c r="L198" s="529">
        <v>2688</v>
      </c>
      <c r="M198" s="715"/>
      <c r="N198" s="530" t="str">
        <f t="shared" si="18"/>
        <v>INCLUDED</v>
      </c>
      <c r="O198" s="745">
        <f t="shared" si="19"/>
        <v>0</v>
      </c>
      <c r="P198" s="745">
        <f t="shared" si="20"/>
        <v>0</v>
      </c>
      <c r="Q198" s="746">
        <f>Discount!$H$36</f>
        <v>0</v>
      </c>
      <c r="R198" s="746">
        <f t="shared" si="21"/>
        <v>0</v>
      </c>
      <c r="S198" s="746">
        <f t="shared" si="22"/>
        <v>0</v>
      </c>
      <c r="T198" s="747">
        <f t="shared" si="23"/>
        <v>0</v>
      </c>
    </row>
    <row r="199" spans="1:20" ht="42.75" customHeight="1">
      <c r="A199" s="453">
        <v>181</v>
      </c>
      <c r="B199" s="529">
        <v>7000016740</v>
      </c>
      <c r="C199" s="529">
        <v>1950</v>
      </c>
      <c r="D199" s="529" t="s">
        <v>560</v>
      </c>
      <c r="E199" s="529">
        <v>1000036852</v>
      </c>
      <c r="F199" s="529">
        <v>76169990</v>
      </c>
      <c r="G199" s="714"/>
      <c r="H199" s="529">
        <v>18</v>
      </c>
      <c r="I199" s="541"/>
      <c r="J199" s="713" t="s">
        <v>527</v>
      </c>
      <c r="K199" s="529" t="s">
        <v>299</v>
      </c>
      <c r="L199" s="529">
        <v>954</v>
      </c>
      <c r="M199" s="715"/>
      <c r="N199" s="530" t="str">
        <f t="shared" si="18"/>
        <v>INCLUDED</v>
      </c>
      <c r="O199" s="745">
        <f t="shared" si="19"/>
        <v>0</v>
      </c>
      <c r="P199" s="745">
        <f t="shared" si="20"/>
        <v>0</v>
      </c>
      <c r="Q199" s="746">
        <f>Discount!$H$36</f>
        <v>0</v>
      </c>
      <c r="R199" s="746">
        <f t="shared" si="21"/>
        <v>0</v>
      </c>
      <c r="S199" s="746">
        <f t="shared" si="22"/>
        <v>0</v>
      </c>
      <c r="T199" s="747">
        <f t="shared" si="23"/>
        <v>0</v>
      </c>
    </row>
    <row r="200" spans="1:20" ht="42.75" customHeight="1">
      <c r="A200" s="453">
        <v>182</v>
      </c>
      <c r="B200" s="529">
        <v>7000016740</v>
      </c>
      <c r="C200" s="529">
        <v>1960</v>
      </c>
      <c r="D200" s="529" t="s">
        <v>561</v>
      </c>
      <c r="E200" s="529">
        <v>1000015504</v>
      </c>
      <c r="F200" s="529">
        <v>76169990</v>
      </c>
      <c r="G200" s="714"/>
      <c r="H200" s="529">
        <v>18</v>
      </c>
      <c r="I200" s="541"/>
      <c r="J200" s="713" t="s">
        <v>618</v>
      </c>
      <c r="K200" s="529" t="s">
        <v>299</v>
      </c>
      <c r="L200" s="529">
        <v>11</v>
      </c>
      <c r="M200" s="715"/>
      <c r="N200" s="530" t="str">
        <f t="shared" si="18"/>
        <v>INCLUDED</v>
      </c>
      <c r="O200" s="745">
        <f t="shared" si="19"/>
        <v>0</v>
      </c>
      <c r="P200" s="745">
        <f t="shared" si="20"/>
        <v>0</v>
      </c>
      <c r="Q200" s="746">
        <f>Discount!$H$36</f>
        <v>0</v>
      </c>
      <c r="R200" s="746">
        <f t="shared" si="21"/>
        <v>0</v>
      </c>
      <c r="S200" s="746">
        <f t="shared" si="22"/>
        <v>0</v>
      </c>
      <c r="T200" s="747">
        <f t="shared" si="23"/>
        <v>0</v>
      </c>
    </row>
    <row r="201" spans="1:20" ht="55.5" customHeight="1">
      <c r="A201" s="453">
        <v>183</v>
      </c>
      <c r="B201" s="529">
        <v>7000016740</v>
      </c>
      <c r="C201" s="529">
        <v>2050</v>
      </c>
      <c r="D201" s="529" t="s">
        <v>561</v>
      </c>
      <c r="E201" s="529">
        <v>1000059351</v>
      </c>
      <c r="F201" s="529">
        <v>76169990</v>
      </c>
      <c r="G201" s="714"/>
      <c r="H201" s="529">
        <v>18</v>
      </c>
      <c r="I201" s="541"/>
      <c r="J201" s="713" t="s">
        <v>619</v>
      </c>
      <c r="K201" s="529" t="s">
        <v>299</v>
      </c>
      <c r="L201" s="529">
        <v>117</v>
      </c>
      <c r="M201" s="715"/>
      <c r="N201" s="530" t="str">
        <f t="shared" si="18"/>
        <v>INCLUDED</v>
      </c>
      <c r="O201" s="745">
        <f t="shared" si="19"/>
        <v>0</v>
      </c>
      <c r="P201" s="745">
        <f t="shared" si="20"/>
        <v>0</v>
      </c>
      <c r="Q201" s="746">
        <f>Discount!$H$36</f>
        <v>0</v>
      </c>
      <c r="R201" s="746">
        <f t="shared" si="21"/>
        <v>0</v>
      </c>
      <c r="S201" s="746">
        <f t="shared" si="22"/>
        <v>0</v>
      </c>
      <c r="T201" s="747">
        <f t="shared" si="23"/>
        <v>0</v>
      </c>
    </row>
    <row r="202" spans="1:20" ht="42.75" customHeight="1">
      <c r="A202" s="453">
        <v>184</v>
      </c>
      <c r="B202" s="529">
        <v>7000016740</v>
      </c>
      <c r="C202" s="529">
        <v>1970</v>
      </c>
      <c r="D202" s="529" t="s">
        <v>561</v>
      </c>
      <c r="E202" s="529">
        <v>1000022415</v>
      </c>
      <c r="F202" s="529">
        <v>73082011</v>
      </c>
      <c r="G202" s="714"/>
      <c r="H202" s="529">
        <v>18</v>
      </c>
      <c r="I202" s="541"/>
      <c r="J202" s="713" t="s">
        <v>620</v>
      </c>
      <c r="K202" s="529" t="s">
        <v>299</v>
      </c>
      <c r="L202" s="529">
        <v>234</v>
      </c>
      <c r="M202" s="715"/>
      <c r="N202" s="530" t="str">
        <f t="shared" si="18"/>
        <v>INCLUDED</v>
      </c>
      <c r="O202" s="745">
        <f t="shared" si="19"/>
        <v>0</v>
      </c>
      <c r="P202" s="745">
        <f t="shared" si="20"/>
        <v>0</v>
      </c>
      <c r="Q202" s="746">
        <f>Discount!$H$36</f>
        <v>0</v>
      </c>
      <c r="R202" s="746">
        <f t="shared" si="21"/>
        <v>0</v>
      </c>
      <c r="S202" s="746">
        <f t="shared" si="22"/>
        <v>0</v>
      </c>
      <c r="T202" s="747">
        <f t="shared" si="23"/>
        <v>0</v>
      </c>
    </row>
    <row r="203" spans="1:20" ht="42.75" customHeight="1">
      <c r="A203" s="453">
        <v>185</v>
      </c>
      <c r="B203" s="529">
        <v>7000016740</v>
      </c>
      <c r="C203" s="529">
        <v>1980</v>
      </c>
      <c r="D203" s="529" t="s">
        <v>561</v>
      </c>
      <c r="E203" s="529">
        <v>1000020443</v>
      </c>
      <c r="F203" s="529">
        <v>73082011</v>
      </c>
      <c r="G203" s="714"/>
      <c r="H203" s="529">
        <v>18</v>
      </c>
      <c r="I203" s="541"/>
      <c r="J203" s="713" t="s">
        <v>621</v>
      </c>
      <c r="K203" s="529" t="s">
        <v>299</v>
      </c>
      <c r="L203" s="529">
        <v>11</v>
      </c>
      <c r="M203" s="715"/>
      <c r="N203" s="530" t="str">
        <f t="shared" si="18"/>
        <v>INCLUDED</v>
      </c>
      <c r="O203" s="745">
        <f t="shared" si="19"/>
        <v>0</v>
      </c>
      <c r="P203" s="745">
        <f t="shared" si="20"/>
        <v>0</v>
      </c>
      <c r="Q203" s="746">
        <f>Discount!$H$36</f>
        <v>0</v>
      </c>
      <c r="R203" s="746">
        <f t="shared" si="21"/>
        <v>0</v>
      </c>
      <c r="S203" s="746">
        <f t="shared" si="22"/>
        <v>0</v>
      </c>
      <c r="T203" s="747">
        <f t="shared" si="23"/>
        <v>0</v>
      </c>
    </row>
    <row r="204" spans="1:20" ht="42.75" customHeight="1">
      <c r="A204" s="453">
        <v>186</v>
      </c>
      <c r="B204" s="529">
        <v>7000016740</v>
      </c>
      <c r="C204" s="529">
        <v>1990</v>
      </c>
      <c r="D204" s="529" t="s">
        <v>561</v>
      </c>
      <c r="E204" s="529">
        <v>1000020987</v>
      </c>
      <c r="F204" s="529">
        <v>76169990</v>
      </c>
      <c r="G204" s="714"/>
      <c r="H204" s="529">
        <v>18</v>
      </c>
      <c r="I204" s="541"/>
      <c r="J204" s="713" t="s">
        <v>622</v>
      </c>
      <c r="K204" s="529" t="s">
        <v>299</v>
      </c>
      <c r="L204" s="529">
        <v>106</v>
      </c>
      <c r="M204" s="715"/>
      <c r="N204" s="530" t="str">
        <f t="shared" si="18"/>
        <v>INCLUDED</v>
      </c>
      <c r="O204" s="745">
        <f t="shared" si="19"/>
        <v>0</v>
      </c>
      <c r="P204" s="745">
        <f t="shared" si="20"/>
        <v>0</v>
      </c>
      <c r="Q204" s="746">
        <f>Discount!$H$36</f>
        <v>0</v>
      </c>
      <c r="R204" s="746">
        <f t="shared" si="21"/>
        <v>0</v>
      </c>
      <c r="S204" s="746">
        <f t="shared" si="22"/>
        <v>0</v>
      </c>
      <c r="T204" s="747">
        <f t="shared" si="23"/>
        <v>0</v>
      </c>
    </row>
    <row r="205" spans="1:20" ht="42.75" customHeight="1">
      <c r="A205" s="453">
        <v>187</v>
      </c>
      <c r="B205" s="529">
        <v>7000016740</v>
      </c>
      <c r="C205" s="529">
        <v>2000</v>
      </c>
      <c r="D205" s="529" t="s">
        <v>561</v>
      </c>
      <c r="E205" s="529">
        <v>1000015504</v>
      </c>
      <c r="F205" s="529">
        <v>76169990</v>
      </c>
      <c r="G205" s="714"/>
      <c r="H205" s="529">
        <v>18</v>
      </c>
      <c r="I205" s="541"/>
      <c r="J205" s="713" t="s">
        <v>618</v>
      </c>
      <c r="K205" s="529" t="s">
        <v>299</v>
      </c>
      <c r="L205" s="529">
        <v>1</v>
      </c>
      <c r="M205" s="715"/>
      <c r="N205" s="530" t="str">
        <f t="shared" ref="N205:N234" si="24">IF(M205=0, "INCLUDED", IF(ISERROR(M205*L205), M205, M205*L205))</f>
        <v>INCLUDED</v>
      </c>
      <c r="O205" s="745">
        <f t="shared" ref="O205:O234" si="25">IF(N205="Included",0,N205)</f>
        <v>0</v>
      </c>
      <c r="P205" s="745">
        <f t="shared" ref="P205:P234" si="26">IF( I205="",H205*(IF(N205="Included",0,N205))/100,I205*(IF(N205="Included",0,N205)))</f>
        <v>0</v>
      </c>
      <c r="Q205" s="746">
        <f>Discount!$H$36</f>
        <v>0</v>
      </c>
      <c r="R205" s="746">
        <f t="shared" ref="R205:R234" si="27">Q205*O205</f>
        <v>0</v>
      </c>
      <c r="S205" s="746">
        <f t="shared" ref="S205:S234" si="28">IF(I205="",H205*R205/100,I205*R205)</f>
        <v>0</v>
      </c>
      <c r="T205" s="747">
        <f t="shared" ref="T205:T234" si="29">M205*L205</f>
        <v>0</v>
      </c>
    </row>
    <row r="206" spans="1:20" ht="42.75" customHeight="1">
      <c r="A206" s="453">
        <v>188</v>
      </c>
      <c r="B206" s="529">
        <v>7000016740</v>
      </c>
      <c r="C206" s="529">
        <v>2040</v>
      </c>
      <c r="D206" s="529" t="s">
        <v>561</v>
      </c>
      <c r="E206" s="529">
        <v>1000059351</v>
      </c>
      <c r="F206" s="529">
        <v>76169990</v>
      </c>
      <c r="G206" s="714"/>
      <c r="H206" s="529">
        <v>18</v>
      </c>
      <c r="I206" s="541"/>
      <c r="J206" s="713" t="s">
        <v>619</v>
      </c>
      <c r="K206" s="529" t="s">
        <v>299</v>
      </c>
      <c r="L206" s="529">
        <v>3</v>
      </c>
      <c r="M206" s="715"/>
      <c r="N206" s="530" t="str">
        <f t="shared" si="24"/>
        <v>INCLUDED</v>
      </c>
      <c r="O206" s="745">
        <f t="shared" si="25"/>
        <v>0</v>
      </c>
      <c r="P206" s="745">
        <f t="shared" si="26"/>
        <v>0</v>
      </c>
      <c r="Q206" s="746">
        <f>Discount!$H$36</f>
        <v>0</v>
      </c>
      <c r="R206" s="746">
        <f t="shared" si="27"/>
        <v>0</v>
      </c>
      <c r="S206" s="746">
        <f t="shared" si="28"/>
        <v>0</v>
      </c>
      <c r="T206" s="747">
        <f t="shared" si="29"/>
        <v>0</v>
      </c>
    </row>
    <row r="207" spans="1:20" ht="42.75" customHeight="1">
      <c r="A207" s="453">
        <v>189</v>
      </c>
      <c r="B207" s="529">
        <v>7000016740</v>
      </c>
      <c r="C207" s="529">
        <v>2010</v>
      </c>
      <c r="D207" s="529" t="s">
        <v>561</v>
      </c>
      <c r="E207" s="529">
        <v>1000022415</v>
      </c>
      <c r="F207" s="529">
        <v>73082011</v>
      </c>
      <c r="G207" s="714"/>
      <c r="H207" s="529">
        <v>18</v>
      </c>
      <c r="I207" s="541"/>
      <c r="J207" s="713" t="s">
        <v>620</v>
      </c>
      <c r="K207" s="529" t="s">
        <v>299</v>
      </c>
      <c r="L207" s="529">
        <v>5</v>
      </c>
      <c r="M207" s="715"/>
      <c r="N207" s="530" t="str">
        <f t="shared" si="24"/>
        <v>INCLUDED</v>
      </c>
      <c r="O207" s="745">
        <f t="shared" si="25"/>
        <v>0</v>
      </c>
      <c r="P207" s="745">
        <f t="shared" si="26"/>
        <v>0</v>
      </c>
      <c r="Q207" s="746">
        <f>Discount!$H$36</f>
        <v>0</v>
      </c>
      <c r="R207" s="746">
        <f t="shared" si="27"/>
        <v>0</v>
      </c>
      <c r="S207" s="746">
        <f t="shared" si="28"/>
        <v>0</v>
      </c>
      <c r="T207" s="747">
        <f t="shared" si="29"/>
        <v>0</v>
      </c>
    </row>
    <row r="208" spans="1:20" ht="42.75" customHeight="1">
      <c r="A208" s="453">
        <v>190</v>
      </c>
      <c r="B208" s="529">
        <v>7000016740</v>
      </c>
      <c r="C208" s="529">
        <v>2020</v>
      </c>
      <c r="D208" s="529" t="s">
        <v>561</v>
      </c>
      <c r="E208" s="529">
        <v>1000020443</v>
      </c>
      <c r="F208" s="529">
        <v>73082011</v>
      </c>
      <c r="G208" s="714"/>
      <c r="H208" s="529">
        <v>18</v>
      </c>
      <c r="I208" s="541"/>
      <c r="J208" s="713" t="s">
        <v>621</v>
      </c>
      <c r="K208" s="529" t="s">
        <v>299</v>
      </c>
      <c r="L208" s="529">
        <v>1</v>
      </c>
      <c r="M208" s="715"/>
      <c r="N208" s="530" t="str">
        <f t="shared" si="24"/>
        <v>INCLUDED</v>
      </c>
      <c r="O208" s="745">
        <f t="shared" si="25"/>
        <v>0</v>
      </c>
      <c r="P208" s="745">
        <f t="shared" si="26"/>
        <v>0</v>
      </c>
      <c r="Q208" s="746">
        <f>Discount!$H$36</f>
        <v>0</v>
      </c>
      <c r="R208" s="746">
        <f t="shared" si="27"/>
        <v>0</v>
      </c>
      <c r="S208" s="746">
        <f t="shared" si="28"/>
        <v>0</v>
      </c>
      <c r="T208" s="747">
        <f t="shared" si="29"/>
        <v>0</v>
      </c>
    </row>
    <row r="209" spans="1:20" ht="42.75" customHeight="1">
      <c r="A209" s="453">
        <v>191</v>
      </c>
      <c r="B209" s="529">
        <v>7000016740</v>
      </c>
      <c r="C209" s="529">
        <v>2030</v>
      </c>
      <c r="D209" s="529" t="s">
        <v>561</v>
      </c>
      <c r="E209" s="529">
        <v>1000020987</v>
      </c>
      <c r="F209" s="529">
        <v>76169990</v>
      </c>
      <c r="G209" s="714"/>
      <c r="H209" s="529">
        <v>18</v>
      </c>
      <c r="I209" s="541"/>
      <c r="J209" s="713" t="s">
        <v>622</v>
      </c>
      <c r="K209" s="529" t="s">
        <v>299</v>
      </c>
      <c r="L209" s="529">
        <v>2</v>
      </c>
      <c r="M209" s="715"/>
      <c r="N209" s="530" t="str">
        <f t="shared" si="24"/>
        <v>INCLUDED</v>
      </c>
      <c r="O209" s="745">
        <f t="shared" si="25"/>
        <v>0</v>
      </c>
      <c r="P209" s="745">
        <f t="shared" si="26"/>
        <v>0</v>
      </c>
      <c r="Q209" s="746">
        <f>Discount!$H$36</f>
        <v>0</v>
      </c>
      <c r="R209" s="746">
        <f t="shared" si="27"/>
        <v>0</v>
      </c>
      <c r="S209" s="746">
        <f t="shared" si="28"/>
        <v>0</v>
      </c>
      <c r="T209" s="747">
        <f t="shared" si="29"/>
        <v>0</v>
      </c>
    </row>
    <row r="210" spans="1:20" ht="42.75" customHeight="1">
      <c r="A210" s="453">
        <v>192</v>
      </c>
      <c r="B210" s="529">
        <v>7000016740</v>
      </c>
      <c r="C210" s="529">
        <v>2060</v>
      </c>
      <c r="D210" s="529" t="s">
        <v>562</v>
      </c>
      <c r="E210" s="529">
        <v>1000009329</v>
      </c>
      <c r="F210" s="529">
        <v>85469090</v>
      </c>
      <c r="G210" s="714"/>
      <c r="H210" s="529">
        <v>18</v>
      </c>
      <c r="I210" s="541"/>
      <c r="J210" s="713" t="s">
        <v>623</v>
      </c>
      <c r="K210" s="529" t="s">
        <v>299</v>
      </c>
      <c r="L210" s="529">
        <v>1284</v>
      </c>
      <c r="M210" s="715"/>
      <c r="N210" s="530" t="str">
        <f t="shared" si="24"/>
        <v>INCLUDED</v>
      </c>
      <c r="O210" s="745">
        <f t="shared" si="25"/>
        <v>0</v>
      </c>
      <c r="P210" s="745">
        <f t="shared" si="26"/>
        <v>0</v>
      </c>
      <c r="Q210" s="746">
        <f>Discount!$H$36</f>
        <v>0</v>
      </c>
      <c r="R210" s="746">
        <f t="shared" si="27"/>
        <v>0</v>
      </c>
      <c r="S210" s="746">
        <f t="shared" si="28"/>
        <v>0</v>
      </c>
      <c r="T210" s="747">
        <f t="shared" si="29"/>
        <v>0</v>
      </c>
    </row>
    <row r="211" spans="1:20" ht="62.25" customHeight="1">
      <c r="A211" s="453">
        <v>193</v>
      </c>
      <c r="B211" s="529">
        <v>7000016740</v>
      </c>
      <c r="C211" s="529">
        <v>2070</v>
      </c>
      <c r="D211" s="529" t="s">
        <v>562</v>
      </c>
      <c r="E211" s="529">
        <v>1000009327</v>
      </c>
      <c r="F211" s="529">
        <v>85469090</v>
      </c>
      <c r="G211" s="714"/>
      <c r="H211" s="529">
        <v>18</v>
      </c>
      <c r="I211" s="541"/>
      <c r="J211" s="713" t="s">
        <v>624</v>
      </c>
      <c r="K211" s="529" t="s">
        <v>299</v>
      </c>
      <c r="L211" s="529">
        <v>156</v>
      </c>
      <c r="M211" s="715"/>
      <c r="N211" s="530" t="str">
        <f t="shared" si="24"/>
        <v>INCLUDED</v>
      </c>
      <c r="O211" s="745">
        <f t="shared" si="25"/>
        <v>0</v>
      </c>
      <c r="P211" s="745">
        <f t="shared" si="26"/>
        <v>0</v>
      </c>
      <c r="Q211" s="746">
        <f>Discount!$H$36</f>
        <v>0</v>
      </c>
      <c r="R211" s="746">
        <f t="shared" si="27"/>
        <v>0</v>
      </c>
      <c r="S211" s="746">
        <f t="shared" si="28"/>
        <v>0</v>
      </c>
      <c r="T211" s="747">
        <f t="shared" si="29"/>
        <v>0</v>
      </c>
    </row>
    <row r="212" spans="1:20" ht="42.75" customHeight="1">
      <c r="A212" s="453">
        <v>194</v>
      </c>
      <c r="B212" s="529">
        <v>7000016740</v>
      </c>
      <c r="C212" s="529">
        <v>2080</v>
      </c>
      <c r="D212" s="529" t="s">
        <v>562</v>
      </c>
      <c r="E212" s="529">
        <v>1000009329</v>
      </c>
      <c r="F212" s="529">
        <v>85469090</v>
      </c>
      <c r="G212" s="714"/>
      <c r="H212" s="529">
        <v>18</v>
      </c>
      <c r="I212" s="541"/>
      <c r="J212" s="713" t="s">
        <v>623</v>
      </c>
      <c r="K212" s="529" t="s">
        <v>299</v>
      </c>
      <c r="L212" s="529">
        <v>130</v>
      </c>
      <c r="M212" s="715"/>
      <c r="N212" s="530" t="str">
        <f t="shared" si="24"/>
        <v>INCLUDED</v>
      </c>
      <c r="O212" s="745">
        <f t="shared" si="25"/>
        <v>0</v>
      </c>
      <c r="P212" s="745">
        <f t="shared" si="26"/>
        <v>0</v>
      </c>
      <c r="Q212" s="746">
        <f>Discount!$H$36</f>
        <v>0</v>
      </c>
      <c r="R212" s="746">
        <f t="shared" si="27"/>
        <v>0</v>
      </c>
      <c r="S212" s="746">
        <f t="shared" si="28"/>
        <v>0</v>
      </c>
      <c r="T212" s="747">
        <f t="shared" si="29"/>
        <v>0</v>
      </c>
    </row>
    <row r="213" spans="1:20" ht="55.5" customHeight="1">
      <c r="A213" s="453">
        <v>195</v>
      </c>
      <c r="B213" s="529">
        <v>7000016740</v>
      </c>
      <c r="C213" s="529">
        <v>2090</v>
      </c>
      <c r="D213" s="529" t="s">
        <v>562</v>
      </c>
      <c r="E213" s="529">
        <v>1000009327</v>
      </c>
      <c r="F213" s="529">
        <v>85469090</v>
      </c>
      <c r="G213" s="714"/>
      <c r="H213" s="529">
        <v>18</v>
      </c>
      <c r="I213" s="541"/>
      <c r="J213" s="713" t="s">
        <v>624</v>
      </c>
      <c r="K213" s="529" t="s">
        <v>299</v>
      </c>
      <c r="L213" s="529">
        <v>15</v>
      </c>
      <c r="M213" s="715"/>
      <c r="N213" s="530" t="str">
        <f t="shared" si="24"/>
        <v>INCLUDED</v>
      </c>
      <c r="O213" s="745">
        <f t="shared" si="25"/>
        <v>0</v>
      </c>
      <c r="P213" s="745">
        <f t="shared" si="26"/>
        <v>0</v>
      </c>
      <c r="Q213" s="746">
        <f>Discount!$H$36</f>
        <v>0</v>
      </c>
      <c r="R213" s="746">
        <f t="shared" si="27"/>
        <v>0</v>
      </c>
      <c r="S213" s="746">
        <f t="shared" si="28"/>
        <v>0</v>
      </c>
      <c r="T213" s="747">
        <f t="shared" si="29"/>
        <v>0</v>
      </c>
    </row>
    <row r="214" spans="1:20" ht="42.75" customHeight="1">
      <c r="A214" s="453">
        <v>196</v>
      </c>
      <c r="B214" s="529">
        <v>7000016740</v>
      </c>
      <c r="C214" s="529">
        <v>2190</v>
      </c>
      <c r="D214" s="529" t="s">
        <v>626</v>
      </c>
      <c r="E214" s="529">
        <v>1000019903</v>
      </c>
      <c r="F214" s="529">
        <v>73082011</v>
      </c>
      <c r="G214" s="714"/>
      <c r="H214" s="529">
        <v>18</v>
      </c>
      <c r="I214" s="541"/>
      <c r="J214" s="713" t="s">
        <v>529</v>
      </c>
      <c r="K214" s="529" t="s">
        <v>299</v>
      </c>
      <c r="L214" s="529">
        <v>23</v>
      </c>
      <c r="M214" s="715"/>
      <c r="N214" s="530" t="str">
        <f t="shared" si="24"/>
        <v>INCLUDED</v>
      </c>
      <c r="O214" s="745">
        <f t="shared" si="25"/>
        <v>0</v>
      </c>
      <c r="P214" s="745">
        <f t="shared" si="26"/>
        <v>0</v>
      </c>
      <c r="Q214" s="746">
        <f>Discount!$H$36</f>
        <v>0</v>
      </c>
      <c r="R214" s="746">
        <f t="shared" si="27"/>
        <v>0</v>
      </c>
      <c r="S214" s="746">
        <f t="shared" si="28"/>
        <v>0</v>
      </c>
      <c r="T214" s="747">
        <f t="shared" si="29"/>
        <v>0</v>
      </c>
    </row>
    <row r="215" spans="1:20" ht="42.75" customHeight="1">
      <c r="A215" s="453">
        <v>197</v>
      </c>
      <c r="B215" s="529">
        <v>7000016740</v>
      </c>
      <c r="C215" s="529">
        <v>2200</v>
      </c>
      <c r="D215" s="529" t="s">
        <v>626</v>
      </c>
      <c r="E215" s="529">
        <v>1000016663</v>
      </c>
      <c r="F215" s="529">
        <v>85391000</v>
      </c>
      <c r="G215" s="714"/>
      <c r="H215" s="529">
        <v>18</v>
      </c>
      <c r="I215" s="541"/>
      <c r="J215" s="713" t="s">
        <v>530</v>
      </c>
      <c r="K215" s="529" t="s">
        <v>300</v>
      </c>
      <c r="L215" s="529">
        <v>19</v>
      </c>
      <c r="M215" s="715"/>
      <c r="N215" s="530" t="str">
        <f t="shared" si="24"/>
        <v>INCLUDED</v>
      </c>
      <c r="O215" s="745">
        <f t="shared" si="25"/>
        <v>0</v>
      </c>
      <c r="P215" s="745">
        <f t="shared" si="26"/>
        <v>0</v>
      </c>
      <c r="Q215" s="746">
        <f>Discount!$H$36</f>
        <v>0</v>
      </c>
      <c r="R215" s="746">
        <f t="shared" si="27"/>
        <v>0</v>
      </c>
      <c r="S215" s="746">
        <f t="shared" si="28"/>
        <v>0</v>
      </c>
      <c r="T215" s="747">
        <f t="shared" si="29"/>
        <v>0</v>
      </c>
    </row>
    <row r="216" spans="1:20" ht="42.75" customHeight="1">
      <c r="A216" s="453">
        <v>198</v>
      </c>
      <c r="B216" s="529">
        <v>7000016740</v>
      </c>
      <c r="C216" s="529">
        <v>2210</v>
      </c>
      <c r="D216" s="529" t="s">
        <v>626</v>
      </c>
      <c r="E216" s="529">
        <v>1000016664</v>
      </c>
      <c r="F216" s="529">
        <v>85391000</v>
      </c>
      <c r="G216" s="714"/>
      <c r="H216" s="529">
        <v>18</v>
      </c>
      <c r="I216" s="541"/>
      <c r="J216" s="713" t="s">
        <v>531</v>
      </c>
      <c r="K216" s="529" t="s">
        <v>300</v>
      </c>
      <c r="L216" s="529">
        <v>4</v>
      </c>
      <c r="M216" s="715"/>
      <c r="N216" s="530" t="str">
        <f t="shared" si="24"/>
        <v>INCLUDED</v>
      </c>
      <c r="O216" s="745">
        <f t="shared" si="25"/>
        <v>0</v>
      </c>
      <c r="P216" s="745">
        <f t="shared" si="26"/>
        <v>0</v>
      </c>
      <c r="Q216" s="746">
        <f>Discount!$H$36</f>
        <v>0</v>
      </c>
      <c r="R216" s="746">
        <f t="shared" si="27"/>
        <v>0</v>
      </c>
      <c r="S216" s="746">
        <f t="shared" si="28"/>
        <v>0</v>
      </c>
      <c r="T216" s="747">
        <f t="shared" si="29"/>
        <v>0</v>
      </c>
    </row>
    <row r="217" spans="1:20" ht="42.75" customHeight="1">
      <c r="A217" s="453">
        <v>199</v>
      </c>
      <c r="B217" s="529">
        <v>7000016740</v>
      </c>
      <c r="C217" s="529">
        <v>2230</v>
      </c>
      <c r="D217" s="529" t="s">
        <v>563</v>
      </c>
      <c r="E217" s="529">
        <v>1000030940</v>
      </c>
      <c r="F217" s="529">
        <v>85447090</v>
      </c>
      <c r="G217" s="714"/>
      <c r="H217" s="529">
        <v>18</v>
      </c>
      <c r="I217" s="541"/>
      <c r="J217" s="713" t="s">
        <v>486</v>
      </c>
      <c r="K217" s="529" t="s">
        <v>485</v>
      </c>
      <c r="L217" s="529">
        <v>22</v>
      </c>
      <c r="M217" s="715"/>
      <c r="N217" s="530" t="str">
        <f t="shared" si="24"/>
        <v>INCLUDED</v>
      </c>
      <c r="O217" s="745">
        <f t="shared" si="25"/>
        <v>0</v>
      </c>
      <c r="P217" s="745">
        <f t="shared" si="26"/>
        <v>0</v>
      </c>
      <c r="Q217" s="746">
        <f>Discount!$H$36</f>
        <v>0</v>
      </c>
      <c r="R217" s="746">
        <f t="shared" si="27"/>
        <v>0</v>
      </c>
      <c r="S217" s="746">
        <f t="shared" si="28"/>
        <v>0</v>
      </c>
      <c r="T217" s="747">
        <f t="shared" si="29"/>
        <v>0</v>
      </c>
    </row>
    <row r="218" spans="1:20" ht="42.75" customHeight="1">
      <c r="A218" s="453">
        <v>200</v>
      </c>
      <c r="B218" s="529">
        <v>7000016740</v>
      </c>
      <c r="C218" s="529">
        <v>2240</v>
      </c>
      <c r="D218" s="529" t="s">
        <v>563</v>
      </c>
      <c r="E218" s="529">
        <v>1000020444</v>
      </c>
      <c r="F218" s="529">
        <v>82057000</v>
      </c>
      <c r="G218" s="714"/>
      <c r="H218" s="529">
        <v>18</v>
      </c>
      <c r="I218" s="541"/>
      <c r="J218" s="713" t="s">
        <v>487</v>
      </c>
      <c r="K218" s="529" t="s">
        <v>299</v>
      </c>
      <c r="L218" s="529">
        <v>10</v>
      </c>
      <c r="M218" s="715"/>
      <c r="N218" s="530" t="str">
        <f t="shared" si="24"/>
        <v>INCLUDED</v>
      </c>
      <c r="O218" s="745">
        <f t="shared" si="25"/>
        <v>0</v>
      </c>
      <c r="P218" s="745">
        <f t="shared" si="26"/>
        <v>0</v>
      </c>
      <c r="Q218" s="746">
        <f>Discount!$H$36</f>
        <v>0</v>
      </c>
      <c r="R218" s="746">
        <f t="shared" si="27"/>
        <v>0</v>
      </c>
      <c r="S218" s="746">
        <f t="shared" si="28"/>
        <v>0</v>
      </c>
      <c r="T218" s="747">
        <f t="shared" si="29"/>
        <v>0</v>
      </c>
    </row>
    <row r="219" spans="1:20" ht="42.75" customHeight="1">
      <c r="A219" s="453">
        <v>201</v>
      </c>
      <c r="B219" s="529">
        <v>7000016740</v>
      </c>
      <c r="C219" s="529">
        <v>2250</v>
      </c>
      <c r="D219" s="529" t="s">
        <v>563</v>
      </c>
      <c r="E219" s="529">
        <v>1000033144</v>
      </c>
      <c r="F219" s="529">
        <v>82057000</v>
      </c>
      <c r="G219" s="714"/>
      <c r="H219" s="529">
        <v>18</v>
      </c>
      <c r="I219" s="541"/>
      <c r="J219" s="713" t="s">
        <v>532</v>
      </c>
      <c r="K219" s="529" t="s">
        <v>300</v>
      </c>
      <c r="L219" s="529">
        <v>1</v>
      </c>
      <c r="M219" s="715"/>
      <c r="N219" s="530" t="str">
        <f t="shared" si="24"/>
        <v>INCLUDED</v>
      </c>
      <c r="O219" s="745">
        <f t="shared" si="25"/>
        <v>0</v>
      </c>
      <c r="P219" s="745">
        <f t="shared" si="26"/>
        <v>0</v>
      </c>
      <c r="Q219" s="746">
        <f>Discount!$H$36</f>
        <v>0</v>
      </c>
      <c r="R219" s="746">
        <f t="shared" si="27"/>
        <v>0</v>
      </c>
      <c r="S219" s="746">
        <f t="shared" si="28"/>
        <v>0</v>
      </c>
      <c r="T219" s="747">
        <f t="shared" si="29"/>
        <v>0</v>
      </c>
    </row>
    <row r="220" spans="1:20" ht="63" customHeight="1">
      <c r="A220" s="453">
        <v>202</v>
      </c>
      <c r="B220" s="529">
        <v>7000016740</v>
      </c>
      <c r="C220" s="529">
        <v>2260</v>
      </c>
      <c r="D220" s="529" t="s">
        <v>563</v>
      </c>
      <c r="E220" s="529">
        <v>1000031039</v>
      </c>
      <c r="F220" s="529">
        <v>82057000</v>
      </c>
      <c r="G220" s="714"/>
      <c r="H220" s="529">
        <v>18</v>
      </c>
      <c r="I220" s="541"/>
      <c r="J220" s="713" t="s">
        <v>488</v>
      </c>
      <c r="K220" s="529" t="s">
        <v>300</v>
      </c>
      <c r="L220" s="529">
        <v>4</v>
      </c>
      <c r="M220" s="715"/>
      <c r="N220" s="530" t="str">
        <f t="shared" si="24"/>
        <v>INCLUDED</v>
      </c>
      <c r="O220" s="745">
        <f t="shared" si="25"/>
        <v>0</v>
      </c>
      <c r="P220" s="745">
        <f t="shared" si="26"/>
        <v>0</v>
      </c>
      <c r="Q220" s="746">
        <f>Discount!$H$36</f>
        <v>0</v>
      </c>
      <c r="R220" s="746">
        <f t="shared" si="27"/>
        <v>0</v>
      </c>
      <c r="S220" s="746">
        <f t="shared" si="28"/>
        <v>0</v>
      </c>
      <c r="T220" s="747">
        <f t="shared" si="29"/>
        <v>0</v>
      </c>
    </row>
    <row r="221" spans="1:20" ht="63" customHeight="1">
      <c r="A221" s="453">
        <v>203</v>
      </c>
      <c r="B221" s="529">
        <v>7000016740</v>
      </c>
      <c r="C221" s="529">
        <v>2270</v>
      </c>
      <c r="D221" s="529" t="s">
        <v>563</v>
      </c>
      <c r="E221" s="529">
        <v>1000033146</v>
      </c>
      <c r="F221" s="529">
        <v>82057000</v>
      </c>
      <c r="G221" s="714"/>
      <c r="H221" s="529">
        <v>18</v>
      </c>
      <c r="I221" s="541"/>
      <c r="J221" s="713" t="s">
        <v>489</v>
      </c>
      <c r="K221" s="529" t="s">
        <v>300</v>
      </c>
      <c r="L221" s="529">
        <v>49</v>
      </c>
      <c r="M221" s="715"/>
      <c r="N221" s="530" t="str">
        <f t="shared" si="24"/>
        <v>INCLUDED</v>
      </c>
      <c r="O221" s="745">
        <f t="shared" si="25"/>
        <v>0</v>
      </c>
      <c r="P221" s="745">
        <f t="shared" si="26"/>
        <v>0</v>
      </c>
      <c r="Q221" s="746">
        <f>Discount!$H$36</f>
        <v>0</v>
      </c>
      <c r="R221" s="746">
        <f t="shared" si="27"/>
        <v>0</v>
      </c>
      <c r="S221" s="746">
        <f t="shared" si="28"/>
        <v>0</v>
      </c>
      <c r="T221" s="747">
        <f t="shared" si="29"/>
        <v>0</v>
      </c>
    </row>
    <row r="222" spans="1:20" ht="63" customHeight="1">
      <c r="A222" s="453">
        <v>204</v>
      </c>
      <c r="B222" s="529">
        <v>7000016740</v>
      </c>
      <c r="C222" s="529">
        <v>2280</v>
      </c>
      <c r="D222" s="529" t="s">
        <v>563</v>
      </c>
      <c r="E222" s="529">
        <v>1000031041</v>
      </c>
      <c r="F222" s="529">
        <v>82057000</v>
      </c>
      <c r="G222" s="714"/>
      <c r="H222" s="529">
        <v>18</v>
      </c>
      <c r="I222" s="541"/>
      <c r="J222" s="713" t="s">
        <v>533</v>
      </c>
      <c r="K222" s="529" t="s">
        <v>300</v>
      </c>
      <c r="L222" s="529">
        <v>1</v>
      </c>
      <c r="M222" s="715"/>
      <c r="N222" s="530" t="str">
        <f t="shared" si="24"/>
        <v>INCLUDED</v>
      </c>
      <c r="O222" s="745">
        <f t="shared" si="25"/>
        <v>0</v>
      </c>
      <c r="P222" s="745">
        <f t="shared" si="26"/>
        <v>0</v>
      </c>
      <c r="Q222" s="746">
        <f>Discount!$H$36</f>
        <v>0</v>
      </c>
      <c r="R222" s="746">
        <f t="shared" si="27"/>
        <v>0</v>
      </c>
      <c r="S222" s="746">
        <f t="shared" si="28"/>
        <v>0</v>
      </c>
      <c r="T222" s="747">
        <f t="shared" si="29"/>
        <v>0</v>
      </c>
    </row>
    <row r="223" spans="1:20" ht="42.75" customHeight="1">
      <c r="A223" s="453">
        <v>205</v>
      </c>
      <c r="B223" s="529">
        <v>7000016740</v>
      </c>
      <c r="C223" s="529">
        <v>2290</v>
      </c>
      <c r="D223" s="529" t="s">
        <v>563</v>
      </c>
      <c r="E223" s="529">
        <v>1000022417</v>
      </c>
      <c r="F223" s="529">
        <v>82057000</v>
      </c>
      <c r="G223" s="714"/>
      <c r="H223" s="529">
        <v>18</v>
      </c>
      <c r="I223" s="541"/>
      <c r="J223" s="713" t="s">
        <v>490</v>
      </c>
      <c r="K223" s="529" t="s">
        <v>299</v>
      </c>
      <c r="L223" s="529">
        <v>242</v>
      </c>
      <c r="M223" s="715"/>
      <c r="N223" s="530" t="str">
        <f t="shared" si="24"/>
        <v>INCLUDED</v>
      </c>
      <c r="O223" s="745">
        <f t="shared" si="25"/>
        <v>0</v>
      </c>
      <c r="P223" s="745">
        <f t="shared" si="26"/>
        <v>0</v>
      </c>
      <c r="Q223" s="746">
        <f>Discount!$H$36</f>
        <v>0</v>
      </c>
      <c r="R223" s="746">
        <f t="shared" si="27"/>
        <v>0</v>
      </c>
      <c r="S223" s="746">
        <f t="shared" si="28"/>
        <v>0</v>
      </c>
      <c r="T223" s="747">
        <f t="shared" si="29"/>
        <v>0</v>
      </c>
    </row>
    <row r="224" spans="1:20" ht="42.75" customHeight="1">
      <c r="A224" s="453">
        <v>206</v>
      </c>
      <c r="B224" s="529">
        <v>7000016740</v>
      </c>
      <c r="C224" s="529">
        <v>2300</v>
      </c>
      <c r="D224" s="529" t="s">
        <v>563</v>
      </c>
      <c r="E224" s="529">
        <v>1000010817</v>
      </c>
      <c r="F224" s="529">
        <v>82057000</v>
      </c>
      <c r="G224" s="714"/>
      <c r="H224" s="529">
        <v>18</v>
      </c>
      <c r="I224" s="541"/>
      <c r="J224" s="713" t="s">
        <v>491</v>
      </c>
      <c r="K224" s="529" t="s">
        <v>299</v>
      </c>
      <c r="L224" s="529">
        <v>260</v>
      </c>
      <c r="M224" s="715"/>
      <c r="N224" s="530" t="str">
        <f t="shared" si="24"/>
        <v>INCLUDED</v>
      </c>
      <c r="O224" s="745">
        <f t="shared" si="25"/>
        <v>0</v>
      </c>
      <c r="P224" s="745">
        <f t="shared" si="26"/>
        <v>0</v>
      </c>
      <c r="Q224" s="746">
        <f>Discount!$H$36</f>
        <v>0</v>
      </c>
      <c r="R224" s="746">
        <f t="shared" si="27"/>
        <v>0</v>
      </c>
      <c r="S224" s="746">
        <f t="shared" si="28"/>
        <v>0</v>
      </c>
      <c r="T224" s="747">
        <f t="shared" si="29"/>
        <v>0</v>
      </c>
    </row>
    <row r="225" spans="1:20" ht="42.75" customHeight="1">
      <c r="A225" s="453">
        <v>207</v>
      </c>
      <c r="B225" s="529">
        <v>7000016740</v>
      </c>
      <c r="C225" s="529">
        <v>2310</v>
      </c>
      <c r="D225" s="529" t="s">
        <v>563</v>
      </c>
      <c r="E225" s="529">
        <v>1000014198</v>
      </c>
      <c r="F225" s="529">
        <v>85353090</v>
      </c>
      <c r="G225" s="714"/>
      <c r="H225" s="529">
        <v>18</v>
      </c>
      <c r="I225" s="541"/>
      <c r="J225" s="713" t="s">
        <v>492</v>
      </c>
      <c r="K225" s="529" t="s">
        <v>299</v>
      </c>
      <c r="L225" s="529">
        <v>6</v>
      </c>
      <c r="M225" s="715"/>
      <c r="N225" s="530" t="str">
        <f t="shared" si="24"/>
        <v>INCLUDED</v>
      </c>
      <c r="O225" s="745">
        <f t="shared" si="25"/>
        <v>0</v>
      </c>
      <c r="P225" s="745">
        <f t="shared" si="26"/>
        <v>0</v>
      </c>
      <c r="Q225" s="746">
        <f>Discount!$H$36</f>
        <v>0</v>
      </c>
      <c r="R225" s="746">
        <f t="shared" si="27"/>
        <v>0</v>
      </c>
      <c r="S225" s="746">
        <f t="shared" si="28"/>
        <v>0</v>
      </c>
      <c r="T225" s="747">
        <f t="shared" si="29"/>
        <v>0</v>
      </c>
    </row>
    <row r="226" spans="1:20" ht="42.75" customHeight="1">
      <c r="A226" s="453">
        <v>208</v>
      </c>
      <c r="B226" s="529">
        <v>7000016740</v>
      </c>
      <c r="C226" s="529">
        <v>2320</v>
      </c>
      <c r="D226" s="529" t="s">
        <v>563</v>
      </c>
      <c r="E226" s="529">
        <v>1000030940</v>
      </c>
      <c r="F226" s="529">
        <v>85447090</v>
      </c>
      <c r="G226" s="714"/>
      <c r="H226" s="529">
        <v>18</v>
      </c>
      <c r="I226" s="541"/>
      <c r="J226" s="713" t="s">
        <v>486</v>
      </c>
      <c r="K226" s="529" t="s">
        <v>485</v>
      </c>
      <c r="L226" s="529">
        <v>1</v>
      </c>
      <c r="M226" s="715"/>
      <c r="N226" s="530" t="str">
        <f t="shared" si="24"/>
        <v>INCLUDED</v>
      </c>
      <c r="O226" s="745">
        <f t="shared" si="25"/>
        <v>0</v>
      </c>
      <c r="P226" s="745">
        <f t="shared" si="26"/>
        <v>0</v>
      </c>
      <c r="Q226" s="746">
        <f>Discount!$H$36</f>
        <v>0</v>
      </c>
      <c r="R226" s="746">
        <f t="shared" si="27"/>
        <v>0</v>
      </c>
      <c r="S226" s="746">
        <f t="shared" si="28"/>
        <v>0</v>
      </c>
      <c r="T226" s="747">
        <f t="shared" si="29"/>
        <v>0</v>
      </c>
    </row>
    <row r="227" spans="1:20" ht="42.75" customHeight="1">
      <c r="A227" s="453">
        <v>209</v>
      </c>
      <c r="B227" s="529">
        <v>7000016740</v>
      </c>
      <c r="C227" s="529">
        <v>2330</v>
      </c>
      <c r="D227" s="529" t="s">
        <v>563</v>
      </c>
      <c r="E227" s="529">
        <v>1000020444</v>
      </c>
      <c r="F227" s="529">
        <v>82057000</v>
      </c>
      <c r="G227" s="714"/>
      <c r="H227" s="529">
        <v>18</v>
      </c>
      <c r="I227" s="541"/>
      <c r="J227" s="713" t="s">
        <v>487</v>
      </c>
      <c r="K227" s="529" t="s">
        <v>299</v>
      </c>
      <c r="L227" s="529">
        <v>1</v>
      </c>
      <c r="M227" s="715"/>
      <c r="N227" s="530" t="str">
        <f t="shared" si="24"/>
        <v>INCLUDED</v>
      </c>
      <c r="O227" s="745">
        <f t="shared" si="25"/>
        <v>0</v>
      </c>
      <c r="P227" s="745">
        <f t="shared" si="26"/>
        <v>0</v>
      </c>
      <c r="Q227" s="746">
        <f>Discount!$H$36</f>
        <v>0</v>
      </c>
      <c r="R227" s="746">
        <f t="shared" si="27"/>
        <v>0</v>
      </c>
      <c r="S227" s="746">
        <f t="shared" si="28"/>
        <v>0</v>
      </c>
      <c r="T227" s="747">
        <f t="shared" si="29"/>
        <v>0</v>
      </c>
    </row>
    <row r="228" spans="1:20" ht="42.75" customHeight="1">
      <c r="A228" s="453">
        <v>210</v>
      </c>
      <c r="B228" s="529">
        <v>7000016740</v>
      </c>
      <c r="C228" s="529">
        <v>2340</v>
      </c>
      <c r="D228" s="529" t="s">
        <v>563</v>
      </c>
      <c r="E228" s="529">
        <v>1000033144</v>
      </c>
      <c r="F228" s="529">
        <v>82057000</v>
      </c>
      <c r="G228" s="714"/>
      <c r="H228" s="529">
        <v>18</v>
      </c>
      <c r="I228" s="541"/>
      <c r="J228" s="713" t="s">
        <v>532</v>
      </c>
      <c r="K228" s="529" t="s">
        <v>300</v>
      </c>
      <c r="L228" s="529">
        <v>1</v>
      </c>
      <c r="M228" s="715"/>
      <c r="N228" s="530" t="str">
        <f t="shared" si="24"/>
        <v>INCLUDED</v>
      </c>
      <c r="O228" s="745">
        <f t="shared" si="25"/>
        <v>0</v>
      </c>
      <c r="P228" s="745">
        <f t="shared" si="26"/>
        <v>0</v>
      </c>
      <c r="Q228" s="746">
        <f>Discount!$H$36</f>
        <v>0</v>
      </c>
      <c r="R228" s="746">
        <f t="shared" si="27"/>
        <v>0</v>
      </c>
      <c r="S228" s="746">
        <f t="shared" si="28"/>
        <v>0</v>
      </c>
      <c r="T228" s="747">
        <f t="shared" si="29"/>
        <v>0</v>
      </c>
    </row>
    <row r="229" spans="1:20" ht="64.5" customHeight="1">
      <c r="A229" s="453">
        <v>211</v>
      </c>
      <c r="B229" s="529">
        <v>7000016740</v>
      </c>
      <c r="C229" s="529">
        <v>2350</v>
      </c>
      <c r="D229" s="529" t="s">
        <v>563</v>
      </c>
      <c r="E229" s="529">
        <v>1000031039</v>
      </c>
      <c r="F229" s="529">
        <v>82057000</v>
      </c>
      <c r="G229" s="714"/>
      <c r="H229" s="529">
        <v>18</v>
      </c>
      <c r="I229" s="541"/>
      <c r="J229" s="713" t="s">
        <v>488</v>
      </c>
      <c r="K229" s="529" t="s">
        <v>300</v>
      </c>
      <c r="L229" s="529">
        <v>1</v>
      </c>
      <c r="M229" s="715"/>
      <c r="N229" s="530" t="str">
        <f t="shared" si="24"/>
        <v>INCLUDED</v>
      </c>
      <c r="O229" s="745">
        <f t="shared" si="25"/>
        <v>0</v>
      </c>
      <c r="P229" s="745">
        <f t="shared" si="26"/>
        <v>0</v>
      </c>
      <c r="Q229" s="746">
        <f>Discount!$H$36</f>
        <v>0</v>
      </c>
      <c r="R229" s="746">
        <f t="shared" si="27"/>
        <v>0</v>
      </c>
      <c r="S229" s="746">
        <f t="shared" si="28"/>
        <v>0</v>
      </c>
      <c r="T229" s="747">
        <f t="shared" si="29"/>
        <v>0</v>
      </c>
    </row>
    <row r="230" spans="1:20" ht="64.5" customHeight="1">
      <c r="A230" s="453">
        <v>212</v>
      </c>
      <c r="B230" s="529">
        <v>7000016740</v>
      </c>
      <c r="C230" s="529">
        <v>2360</v>
      </c>
      <c r="D230" s="529" t="s">
        <v>563</v>
      </c>
      <c r="E230" s="529">
        <v>1000033146</v>
      </c>
      <c r="F230" s="529">
        <v>82057000</v>
      </c>
      <c r="G230" s="714"/>
      <c r="H230" s="529">
        <v>18</v>
      </c>
      <c r="I230" s="541"/>
      <c r="J230" s="713" t="s">
        <v>489</v>
      </c>
      <c r="K230" s="529" t="s">
        <v>300</v>
      </c>
      <c r="L230" s="529">
        <v>2</v>
      </c>
      <c r="M230" s="715"/>
      <c r="N230" s="530" t="str">
        <f t="shared" si="24"/>
        <v>INCLUDED</v>
      </c>
      <c r="O230" s="745">
        <f t="shared" si="25"/>
        <v>0</v>
      </c>
      <c r="P230" s="745">
        <f t="shared" si="26"/>
        <v>0</v>
      </c>
      <c r="Q230" s="746">
        <f>Discount!$H$36</f>
        <v>0</v>
      </c>
      <c r="R230" s="746">
        <f t="shared" si="27"/>
        <v>0</v>
      </c>
      <c r="S230" s="746">
        <f t="shared" si="28"/>
        <v>0</v>
      </c>
      <c r="T230" s="747">
        <f t="shared" si="29"/>
        <v>0</v>
      </c>
    </row>
    <row r="231" spans="1:20" ht="64.5" customHeight="1">
      <c r="A231" s="453">
        <v>213</v>
      </c>
      <c r="B231" s="529">
        <v>7000016740</v>
      </c>
      <c r="C231" s="529">
        <v>2370</v>
      </c>
      <c r="D231" s="529" t="s">
        <v>563</v>
      </c>
      <c r="E231" s="529">
        <v>1000031041</v>
      </c>
      <c r="F231" s="529">
        <v>82057000</v>
      </c>
      <c r="G231" s="714"/>
      <c r="H231" s="529">
        <v>18</v>
      </c>
      <c r="I231" s="541"/>
      <c r="J231" s="713" t="s">
        <v>533</v>
      </c>
      <c r="K231" s="529" t="s">
        <v>300</v>
      </c>
      <c r="L231" s="529">
        <v>1</v>
      </c>
      <c r="M231" s="715"/>
      <c r="N231" s="530" t="str">
        <f t="shared" si="24"/>
        <v>INCLUDED</v>
      </c>
      <c r="O231" s="745">
        <f t="shared" si="25"/>
        <v>0</v>
      </c>
      <c r="P231" s="745">
        <f t="shared" si="26"/>
        <v>0</v>
      </c>
      <c r="Q231" s="746">
        <f>Discount!$H$36</f>
        <v>0</v>
      </c>
      <c r="R231" s="746">
        <f t="shared" si="27"/>
        <v>0</v>
      </c>
      <c r="S231" s="746">
        <f t="shared" si="28"/>
        <v>0</v>
      </c>
      <c r="T231" s="747">
        <f t="shared" si="29"/>
        <v>0</v>
      </c>
    </row>
    <row r="232" spans="1:20" ht="42.75" customHeight="1">
      <c r="A232" s="453">
        <v>214</v>
      </c>
      <c r="B232" s="529">
        <v>7000016740</v>
      </c>
      <c r="C232" s="529">
        <v>2380</v>
      </c>
      <c r="D232" s="529" t="s">
        <v>563</v>
      </c>
      <c r="E232" s="529">
        <v>1000022417</v>
      </c>
      <c r="F232" s="529">
        <v>82057000</v>
      </c>
      <c r="G232" s="714"/>
      <c r="H232" s="529">
        <v>18</v>
      </c>
      <c r="I232" s="541"/>
      <c r="J232" s="713" t="s">
        <v>490</v>
      </c>
      <c r="K232" s="529" t="s">
        <v>299</v>
      </c>
      <c r="L232" s="529">
        <v>9</v>
      </c>
      <c r="M232" s="715"/>
      <c r="N232" s="530" t="str">
        <f t="shared" si="24"/>
        <v>INCLUDED</v>
      </c>
      <c r="O232" s="745">
        <f t="shared" si="25"/>
        <v>0</v>
      </c>
      <c r="P232" s="745">
        <f t="shared" si="26"/>
        <v>0</v>
      </c>
      <c r="Q232" s="746">
        <f>Discount!$H$36</f>
        <v>0</v>
      </c>
      <c r="R232" s="746">
        <f t="shared" si="27"/>
        <v>0</v>
      </c>
      <c r="S232" s="746">
        <f t="shared" si="28"/>
        <v>0</v>
      </c>
      <c r="T232" s="747">
        <f t="shared" si="29"/>
        <v>0</v>
      </c>
    </row>
    <row r="233" spans="1:20" ht="42.75" customHeight="1">
      <c r="A233" s="453">
        <v>215</v>
      </c>
      <c r="B233" s="529">
        <v>7000016740</v>
      </c>
      <c r="C233" s="529">
        <v>2390</v>
      </c>
      <c r="D233" s="529" t="s">
        <v>563</v>
      </c>
      <c r="E233" s="529">
        <v>1000010817</v>
      </c>
      <c r="F233" s="529">
        <v>82057000</v>
      </c>
      <c r="G233" s="714"/>
      <c r="H233" s="529">
        <v>18</v>
      </c>
      <c r="I233" s="541"/>
      <c r="J233" s="713" t="s">
        <v>491</v>
      </c>
      <c r="K233" s="529" t="s">
        <v>299</v>
      </c>
      <c r="L233" s="529">
        <v>10</v>
      </c>
      <c r="M233" s="715"/>
      <c r="N233" s="530" t="str">
        <f t="shared" si="24"/>
        <v>INCLUDED</v>
      </c>
      <c r="O233" s="745">
        <f t="shared" si="25"/>
        <v>0</v>
      </c>
      <c r="P233" s="745">
        <f t="shared" si="26"/>
        <v>0</v>
      </c>
      <c r="Q233" s="746">
        <f>Discount!$H$36</f>
        <v>0</v>
      </c>
      <c r="R233" s="746">
        <f t="shared" si="27"/>
        <v>0</v>
      </c>
      <c r="S233" s="746">
        <f t="shared" si="28"/>
        <v>0</v>
      </c>
      <c r="T233" s="747">
        <f t="shared" si="29"/>
        <v>0</v>
      </c>
    </row>
    <row r="234" spans="1:20" ht="42.75" customHeight="1">
      <c r="A234" s="453">
        <v>216</v>
      </c>
      <c r="B234" s="529">
        <v>7000016740</v>
      </c>
      <c r="C234" s="529">
        <v>2400</v>
      </c>
      <c r="D234" s="529" t="s">
        <v>563</v>
      </c>
      <c r="E234" s="529">
        <v>1000014198</v>
      </c>
      <c r="F234" s="529">
        <v>85353090</v>
      </c>
      <c r="G234" s="714"/>
      <c r="H234" s="529">
        <v>18</v>
      </c>
      <c r="I234" s="541"/>
      <c r="J234" s="713" t="s">
        <v>492</v>
      </c>
      <c r="K234" s="529" t="s">
        <v>299</v>
      </c>
      <c r="L234" s="529">
        <v>1</v>
      </c>
      <c r="M234" s="715"/>
      <c r="N234" s="530" t="str">
        <f t="shared" si="24"/>
        <v>INCLUDED</v>
      </c>
      <c r="O234" s="745">
        <f t="shared" si="25"/>
        <v>0</v>
      </c>
      <c r="P234" s="745">
        <f t="shared" si="26"/>
        <v>0</v>
      </c>
      <c r="Q234" s="746">
        <f>Discount!$H$36</f>
        <v>0</v>
      </c>
      <c r="R234" s="746">
        <f t="shared" si="27"/>
        <v>0</v>
      </c>
      <c r="S234" s="746">
        <f t="shared" si="28"/>
        <v>0</v>
      </c>
      <c r="T234" s="747">
        <f t="shared" si="29"/>
        <v>0</v>
      </c>
    </row>
    <row r="235" spans="1:20" s="763" customFormat="1" ht="25.5" customHeight="1">
      <c r="A235" s="761"/>
      <c r="B235" s="760" t="s">
        <v>630</v>
      </c>
      <c r="C235" s="761"/>
      <c r="D235" s="762"/>
      <c r="E235" s="761"/>
      <c r="F235" s="761"/>
      <c r="G235" s="761"/>
      <c r="H235" s="761"/>
      <c r="I235" s="761"/>
      <c r="J235" s="762"/>
      <c r="K235" s="761"/>
      <c r="L235" s="761"/>
      <c r="M235" s="761"/>
      <c r="N235" s="761"/>
    </row>
    <row r="236" spans="1:20" ht="103.5" customHeight="1">
      <c r="A236" s="453">
        <v>217</v>
      </c>
      <c r="B236" s="529">
        <v>7000016341</v>
      </c>
      <c r="C236" s="529">
        <v>160</v>
      </c>
      <c r="D236" s="529" t="s">
        <v>631</v>
      </c>
      <c r="E236" s="529">
        <v>1000013391</v>
      </c>
      <c r="F236" s="529">
        <v>73082011</v>
      </c>
      <c r="G236" s="714"/>
      <c r="H236" s="529">
        <v>18</v>
      </c>
      <c r="I236" s="541"/>
      <c r="J236" s="713" t="s">
        <v>640</v>
      </c>
      <c r="K236" s="529" t="s">
        <v>478</v>
      </c>
      <c r="L236" s="529">
        <v>767.197</v>
      </c>
      <c r="M236" s="715"/>
      <c r="N236" s="530" t="str">
        <f t="shared" ref="N236:N299" si="30">IF(M236=0, "INCLUDED", IF(ISERROR(M236*L236), M236, M236*L236))</f>
        <v>INCLUDED</v>
      </c>
      <c r="O236" s="745">
        <f t="shared" ref="O236:O299" si="31">IF(N236="Included",0,N236)</f>
        <v>0</v>
      </c>
      <c r="P236" s="745">
        <f t="shared" ref="P236:P299" si="32">IF( I236="",H236*(IF(N236="Included",0,N236))/100,I236*(IF(N236="Included",0,N236)))</f>
        <v>0</v>
      </c>
      <c r="Q236" s="746">
        <f>Discount!$H$36</f>
        <v>0</v>
      </c>
      <c r="R236" s="746">
        <f t="shared" ref="R236:R299" si="33">Q236*O236</f>
        <v>0</v>
      </c>
      <c r="S236" s="746">
        <f t="shared" ref="S236:S299" si="34">IF(I236="",H236*R236/100,I236*R236)</f>
        <v>0</v>
      </c>
      <c r="T236" s="747">
        <f t="shared" ref="T236:T299" si="35">M236*L236</f>
        <v>0</v>
      </c>
    </row>
    <row r="237" spans="1:20" ht="103.5" customHeight="1">
      <c r="A237" s="453">
        <v>218</v>
      </c>
      <c r="B237" s="529">
        <v>7000016341</v>
      </c>
      <c r="C237" s="529">
        <v>170</v>
      </c>
      <c r="D237" s="529" t="s">
        <v>631</v>
      </c>
      <c r="E237" s="529">
        <v>1000015274</v>
      </c>
      <c r="F237" s="529">
        <v>73082011</v>
      </c>
      <c r="G237" s="714"/>
      <c r="H237" s="529">
        <v>18</v>
      </c>
      <c r="I237" s="541"/>
      <c r="J237" s="713" t="s">
        <v>641</v>
      </c>
      <c r="K237" s="529" t="s">
        <v>478</v>
      </c>
      <c r="L237" s="529">
        <v>336.21300000000002</v>
      </c>
      <c r="M237" s="715"/>
      <c r="N237" s="530" t="str">
        <f t="shared" si="30"/>
        <v>INCLUDED</v>
      </c>
      <c r="O237" s="745">
        <f t="shared" si="31"/>
        <v>0</v>
      </c>
      <c r="P237" s="745">
        <f t="shared" si="32"/>
        <v>0</v>
      </c>
      <c r="Q237" s="746">
        <f>Discount!$H$36</f>
        <v>0</v>
      </c>
      <c r="R237" s="746">
        <f t="shared" si="33"/>
        <v>0</v>
      </c>
      <c r="S237" s="746">
        <f t="shared" si="34"/>
        <v>0</v>
      </c>
      <c r="T237" s="747">
        <f t="shared" si="35"/>
        <v>0</v>
      </c>
    </row>
    <row r="238" spans="1:20" ht="51" customHeight="1">
      <c r="A238" s="453">
        <v>219</v>
      </c>
      <c r="B238" s="529">
        <v>7000016341</v>
      </c>
      <c r="C238" s="529">
        <v>180</v>
      </c>
      <c r="D238" s="529" t="s">
        <v>631</v>
      </c>
      <c r="E238" s="529">
        <v>1000013472</v>
      </c>
      <c r="F238" s="529">
        <v>73181500</v>
      </c>
      <c r="G238" s="714"/>
      <c r="H238" s="529">
        <v>18</v>
      </c>
      <c r="I238" s="541"/>
      <c r="J238" s="713" t="s">
        <v>611</v>
      </c>
      <c r="K238" s="529" t="s">
        <v>478</v>
      </c>
      <c r="L238" s="529">
        <v>48.168999999999997</v>
      </c>
      <c r="M238" s="715"/>
      <c r="N238" s="530" t="str">
        <f t="shared" si="30"/>
        <v>INCLUDED</v>
      </c>
      <c r="O238" s="745">
        <f t="shared" si="31"/>
        <v>0</v>
      </c>
      <c r="P238" s="745">
        <f t="shared" si="32"/>
        <v>0</v>
      </c>
      <c r="Q238" s="746">
        <f>Discount!$H$36</f>
        <v>0</v>
      </c>
      <c r="R238" s="746">
        <f t="shared" si="33"/>
        <v>0</v>
      </c>
      <c r="S238" s="746">
        <f t="shared" si="34"/>
        <v>0</v>
      </c>
      <c r="T238" s="747">
        <f t="shared" si="35"/>
        <v>0</v>
      </c>
    </row>
    <row r="239" spans="1:20" ht="83.25" customHeight="1">
      <c r="A239" s="453">
        <v>220</v>
      </c>
      <c r="B239" s="529">
        <v>7000016341</v>
      </c>
      <c r="C239" s="529">
        <v>190</v>
      </c>
      <c r="D239" s="529" t="s">
        <v>631</v>
      </c>
      <c r="E239" s="529">
        <v>1000013393</v>
      </c>
      <c r="F239" s="529">
        <v>73082011</v>
      </c>
      <c r="G239" s="714"/>
      <c r="H239" s="529">
        <v>18</v>
      </c>
      <c r="I239" s="541"/>
      <c r="J239" s="713" t="s">
        <v>642</v>
      </c>
      <c r="K239" s="529" t="s">
        <v>478</v>
      </c>
      <c r="L239" s="529">
        <v>32.36</v>
      </c>
      <c r="M239" s="715"/>
      <c r="N239" s="530" t="str">
        <f t="shared" si="30"/>
        <v>INCLUDED</v>
      </c>
      <c r="O239" s="745">
        <f t="shared" si="31"/>
        <v>0</v>
      </c>
      <c r="P239" s="745">
        <f t="shared" si="32"/>
        <v>0</v>
      </c>
      <c r="Q239" s="746">
        <f>Discount!$H$36</f>
        <v>0</v>
      </c>
      <c r="R239" s="746">
        <f t="shared" si="33"/>
        <v>0</v>
      </c>
      <c r="S239" s="746">
        <f t="shared" si="34"/>
        <v>0</v>
      </c>
      <c r="T239" s="747">
        <f t="shared" si="35"/>
        <v>0</v>
      </c>
    </row>
    <row r="240" spans="1:20" ht="83.25" customHeight="1">
      <c r="A240" s="453">
        <v>221</v>
      </c>
      <c r="B240" s="529">
        <v>7000016341</v>
      </c>
      <c r="C240" s="529">
        <v>260</v>
      </c>
      <c r="D240" s="529" t="s">
        <v>631</v>
      </c>
      <c r="E240" s="529">
        <v>1000015276</v>
      </c>
      <c r="F240" s="529">
        <v>73082011</v>
      </c>
      <c r="G240" s="714"/>
      <c r="H240" s="529">
        <v>18</v>
      </c>
      <c r="I240" s="541"/>
      <c r="J240" s="713" t="s">
        <v>643</v>
      </c>
      <c r="K240" s="529" t="s">
        <v>478</v>
      </c>
      <c r="L240" s="529">
        <v>1E-3</v>
      </c>
      <c r="M240" s="715"/>
      <c r="N240" s="530" t="str">
        <f t="shared" si="30"/>
        <v>INCLUDED</v>
      </c>
      <c r="O240" s="745">
        <f t="shared" si="31"/>
        <v>0</v>
      </c>
      <c r="P240" s="745">
        <f t="shared" si="32"/>
        <v>0</v>
      </c>
      <c r="Q240" s="746">
        <f>Discount!$H$36</f>
        <v>0</v>
      </c>
      <c r="R240" s="746">
        <f t="shared" si="33"/>
        <v>0</v>
      </c>
      <c r="S240" s="746">
        <f t="shared" si="34"/>
        <v>0</v>
      </c>
      <c r="T240" s="747">
        <f t="shared" si="35"/>
        <v>0</v>
      </c>
    </row>
    <row r="241" spans="1:20" ht="42.75" customHeight="1">
      <c r="A241" s="453">
        <v>222</v>
      </c>
      <c r="B241" s="529">
        <v>7000016341</v>
      </c>
      <c r="C241" s="529">
        <v>200</v>
      </c>
      <c r="D241" s="529" t="s">
        <v>631</v>
      </c>
      <c r="E241" s="529">
        <v>1000007847</v>
      </c>
      <c r="F241" s="529">
        <v>73181500</v>
      </c>
      <c r="G241" s="714"/>
      <c r="H241" s="529">
        <v>18</v>
      </c>
      <c r="I241" s="541"/>
      <c r="J241" s="713" t="s">
        <v>612</v>
      </c>
      <c r="K241" s="529" t="s">
        <v>478</v>
      </c>
      <c r="L241" s="529">
        <v>0.73899999999999999</v>
      </c>
      <c r="M241" s="715"/>
      <c r="N241" s="530" t="str">
        <f t="shared" si="30"/>
        <v>INCLUDED</v>
      </c>
      <c r="O241" s="745">
        <f t="shared" si="31"/>
        <v>0</v>
      </c>
      <c r="P241" s="745">
        <f t="shared" si="32"/>
        <v>0</v>
      </c>
      <c r="Q241" s="746">
        <f>Discount!$H$36</f>
        <v>0</v>
      </c>
      <c r="R241" s="746">
        <f t="shared" si="33"/>
        <v>0</v>
      </c>
      <c r="S241" s="746">
        <f t="shared" si="34"/>
        <v>0</v>
      </c>
      <c r="T241" s="747">
        <f t="shared" si="35"/>
        <v>0</v>
      </c>
    </row>
    <row r="242" spans="1:20" ht="96.75" customHeight="1">
      <c r="A242" s="453">
        <v>223</v>
      </c>
      <c r="B242" s="529">
        <v>7000016341</v>
      </c>
      <c r="C242" s="529">
        <v>210</v>
      </c>
      <c r="D242" s="529" t="s">
        <v>631</v>
      </c>
      <c r="E242" s="529">
        <v>1000013391</v>
      </c>
      <c r="F242" s="529">
        <v>73082011</v>
      </c>
      <c r="G242" s="714"/>
      <c r="H242" s="529">
        <v>18</v>
      </c>
      <c r="I242" s="541"/>
      <c r="J242" s="713" t="s">
        <v>640</v>
      </c>
      <c r="K242" s="529" t="s">
        <v>478</v>
      </c>
      <c r="L242" s="529">
        <v>7.67</v>
      </c>
      <c r="M242" s="715"/>
      <c r="N242" s="530" t="str">
        <f t="shared" si="30"/>
        <v>INCLUDED</v>
      </c>
      <c r="O242" s="745">
        <f t="shared" si="31"/>
        <v>0</v>
      </c>
      <c r="P242" s="745">
        <f t="shared" si="32"/>
        <v>0</v>
      </c>
      <c r="Q242" s="746">
        <f>Discount!$H$36</f>
        <v>0</v>
      </c>
      <c r="R242" s="746">
        <f t="shared" si="33"/>
        <v>0</v>
      </c>
      <c r="S242" s="746">
        <f t="shared" si="34"/>
        <v>0</v>
      </c>
      <c r="T242" s="747">
        <f t="shared" si="35"/>
        <v>0</v>
      </c>
    </row>
    <row r="243" spans="1:20" ht="96.75" customHeight="1">
      <c r="A243" s="453">
        <v>224</v>
      </c>
      <c r="B243" s="529">
        <v>7000016341</v>
      </c>
      <c r="C243" s="529">
        <v>220</v>
      </c>
      <c r="D243" s="529" t="s">
        <v>631</v>
      </c>
      <c r="E243" s="529">
        <v>1000015274</v>
      </c>
      <c r="F243" s="529">
        <v>73082011</v>
      </c>
      <c r="G243" s="714"/>
      <c r="H243" s="529">
        <v>18</v>
      </c>
      <c r="I243" s="541"/>
      <c r="J243" s="713" t="s">
        <v>641</v>
      </c>
      <c r="K243" s="529" t="s">
        <v>478</v>
      </c>
      <c r="L243" s="529">
        <v>3.36</v>
      </c>
      <c r="M243" s="715"/>
      <c r="N243" s="530" t="str">
        <f t="shared" si="30"/>
        <v>INCLUDED</v>
      </c>
      <c r="O243" s="745">
        <f t="shared" si="31"/>
        <v>0</v>
      </c>
      <c r="P243" s="745">
        <f t="shared" si="32"/>
        <v>0</v>
      </c>
      <c r="Q243" s="746">
        <f>Discount!$H$36</f>
        <v>0</v>
      </c>
      <c r="R243" s="746">
        <f t="shared" si="33"/>
        <v>0</v>
      </c>
      <c r="S243" s="746">
        <f t="shared" si="34"/>
        <v>0</v>
      </c>
      <c r="T243" s="747">
        <f t="shared" si="35"/>
        <v>0</v>
      </c>
    </row>
    <row r="244" spans="1:20" ht="54.75" customHeight="1">
      <c r="A244" s="453">
        <v>225</v>
      </c>
      <c r="B244" s="529">
        <v>7000016341</v>
      </c>
      <c r="C244" s="529">
        <v>230</v>
      </c>
      <c r="D244" s="529" t="s">
        <v>631</v>
      </c>
      <c r="E244" s="529">
        <v>1000013472</v>
      </c>
      <c r="F244" s="529">
        <v>73181500</v>
      </c>
      <c r="G244" s="714"/>
      <c r="H244" s="529">
        <v>18</v>
      </c>
      <c r="I244" s="541"/>
      <c r="J244" s="713" t="s">
        <v>611</v>
      </c>
      <c r="K244" s="529" t="s">
        <v>478</v>
      </c>
      <c r="L244" s="529">
        <v>0.48</v>
      </c>
      <c r="M244" s="715"/>
      <c r="N244" s="530" t="str">
        <f t="shared" si="30"/>
        <v>INCLUDED</v>
      </c>
      <c r="O244" s="745">
        <f t="shared" si="31"/>
        <v>0</v>
      </c>
      <c r="P244" s="745">
        <f t="shared" si="32"/>
        <v>0</v>
      </c>
      <c r="Q244" s="746">
        <f>Discount!$H$36</f>
        <v>0</v>
      </c>
      <c r="R244" s="746">
        <f t="shared" si="33"/>
        <v>0</v>
      </c>
      <c r="S244" s="746">
        <f t="shared" si="34"/>
        <v>0</v>
      </c>
      <c r="T244" s="747">
        <f t="shared" si="35"/>
        <v>0</v>
      </c>
    </row>
    <row r="245" spans="1:20" ht="93" customHeight="1">
      <c r="A245" s="453">
        <v>226</v>
      </c>
      <c r="B245" s="529">
        <v>7000016341</v>
      </c>
      <c r="C245" s="529">
        <v>240</v>
      </c>
      <c r="D245" s="529" t="s">
        <v>631</v>
      </c>
      <c r="E245" s="529">
        <v>1000013393</v>
      </c>
      <c r="F245" s="529">
        <v>73082011</v>
      </c>
      <c r="G245" s="714"/>
      <c r="H245" s="529">
        <v>18</v>
      </c>
      <c r="I245" s="541"/>
      <c r="J245" s="713" t="s">
        <v>642</v>
      </c>
      <c r="K245" s="529" t="s">
        <v>478</v>
      </c>
      <c r="L245" s="529">
        <v>0.32</v>
      </c>
      <c r="M245" s="715"/>
      <c r="N245" s="530" t="str">
        <f t="shared" si="30"/>
        <v>INCLUDED</v>
      </c>
      <c r="O245" s="745">
        <f t="shared" si="31"/>
        <v>0</v>
      </c>
      <c r="P245" s="745">
        <f t="shared" si="32"/>
        <v>0</v>
      </c>
      <c r="Q245" s="746">
        <f>Discount!$H$36</f>
        <v>0</v>
      </c>
      <c r="R245" s="746">
        <f t="shared" si="33"/>
        <v>0</v>
      </c>
      <c r="S245" s="746">
        <f t="shared" si="34"/>
        <v>0</v>
      </c>
      <c r="T245" s="747">
        <f t="shared" si="35"/>
        <v>0</v>
      </c>
    </row>
    <row r="246" spans="1:20" ht="48" customHeight="1">
      <c r="A246" s="453">
        <v>227</v>
      </c>
      <c r="B246" s="529">
        <v>7000016341</v>
      </c>
      <c r="C246" s="529">
        <v>250</v>
      </c>
      <c r="D246" s="529" t="s">
        <v>631</v>
      </c>
      <c r="E246" s="529">
        <v>1000007847</v>
      </c>
      <c r="F246" s="529">
        <v>73181500</v>
      </c>
      <c r="G246" s="714"/>
      <c r="H246" s="529">
        <v>18</v>
      </c>
      <c r="I246" s="541"/>
      <c r="J246" s="713" t="s">
        <v>612</v>
      </c>
      <c r="K246" s="529" t="s">
        <v>478</v>
      </c>
      <c r="L246" s="529">
        <v>7.0000000000000001E-3</v>
      </c>
      <c r="M246" s="715"/>
      <c r="N246" s="530" t="str">
        <f t="shared" si="30"/>
        <v>INCLUDED</v>
      </c>
      <c r="O246" s="745">
        <f t="shared" si="31"/>
        <v>0</v>
      </c>
      <c r="P246" s="745">
        <f t="shared" si="32"/>
        <v>0</v>
      </c>
      <c r="Q246" s="746">
        <f>Discount!$H$36</f>
        <v>0</v>
      </c>
      <c r="R246" s="746">
        <f t="shared" si="33"/>
        <v>0</v>
      </c>
      <c r="S246" s="746">
        <f t="shared" si="34"/>
        <v>0</v>
      </c>
      <c r="T246" s="747">
        <f t="shared" si="35"/>
        <v>0</v>
      </c>
    </row>
    <row r="247" spans="1:20" ht="42.75" customHeight="1">
      <c r="A247" s="453">
        <v>228</v>
      </c>
      <c r="B247" s="529">
        <v>7000016341</v>
      </c>
      <c r="C247" s="529">
        <v>270</v>
      </c>
      <c r="D247" s="529" t="s">
        <v>515</v>
      </c>
      <c r="E247" s="529">
        <v>1000017587</v>
      </c>
      <c r="F247" s="529">
        <v>73082011</v>
      </c>
      <c r="G247" s="714"/>
      <c r="H247" s="529">
        <v>18</v>
      </c>
      <c r="I247" s="541"/>
      <c r="J247" s="713" t="s">
        <v>479</v>
      </c>
      <c r="K247" s="529" t="s">
        <v>299</v>
      </c>
      <c r="L247" s="529">
        <v>46</v>
      </c>
      <c r="M247" s="715"/>
      <c r="N247" s="530" t="str">
        <f t="shared" si="30"/>
        <v>INCLUDED</v>
      </c>
      <c r="O247" s="745">
        <f t="shared" si="31"/>
        <v>0</v>
      </c>
      <c r="P247" s="745">
        <f t="shared" si="32"/>
        <v>0</v>
      </c>
      <c r="Q247" s="746">
        <f>Discount!$H$36</f>
        <v>0</v>
      </c>
      <c r="R247" s="746">
        <f t="shared" si="33"/>
        <v>0</v>
      </c>
      <c r="S247" s="746">
        <f t="shared" si="34"/>
        <v>0</v>
      </c>
      <c r="T247" s="747">
        <f t="shared" si="35"/>
        <v>0</v>
      </c>
    </row>
    <row r="248" spans="1:20" ht="42.75" customHeight="1">
      <c r="A248" s="453">
        <v>229</v>
      </c>
      <c r="B248" s="529">
        <v>7000016341</v>
      </c>
      <c r="C248" s="529">
        <v>280</v>
      </c>
      <c r="D248" s="529" t="s">
        <v>515</v>
      </c>
      <c r="E248" s="529">
        <v>1000010003</v>
      </c>
      <c r="F248" s="529">
        <v>73082011</v>
      </c>
      <c r="G248" s="714"/>
      <c r="H248" s="529">
        <v>18</v>
      </c>
      <c r="I248" s="541"/>
      <c r="J248" s="713" t="s">
        <v>516</v>
      </c>
      <c r="K248" s="529" t="s">
        <v>299</v>
      </c>
      <c r="L248" s="529">
        <v>5</v>
      </c>
      <c r="M248" s="715"/>
      <c r="N248" s="530" t="str">
        <f t="shared" si="30"/>
        <v>INCLUDED</v>
      </c>
      <c r="O248" s="745">
        <f t="shared" si="31"/>
        <v>0</v>
      </c>
      <c r="P248" s="745">
        <f t="shared" si="32"/>
        <v>0</v>
      </c>
      <c r="Q248" s="746">
        <f>Discount!$H$36</f>
        <v>0</v>
      </c>
      <c r="R248" s="746">
        <f t="shared" si="33"/>
        <v>0</v>
      </c>
      <c r="S248" s="746">
        <f t="shared" si="34"/>
        <v>0</v>
      </c>
      <c r="T248" s="747">
        <f t="shared" si="35"/>
        <v>0</v>
      </c>
    </row>
    <row r="249" spans="1:20" ht="42.75" customHeight="1">
      <c r="A249" s="453">
        <v>230</v>
      </c>
      <c r="B249" s="529">
        <v>7000016341</v>
      </c>
      <c r="C249" s="529">
        <v>290</v>
      </c>
      <c r="D249" s="529" t="s">
        <v>515</v>
      </c>
      <c r="E249" s="529">
        <v>1000038340</v>
      </c>
      <c r="F249" s="529">
        <v>73082011</v>
      </c>
      <c r="G249" s="714"/>
      <c r="H249" s="529">
        <v>18</v>
      </c>
      <c r="I249" s="541"/>
      <c r="J249" s="713" t="s">
        <v>480</v>
      </c>
      <c r="K249" s="529" t="s">
        <v>299</v>
      </c>
      <c r="L249" s="529">
        <v>51</v>
      </c>
      <c r="M249" s="715"/>
      <c r="N249" s="530" t="str">
        <f t="shared" si="30"/>
        <v>INCLUDED</v>
      </c>
      <c r="O249" s="745">
        <f t="shared" si="31"/>
        <v>0</v>
      </c>
      <c r="P249" s="745">
        <f t="shared" si="32"/>
        <v>0</v>
      </c>
      <c r="Q249" s="746">
        <f>Discount!$H$36</f>
        <v>0</v>
      </c>
      <c r="R249" s="746">
        <f t="shared" si="33"/>
        <v>0</v>
      </c>
      <c r="S249" s="746">
        <f t="shared" si="34"/>
        <v>0</v>
      </c>
      <c r="T249" s="747">
        <f t="shared" si="35"/>
        <v>0</v>
      </c>
    </row>
    <row r="250" spans="1:20" ht="69" customHeight="1">
      <c r="A250" s="453">
        <v>231</v>
      </c>
      <c r="B250" s="529">
        <v>7000016341</v>
      </c>
      <c r="C250" s="529">
        <v>300</v>
      </c>
      <c r="D250" s="529" t="s">
        <v>515</v>
      </c>
      <c r="E250" s="529">
        <v>1000019718</v>
      </c>
      <c r="F250" s="529">
        <v>73082011</v>
      </c>
      <c r="G250" s="714"/>
      <c r="H250" s="529">
        <v>18</v>
      </c>
      <c r="I250" s="541"/>
      <c r="J250" s="713" t="s">
        <v>481</v>
      </c>
      <c r="K250" s="529" t="s">
        <v>299</v>
      </c>
      <c r="L250" s="529">
        <v>2</v>
      </c>
      <c r="M250" s="715"/>
      <c r="N250" s="530" t="str">
        <f t="shared" si="30"/>
        <v>INCLUDED</v>
      </c>
      <c r="O250" s="745">
        <f t="shared" si="31"/>
        <v>0</v>
      </c>
      <c r="P250" s="745">
        <f t="shared" si="32"/>
        <v>0</v>
      </c>
      <c r="Q250" s="746">
        <f>Discount!$H$36</f>
        <v>0</v>
      </c>
      <c r="R250" s="746">
        <f t="shared" si="33"/>
        <v>0</v>
      </c>
      <c r="S250" s="746">
        <f t="shared" si="34"/>
        <v>0</v>
      </c>
      <c r="T250" s="747">
        <f t="shared" si="35"/>
        <v>0</v>
      </c>
    </row>
    <row r="251" spans="1:20" ht="42.75" customHeight="1">
      <c r="A251" s="453">
        <v>232</v>
      </c>
      <c r="B251" s="529">
        <v>7000016341</v>
      </c>
      <c r="C251" s="529">
        <v>310</v>
      </c>
      <c r="D251" s="529" t="s">
        <v>515</v>
      </c>
      <c r="E251" s="529">
        <v>1000045873</v>
      </c>
      <c r="F251" s="529">
        <v>73082011</v>
      </c>
      <c r="G251" s="714"/>
      <c r="H251" s="529">
        <v>18</v>
      </c>
      <c r="I251" s="541"/>
      <c r="J251" s="713" t="s">
        <v>613</v>
      </c>
      <c r="K251" s="529" t="s">
        <v>299</v>
      </c>
      <c r="L251" s="529">
        <v>5</v>
      </c>
      <c r="M251" s="715"/>
      <c r="N251" s="530" t="str">
        <f t="shared" si="30"/>
        <v>INCLUDED</v>
      </c>
      <c r="O251" s="745">
        <f t="shared" si="31"/>
        <v>0</v>
      </c>
      <c r="P251" s="745">
        <f t="shared" si="32"/>
        <v>0</v>
      </c>
      <c r="Q251" s="746">
        <f>Discount!$H$36</f>
        <v>0</v>
      </c>
      <c r="R251" s="746">
        <f t="shared" si="33"/>
        <v>0</v>
      </c>
      <c r="S251" s="746">
        <f t="shared" si="34"/>
        <v>0</v>
      </c>
      <c r="T251" s="747">
        <f t="shared" si="35"/>
        <v>0</v>
      </c>
    </row>
    <row r="252" spans="1:20" ht="42.75" customHeight="1">
      <c r="A252" s="453">
        <v>233</v>
      </c>
      <c r="B252" s="529">
        <v>7000016341</v>
      </c>
      <c r="C252" s="529">
        <v>320</v>
      </c>
      <c r="D252" s="529" t="s">
        <v>515</v>
      </c>
      <c r="E252" s="529">
        <v>1000048808</v>
      </c>
      <c r="F252" s="529">
        <v>73082011</v>
      </c>
      <c r="G252" s="714"/>
      <c r="H252" s="529">
        <v>18</v>
      </c>
      <c r="I252" s="541"/>
      <c r="J252" s="713" t="s">
        <v>614</v>
      </c>
      <c r="K252" s="529" t="s">
        <v>299</v>
      </c>
      <c r="L252" s="529">
        <v>1</v>
      </c>
      <c r="M252" s="715"/>
      <c r="N252" s="530" t="str">
        <f t="shared" si="30"/>
        <v>INCLUDED</v>
      </c>
      <c r="O252" s="745">
        <f t="shared" si="31"/>
        <v>0</v>
      </c>
      <c r="P252" s="745">
        <f t="shared" si="32"/>
        <v>0</v>
      </c>
      <c r="Q252" s="746">
        <f>Discount!$H$36</f>
        <v>0</v>
      </c>
      <c r="R252" s="746">
        <f t="shared" si="33"/>
        <v>0</v>
      </c>
      <c r="S252" s="746">
        <f t="shared" si="34"/>
        <v>0</v>
      </c>
      <c r="T252" s="747">
        <f t="shared" si="35"/>
        <v>0</v>
      </c>
    </row>
    <row r="253" spans="1:20" ht="65.25" customHeight="1">
      <c r="A253" s="453">
        <v>234</v>
      </c>
      <c r="B253" s="529">
        <v>7000016341</v>
      </c>
      <c r="C253" s="529">
        <v>330</v>
      </c>
      <c r="D253" s="529" t="s">
        <v>515</v>
      </c>
      <c r="E253" s="529">
        <v>1000057380</v>
      </c>
      <c r="F253" s="529">
        <v>73082011</v>
      </c>
      <c r="G253" s="714"/>
      <c r="H253" s="529">
        <v>18</v>
      </c>
      <c r="I253" s="541"/>
      <c r="J253" s="713" t="s">
        <v>615</v>
      </c>
      <c r="K253" s="529" t="s">
        <v>299</v>
      </c>
      <c r="L253" s="529">
        <v>1</v>
      </c>
      <c r="M253" s="715"/>
      <c r="N253" s="530" t="str">
        <f t="shared" si="30"/>
        <v>INCLUDED</v>
      </c>
      <c r="O253" s="745">
        <f t="shared" si="31"/>
        <v>0</v>
      </c>
      <c r="P253" s="745">
        <f t="shared" si="32"/>
        <v>0</v>
      </c>
      <c r="Q253" s="746">
        <f>Discount!$H$36</f>
        <v>0</v>
      </c>
      <c r="R253" s="746">
        <f t="shared" si="33"/>
        <v>0</v>
      </c>
      <c r="S253" s="746">
        <f t="shared" si="34"/>
        <v>0</v>
      </c>
      <c r="T253" s="747">
        <f t="shared" si="35"/>
        <v>0</v>
      </c>
    </row>
    <row r="254" spans="1:20" ht="42.75" customHeight="1">
      <c r="A254" s="453">
        <v>235</v>
      </c>
      <c r="B254" s="529">
        <v>7000016341</v>
      </c>
      <c r="C254" s="529">
        <v>340</v>
      </c>
      <c r="D254" s="529" t="s">
        <v>632</v>
      </c>
      <c r="E254" s="529">
        <v>1000010539</v>
      </c>
      <c r="F254" s="529">
        <v>73082011</v>
      </c>
      <c r="G254" s="714"/>
      <c r="H254" s="529">
        <v>18</v>
      </c>
      <c r="I254" s="541"/>
      <c r="J254" s="713" t="s">
        <v>511</v>
      </c>
      <c r="K254" s="529" t="s">
        <v>299</v>
      </c>
      <c r="L254" s="529">
        <v>57</v>
      </c>
      <c r="M254" s="715"/>
      <c r="N254" s="530" t="str">
        <f t="shared" si="30"/>
        <v>INCLUDED</v>
      </c>
      <c r="O254" s="745">
        <f t="shared" si="31"/>
        <v>0</v>
      </c>
      <c r="P254" s="745">
        <f t="shared" si="32"/>
        <v>0</v>
      </c>
      <c r="Q254" s="746">
        <f>Discount!$H$36</f>
        <v>0</v>
      </c>
      <c r="R254" s="746">
        <f t="shared" si="33"/>
        <v>0</v>
      </c>
      <c r="S254" s="746">
        <f t="shared" si="34"/>
        <v>0</v>
      </c>
      <c r="T254" s="747">
        <f t="shared" si="35"/>
        <v>0</v>
      </c>
    </row>
    <row r="255" spans="1:20" ht="42.75" customHeight="1">
      <c r="A255" s="453">
        <v>236</v>
      </c>
      <c r="B255" s="529">
        <v>7000016341</v>
      </c>
      <c r="C255" s="529">
        <v>350</v>
      </c>
      <c r="D255" s="529" t="s">
        <v>632</v>
      </c>
      <c r="E255" s="529">
        <v>1000015971</v>
      </c>
      <c r="F255" s="529">
        <v>73082011</v>
      </c>
      <c r="G255" s="714"/>
      <c r="H255" s="529">
        <v>18</v>
      </c>
      <c r="I255" s="541"/>
      <c r="J255" s="713" t="s">
        <v>512</v>
      </c>
      <c r="K255" s="529" t="s">
        <v>299</v>
      </c>
      <c r="L255" s="529">
        <v>57</v>
      </c>
      <c r="M255" s="715"/>
      <c r="N255" s="530" t="str">
        <f t="shared" si="30"/>
        <v>INCLUDED</v>
      </c>
      <c r="O255" s="745">
        <f t="shared" si="31"/>
        <v>0</v>
      </c>
      <c r="P255" s="745">
        <f t="shared" si="32"/>
        <v>0</v>
      </c>
      <c r="Q255" s="746">
        <f>Discount!$H$36</f>
        <v>0</v>
      </c>
      <c r="R255" s="746">
        <f t="shared" si="33"/>
        <v>0</v>
      </c>
      <c r="S255" s="746">
        <f t="shared" si="34"/>
        <v>0</v>
      </c>
      <c r="T255" s="747">
        <f t="shared" si="35"/>
        <v>0</v>
      </c>
    </row>
    <row r="256" spans="1:20" ht="42.75" customHeight="1">
      <c r="A256" s="453">
        <v>237</v>
      </c>
      <c r="B256" s="529">
        <v>7000016341</v>
      </c>
      <c r="C256" s="529">
        <v>360</v>
      </c>
      <c r="D256" s="529" t="s">
        <v>632</v>
      </c>
      <c r="E256" s="529">
        <v>1000017508</v>
      </c>
      <c r="F256" s="529">
        <v>73082011</v>
      </c>
      <c r="G256" s="714"/>
      <c r="H256" s="529">
        <v>18</v>
      </c>
      <c r="I256" s="541"/>
      <c r="J256" s="713" t="s">
        <v>482</v>
      </c>
      <c r="K256" s="529" t="s">
        <v>300</v>
      </c>
      <c r="L256" s="529">
        <v>114</v>
      </c>
      <c r="M256" s="715"/>
      <c r="N256" s="530" t="str">
        <f t="shared" si="30"/>
        <v>INCLUDED</v>
      </c>
      <c r="O256" s="745">
        <f t="shared" si="31"/>
        <v>0</v>
      </c>
      <c r="P256" s="745">
        <f t="shared" si="32"/>
        <v>0</v>
      </c>
      <c r="Q256" s="746">
        <f>Discount!$H$36</f>
        <v>0</v>
      </c>
      <c r="R256" s="746">
        <f t="shared" si="33"/>
        <v>0</v>
      </c>
      <c r="S256" s="746">
        <f t="shared" si="34"/>
        <v>0</v>
      </c>
      <c r="T256" s="747">
        <f t="shared" si="35"/>
        <v>0</v>
      </c>
    </row>
    <row r="257" spans="1:20" ht="42.75" customHeight="1">
      <c r="A257" s="453">
        <v>238</v>
      </c>
      <c r="B257" s="529">
        <v>7000016341</v>
      </c>
      <c r="C257" s="529">
        <v>370</v>
      </c>
      <c r="D257" s="529" t="s">
        <v>632</v>
      </c>
      <c r="E257" s="529">
        <v>1000009119</v>
      </c>
      <c r="F257" s="529">
        <v>73082011</v>
      </c>
      <c r="G257" s="714"/>
      <c r="H257" s="529">
        <v>18</v>
      </c>
      <c r="I257" s="541"/>
      <c r="J257" s="713" t="s">
        <v>483</v>
      </c>
      <c r="K257" s="529" t="s">
        <v>300</v>
      </c>
      <c r="L257" s="529">
        <v>57</v>
      </c>
      <c r="M257" s="715"/>
      <c r="N257" s="530" t="str">
        <f t="shared" si="30"/>
        <v>INCLUDED</v>
      </c>
      <c r="O257" s="745">
        <f t="shared" si="31"/>
        <v>0</v>
      </c>
      <c r="P257" s="745">
        <f t="shared" si="32"/>
        <v>0</v>
      </c>
      <c r="Q257" s="746">
        <f>Discount!$H$36</f>
        <v>0</v>
      </c>
      <c r="R257" s="746">
        <f t="shared" si="33"/>
        <v>0</v>
      </c>
      <c r="S257" s="746">
        <f t="shared" si="34"/>
        <v>0</v>
      </c>
      <c r="T257" s="747">
        <f t="shared" si="35"/>
        <v>0</v>
      </c>
    </row>
    <row r="258" spans="1:20" ht="42.75" customHeight="1">
      <c r="A258" s="453">
        <v>239</v>
      </c>
      <c r="B258" s="529">
        <v>7000016341</v>
      </c>
      <c r="C258" s="529">
        <v>380</v>
      </c>
      <c r="D258" s="529" t="s">
        <v>632</v>
      </c>
      <c r="E258" s="529">
        <v>1000006779</v>
      </c>
      <c r="F258" s="529">
        <v>73082011</v>
      </c>
      <c r="G258" s="714"/>
      <c r="H258" s="529">
        <v>18</v>
      </c>
      <c r="I258" s="541"/>
      <c r="J258" s="713" t="s">
        <v>484</v>
      </c>
      <c r="K258" s="529" t="s">
        <v>300</v>
      </c>
      <c r="L258" s="529">
        <v>57</v>
      </c>
      <c r="M258" s="715"/>
      <c r="N258" s="530" t="str">
        <f t="shared" si="30"/>
        <v>INCLUDED</v>
      </c>
      <c r="O258" s="745">
        <f t="shared" si="31"/>
        <v>0</v>
      </c>
      <c r="P258" s="745">
        <f t="shared" si="32"/>
        <v>0</v>
      </c>
      <c r="Q258" s="746">
        <f>Discount!$H$36</f>
        <v>0</v>
      </c>
      <c r="R258" s="746">
        <f t="shared" si="33"/>
        <v>0</v>
      </c>
      <c r="S258" s="746">
        <f t="shared" si="34"/>
        <v>0</v>
      </c>
      <c r="T258" s="747">
        <f t="shared" si="35"/>
        <v>0</v>
      </c>
    </row>
    <row r="259" spans="1:20" ht="42.75" customHeight="1">
      <c r="A259" s="453">
        <v>240</v>
      </c>
      <c r="B259" s="529">
        <v>7000016341</v>
      </c>
      <c r="C259" s="529">
        <v>390</v>
      </c>
      <c r="D259" s="529" t="s">
        <v>632</v>
      </c>
      <c r="E259" s="529">
        <v>1000007735</v>
      </c>
      <c r="F259" s="529">
        <v>73082011</v>
      </c>
      <c r="G259" s="714"/>
      <c r="H259" s="529">
        <v>18</v>
      </c>
      <c r="I259" s="541"/>
      <c r="J259" s="713" t="s">
        <v>517</v>
      </c>
      <c r="K259" s="529" t="s">
        <v>300</v>
      </c>
      <c r="L259" s="529">
        <v>34</v>
      </c>
      <c r="M259" s="715"/>
      <c r="N259" s="530" t="str">
        <f t="shared" si="30"/>
        <v>INCLUDED</v>
      </c>
      <c r="O259" s="745">
        <f t="shared" si="31"/>
        <v>0</v>
      </c>
      <c r="P259" s="745">
        <f t="shared" si="32"/>
        <v>0</v>
      </c>
      <c r="Q259" s="746">
        <f>Discount!$H$36</f>
        <v>0</v>
      </c>
      <c r="R259" s="746">
        <f t="shared" si="33"/>
        <v>0</v>
      </c>
      <c r="S259" s="746">
        <f t="shared" si="34"/>
        <v>0</v>
      </c>
      <c r="T259" s="747">
        <f t="shared" si="35"/>
        <v>0</v>
      </c>
    </row>
    <row r="260" spans="1:20" ht="42.75" customHeight="1">
      <c r="A260" s="453">
        <v>241</v>
      </c>
      <c r="B260" s="529">
        <v>7000016341</v>
      </c>
      <c r="C260" s="529">
        <v>400</v>
      </c>
      <c r="D260" s="529" t="s">
        <v>633</v>
      </c>
      <c r="E260" s="529">
        <v>1000059023</v>
      </c>
      <c r="F260" s="529">
        <v>76141000</v>
      </c>
      <c r="G260" s="714"/>
      <c r="H260" s="529">
        <v>18</v>
      </c>
      <c r="I260" s="541"/>
      <c r="J260" s="713" t="s">
        <v>644</v>
      </c>
      <c r="K260" s="529" t="s">
        <v>485</v>
      </c>
      <c r="L260" s="529">
        <v>273</v>
      </c>
      <c r="M260" s="715"/>
      <c r="N260" s="530" t="str">
        <f t="shared" si="30"/>
        <v>INCLUDED</v>
      </c>
      <c r="O260" s="745">
        <f t="shared" si="31"/>
        <v>0</v>
      </c>
      <c r="P260" s="745">
        <f t="shared" si="32"/>
        <v>0</v>
      </c>
      <c r="Q260" s="746">
        <f>Discount!$H$36</f>
        <v>0</v>
      </c>
      <c r="R260" s="746">
        <f t="shared" si="33"/>
        <v>0</v>
      </c>
      <c r="S260" s="746">
        <f t="shared" si="34"/>
        <v>0</v>
      </c>
      <c r="T260" s="747">
        <f t="shared" si="35"/>
        <v>0</v>
      </c>
    </row>
    <row r="261" spans="1:20" ht="42.75" customHeight="1">
      <c r="A261" s="453">
        <v>242</v>
      </c>
      <c r="B261" s="529">
        <v>7000016341</v>
      </c>
      <c r="C261" s="529">
        <v>410</v>
      </c>
      <c r="D261" s="529" t="s">
        <v>634</v>
      </c>
      <c r="E261" s="529">
        <v>1000030841</v>
      </c>
      <c r="F261" s="529">
        <v>73121020</v>
      </c>
      <c r="G261" s="714"/>
      <c r="H261" s="529">
        <v>18</v>
      </c>
      <c r="I261" s="541"/>
      <c r="J261" s="713" t="s">
        <v>645</v>
      </c>
      <c r="K261" s="529" t="s">
        <v>485</v>
      </c>
      <c r="L261" s="529">
        <v>23</v>
      </c>
      <c r="M261" s="715"/>
      <c r="N261" s="530" t="str">
        <f t="shared" si="30"/>
        <v>INCLUDED</v>
      </c>
      <c r="O261" s="745">
        <f t="shared" si="31"/>
        <v>0</v>
      </c>
      <c r="P261" s="745">
        <f t="shared" si="32"/>
        <v>0</v>
      </c>
      <c r="Q261" s="746">
        <f>Discount!$H$36</f>
        <v>0</v>
      </c>
      <c r="R261" s="746">
        <f t="shared" si="33"/>
        <v>0</v>
      </c>
      <c r="S261" s="746">
        <f t="shared" si="34"/>
        <v>0</v>
      </c>
      <c r="T261" s="747">
        <f t="shared" si="35"/>
        <v>0</v>
      </c>
    </row>
    <row r="262" spans="1:20" ht="49.5" customHeight="1">
      <c r="A262" s="453">
        <v>243</v>
      </c>
      <c r="B262" s="529">
        <v>7000016341</v>
      </c>
      <c r="C262" s="529">
        <v>740</v>
      </c>
      <c r="D262" s="529" t="s">
        <v>635</v>
      </c>
      <c r="E262" s="529">
        <v>1000059030</v>
      </c>
      <c r="F262" s="529">
        <v>73082011</v>
      </c>
      <c r="G262" s="714"/>
      <c r="H262" s="529">
        <v>18</v>
      </c>
      <c r="I262" s="541"/>
      <c r="J262" s="713" t="s">
        <v>646</v>
      </c>
      <c r="K262" s="529" t="s">
        <v>300</v>
      </c>
      <c r="L262" s="529">
        <v>102</v>
      </c>
      <c r="M262" s="715"/>
      <c r="N262" s="530" t="str">
        <f t="shared" si="30"/>
        <v>INCLUDED</v>
      </c>
      <c r="O262" s="745">
        <f t="shared" si="31"/>
        <v>0</v>
      </c>
      <c r="P262" s="745">
        <f t="shared" si="32"/>
        <v>0</v>
      </c>
      <c r="Q262" s="746">
        <f>Discount!$H$36</f>
        <v>0</v>
      </c>
      <c r="R262" s="746">
        <f t="shared" si="33"/>
        <v>0</v>
      </c>
      <c r="S262" s="746">
        <f t="shared" si="34"/>
        <v>0</v>
      </c>
      <c r="T262" s="747">
        <f t="shared" si="35"/>
        <v>0</v>
      </c>
    </row>
    <row r="263" spans="1:20" ht="49.5" customHeight="1">
      <c r="A263" s="453">
        <v>244</v>
      </c>
      <c r="B263" s="529">
        <v>7000016341</v>
      </c>
      <c r="C263" s="529">
        <v>750</v>
      </c>
      <c r="D263" s="529" t="s">
        <v>635</v>
      </c>
      <c r="E263" s="529">
        <v>1000059030</v>
      </c>
      <c r="F263" s="529">
        <v>73082011</v>
      </c>
      <c r="G263" s="714"/>
      <c r="H263" s="529">
        <v>18</v>
      </c>
      <c r="I263" s="541"/>
      <c r="J263" s="713" t="s">
        <v>646</v>
      </c>
      <c r="K263" s="529" t="s">
        <v>300</v>
      </c>
      <c r="L263" s="529">
        <v>2</v>
      </c>
      <c r="M263" s="715"/>
      <c r="N263" s="530" t="str">
        <f t="shared" si="30"/>
        <v>INCLUDED</v>
      </c>
      <c r="O263" s="745">
        <f t="shared" si="31"/>
        <v>0</v>
      </c>
      <c r="P263" s="745">
        <f t="shared" si="32"/>
        <v>0</v>
      </c>
      <c r="Q263" s="746">
        <f>Discount!$H$36</f>
        <v>0</v>
      </c>
      <c r="R263" s="746">
        <f t="shared" si="33"/>
        <v>0</v>
      </c>
      <c r="S263" s="746">
        <f t="shared" si="34"/>
        <v>0</v>
      </c>
      <c r="T263" s="747">
        <f t="shared" si="35"/>
        <v>0</v>
      </c>
    </row>
    <row r="264" spans="1:20" ht="60" customHeight="1">
      <c r="A264" s="453">
        <v>245</v>
      </c>
      <c r="B264" s="529">
        <v>7000016341</v>
      </c>
      <c r="C264" s="529">
        <v>760</v>
      </c>
      <c r="D264" s="529" t="s">
        <v>635</v>
      </c>
      <c r="E264" s="529">
        <v>1000059029</v>
      </c>
      <c r="F264" s="529">
        <v>73082011</v>
      </c>
      <c r="G264" s="714"/>
      <c r="H264" s="529">
        <v>18</v>
      </c>
      <c r="I264" s="541"/>
      <c r="J264" s="713" t="s">
        <v>647</v>
      </c>
      <c r="K264" s="529" t="s">
        <v>300</v>
      </c>
      <c r="L264" s="529">
        <v>66</v>
      </c>
      <c r="M264" s="715"/>
      <c r="N264" s="530" t="str">
        <f t="shared" si="30"/>
        <v>INCLUDED</v>
      </c>
      <c r="O264" s="745">
        <f t="shared" si="31"/>
        <v>0</v>
      </c>
      <c r="P264" s="745">
        <f t="shared" si="32"/>
        <v>0</v>
      </c>
      <c r="Q264" s="746">
        <f>Discount!$H$36</f>
        <v>0</v>
      </c>
      <c r="R264" s="746">
        <f t="shared" si="33"/>
        <v>0</v>
      </c>
      <c r="S264" s="746">
        <f t="shared" si="34"/>
        <v>0</v>
      </c>
      <c r="T264" s="747">
        <f t="shared" si="35"/>
        <v>0</v>
      </c>
    </row>
    <row r="265" spans="1:20" ht="61.5" customHeight="1">
      <c r="A265" s="453">
        <v>246</v>
      </c>
      <c r="B265" s="529">
        <v>7000016341</v>
      </c>
      <c r="C265" s="529">
        <v>770</v>
      </c>
      <c r="D265" s="529" t="s">
        <v>635</v>
      </c>
      <c r="E265" s="529">
        <v>1000059029</v>
      </c>
      <c r="F265" s="529">
        <v>73082011</v>
      </c>
      <c r="G265" s="714"/>
      <c r="H265" s="529">
        <v>18</v>
      </c>
      <c r="I265" s="541"/>
      <c r="J265" s="713" t="s">
        <v>647</v>
      </c>
      <c r="K265" s="529" t="s">
        <v>300</v>
      </c>
      <c r="L265" s="529">
        <v>1</v>
      </c>
      <c r="M265" s="715"/>
      <c r="N265" s="530" t="str">
        <f t="shared" si="30"/>
        <v>INCLUDED</v>
      </c>
      <c r="O265" s="745">
        <f t="shared" si="31"/>
        <v>0</v>
      </c>
      <c r="P265" s="745">
        <f t="shared" si="32"/>
        <v>0</v>
      </c>
      <c r="Q265" s="746">
        <f>Discount!$H$36</f>
        <v>0</v>
      </c>
      <c r="R265" s="746">
        <f t="shared" si="33"/>
        <v>0</v>
      </c>
      <c r="S265" s="746">
        <f t="shared" si="34"/>
        <v>0</v>
      </c>
      <c r="T265" s="747">
        <f t="shared" si="35"/>
        <v>0</v>
      </c>
    </row>
    <row r="266" spans="1:20" ht="49.5" customHeight="1">
      <c r="A266" s="453">
        <v>247</v>
      </c>
      <c r="B266" s="529">
        <v>7000016341</v>
      </c>
      <c r="C266" s="529">
        <v>780</v>
      </c>
      <c r="D266" s="529" t="s">
        <v>635</v>
      </c>
      <c r="E266" s="529">
        <v>1000059025</v>
      </c>
      <c r="F266" s="529">
        <v>73082011</v>
      </c>
      <c r="G266" s="714"/>
      <c r="H266" s="529">
        <v>18</v>
      </c>
      <c r="I266" s="541"/>
      <c r="J266" s="713" t="s">
        <v>648</v>
      </c>
      <c r="K266" s="529" t="s">
        <v>300</v>
      </c>
      <c r="L266" s="529">
        <v>492</v>
      </c>
      <c r="M266" s="715"/>
      <c r="N266" s="530" t="str">
        <f t="shared" si="30"/>
        <v>INCLUDED</v>
      </c>
      <c r="O266" s="745">
        <f t="shared" si="31"/>
        <v>0</v>
      </c>
      <c r="P266" s="745">
        <f t="shared" si="32"/>
        <v>0</v>
      </c>
      <c r="Q266" s="746">
        <f>Discount!$H$36</f>
        <v>0</v>
      </c>
      <c r="R266" s="746">
        <f t="shared" si="33"/>
        <v>0</v>
      </c>
      <c r="S266" s="746">
        <f t="shared" si="34"/>
        <v>0</v>
      </c>
      <c r="T266" s="747">
        <f t="shared" si="35"/>
        <v>0</v>
      </c>
    </row>
    <row r="267" spans="1:20" ht="49.5" customHeight="1">
      <c r="A267" s="453">
        <v>248</v>
      </c>
      <c r="B267" s="529">
        <v>7000016341</v>
      </c>
      <c r="C267" s="529">
        <v>790</v>
      </c>
      <c r="D267" s="529" t="s">
        <v>635</v>
      </c>
      <c r="E267" s="529">
        <v>1000059025</v>
      </c>
      <c r="F267" s="529">
        <v>73082011</v>
      </c>
      <c r="G267" s="714"/>
      <c r="H267" s="529">
        <v>18</v>
      </c>
      <c r="I267" s="541"/>
      <c r="J267" s="713" t="s">
        <v>648</v>
      </c>
      <c r="K267" s="529" t="s">
        <v>300</v>
      </c>
      <c r="L267" s="529">
        <v>10</v>
      </c>
      <c r="M267" s="715"/>
      <c r="N267" s="530" t="str">
        <f t="shared" si="30"/>
        <v>INCLUDED</v>
      </c>
      <c r="O267" s="745">
        <f t="shared" si="31"/>
        <v>0</v>
      </c>
      <c r="P267" s="745">
        <f t="shared" si="32"/>
        <v>0</v>
      </c>
      <c r="Q267" s="746">
        <f>Discount!$H$36</f>
        <v>0</v>
      </c>
      <c r="R267" s="746">
        <f t="shared" si="33"/>
        <v>0</v>
      </c>
      <c r="S267" s="746">
        <f t="shared" si="34"/>
        <v>0</v>
      </c>
      <c r="T267" s="747">
        <f t="shared" si="35"/>
        <v>0</v>
      </c>
    </row>
    <row r="268" spans="1:20" ht="42.75" customHeight="1">
      <c r="A268" s="453">
        <v>249</v>
      </c>
      <c r="B268" s="529">
        <v>7000016341</v>
      </c>
      <c r="C268" s="529">
        <v>800</v>
      </c>
      <c r="D268" s="529" t="s">
        <v>560</v>
      </c>
      <c r="E268" s="529">
        <v>1000059026</v>
      </c>
      <c r="F268" s="529">
        <v>76169990</v>
      </c>
      <c r="G268" s="714"/>
      <c r="H268" s="529">
        <v>18</v>
      </c>
      <c r="I268" s="541"/>
      <c r="J268" s="713" t="s">
        <v>649</v>
      </c>
      <c r="K268" s="529" t="s">
        <v>299</v>
      </c>
      <c r="L268" s="529">
        <v>143</v>
      </c>
      <c r="M268" s="715"/>
      <c r="N268" s="530" t="str">
        <f t="shared" si="30"/>
        <v>INCLUDED</v>
      </c>
      <c r="O268" s="745">
        <f t="shared" si="31"/>
        <v>0</v>
      </c>
      <c r="P268" s="745">
        <f t="shared" si="32"/>
        <v>0</v>
      </c>
      <c r="Q268" s="746">
        <f>Discount!$H$36</f>
        <v>0</v>
      </c>
      <c r="R268" s="746">
        <f t="shared" si="33"/>
        <v>0</v>
      </c>
      <c r="S268" s="746">
        <f t="shared" si="34"/>
        <v>0</v>
      </c>
      <c r="T268" s="747">
        <f t="shared" si="35"/>
        <v>0</v>
      </c>
    </row>
    <row r="269" spans="1:20" ht="42.75" customHeight="1">
      <c r="A269" s="453">
        <v>250</v>
      </c>
      <c r="B269" s="529">
        <v>7000016341</v>
      </c>
      <c r="C269" s="529">
        <v>810</v>
      </c>
      <c r="D269" s="529" t="s">
        <v>560</v>
      </c>
      <c r="E269" s="529">
        <v>1000059026</v>
      </c>
      <c r="F269" s="529">
        <v>76169990</v>
      </c>
      <c r="G269" s="714"/>
      <c r="H269" s="529">
        <v>18</v>
      </c>
      <c r="I269" s="541"/>
      <c r="J269" s="713" t="s">
        <v>649</v>
      </c>
      <c r="K269" s="529" t="s">
        <v>299</v>
      </c>
      <c r="L269" s="529">
        <v>3</v>
      </c>
      <c r="M269" s="715"/>
      <c r="N269" s="530" t="str">
        <f t="shared" si="30"/>
        <v>INCLUDED</v>
      </c>
      <c r="O269" s="745">
        <f t="shared" si="31"/>
        <v>0</v>
      </c>
      <c r="P269" s="745">
        <f t="shared" si="32"/>
        <v>0</v>
      </c>
      <c r="Q269" s="746">
        <f>Discount!$H$36</f>
        <v>0</v>
      </c>
      <c r="R269" s="746">
        <f t="shared" si="33"/>
        <v>0</v>
      </c>
      <c r="S269" s="746">
        <f t="shared" si="34"/>
        <v>0</v>
      </c>
      <c r="T269" s="747">
        <f t="shared" si="35"/>
        <v>0</v>
      </c>
    </row>
    <row r="270" spans="1:20" ht="42.75" customHeight="1">
      <c r="A270" s="453">
        <v>251</v>
      </c>
      <c r="B270" s="529">
        <v>7000016341</v>
      </c>
      <c r="C270" s="529">
        <v>820</v>
      </c>
      <c r="D270" s="529" t="s">
        <v>560</v>
      </c>
      <c r="E270" s="529">
        <v>1000059027</v>
      </c>
      <c r="F270" s="529">
        <v>76169990</v>
      </c>
      <c r="G270" s="714"/>
      <c r="H270" s="529">
        <v>18</v>
      </c>
      <c r="I270" s="541"/>
      <c r="J270" s="713" t="s">
        <v>650</v>
      </c>
      <c r="K270" s="529" t="s">
        <v>299</v>
      </c>
      <c r="L270" s="529">
        <v>48</v>
      </c>
      <c r="M270" s="715"/>
      <c r="N270" s="530" t="str">
        <f t="shared" si="30"/>
        <v>INCLUDED</v>
      </c>
      <c r="O270" s="745">
        <f t="shared" si="31"/>
        <v>0</v>
      </c>
      <c r="P270" s="745">
        <f t="shared" si="32"/>
        <v>0</v>
      </c>
      <c r="Q270" s="746">
        <f>Discount!$H$36</f>
        <v>0</v>
      </c>
      <c r="R270" s="746">
        <f t="shared" si="33"/>
        <v>0</v>
      </c>
      <c r="S270" s="746">
        <f t="shared" si="34"/>
        <v>0</v>
      </c>
      <c r="T270" s="747">
        <f t="shared" si="35"/>
        <v>0</v>
      </c>
    </row>
    <row r="271" spans="1:20" ht="42.75" customHeight="1">
      <c r="A271" s="453">
        <v>252</v>
      </c>
      <c r="B271" s="529">
        <v>7000016341</v>
      </c>
      <c r="C271" s="529">
        <v>830</v>
      </c>
      <c r="D271" s="529" t="s">
        <v>560</v>
      </c>
      <c r="E271" s="529">
        <v>1000059027</v>
      </c>
      <c r="F271" s="529">
        <v>76169990</v>
      </c>
      <c r="G271" s="714"/>
      <c r="H271" s="529">
        <v>18</v>
      </c>
      <c r="I271" s="541"/>
      <c r="J271" s="713" t="s">
        <v>650</v>
      </c>
      <c r="K271" s="529" t="s">
        <v>299</v>
      </c>
      <c r="L271" s="529">
        <v>1</v>
      </c>
      <c r="M271" s="715"/>
      <c r="N271" s="530" t="str">
        <f t="shared" si="30"/>
        <v>INCLUDED</v>
      </c>
      <c r="O271" s="745">
        <f t="shared" si="31"/>
        <v>0</v>
      </c>
      <c r="P271" s="745">
        <f t="shared" si="32"/>
        <v>0</v>
      </c>
      <c r="Q271" s="746">
        <f>Discount!$H$36</f>
        <v>0</v>
      </c>
      <c r="R271" s="746">
        <f t="shared" si="33"/>
        <v>0</v>
      </c>
      <c r="S271" s="746">
        <f t="shared" si="34"/>
        <v>0</v>
      </c>
      <c r="T271" s="747">
        <f t="shared" si="35"/>
        <v>0</v>
      </c>
    </row>
    <row r="272" spans="1:20" ht="42.75" customHeight="1">
      <c r="A272" s="453">
        <v>253</v>
      </c>
      <c r="B272" s="529">
        <v>7000016341</v>
      </c>
      <c r="C272" s="529">
        <v>840</v>
      </c>
      <c r="D272" s="529" t="s">
        <v>560</v>
      </c>
      <c r="E272" s="529">
        <v>1000059033</v>
      </c>
      <c r="F272" s="529">
        <v>73082011</v>
      </c>
      <c r="G272" s="714"/>
      <c r="H272" s="529">
        <v>18</v>
      </c>
      <c r="I272" s="541"/>
      <c r="J272" s="713" t="s">
        <v>651</v>
      </c>
      <c r="K272" s="529" t="s">
        <v>299</v>
      </c>
      <c r="L272" s="529">
        <v>2328</v>
      </c>
      <c r="M272" s="715"/>
      <c r="N272" s="530" t="str">
        <f t="shared" si="30"/>
        <v>INCLUDED</v>
      </c>
      <c r="O272" s="745">
        <f t="shared" si="31"/>
        <v>0</v>
      </c>
      <c r="P272" s="745">
        <f t="shared" si="32"/>
        <v>0</v>
      </c>
      <c r="Q272" s="746">
        <f>Discount!$H$36</f>
        <v>0</v>
      </c>
      <c r="R272" s="746">
        <f t="shared" si="33"/>
        <v>0</v>
      </c>
      <c r="S272" s="746">
        <f t="shared" si="34"/>
        <v>0</v>
      </c>
      <c r="T272" s="747">
        <f t="shared" si="35"/>
        <v>0</v>
      </c>
    </row>
    <row r="273" spans="1:20" ht="42.75" customHeight="1">
      <c r="A273" s="453">
        <v>254</v>
      </c>
      <c r="B273" s="529">
        <v>7000016341</v>
      </c>
      <c r="C273" s="529">
        <v>850</v>
      </c>
      <c r="D273" s="529" t="s">
        <v>560</v>
      </c>
      <c r="E273" s="529">
        <v>1000059033</v>
      </c>
      <c r="F273" s="529">
        <v>73082011</v>
      </c>
      <c r="G273" s="714"/>
      <c r="H273" s="529">
        <v>18</v>
      </c>
      <c r="I273" s="541"/>
      <c r="J273" s="713" t="s">
        <v>651</v>
      </c>
      <c r="K273" s="529" t="s">
        <v>299</v>
      </c>
      <c r="L273" s="529">
        <v>47</v>
      </c>
      <c r="M273" s="715"/>
      <c r="N273" s="530" t="str">
        <f t="shared" si="30"/>
        <v>INCLUDED</v>
      </c>
      <c r="O273" s="745">
        <f t="shared" si="31"/>
        <v>0</v>
      </c>
      <c r="P273" s="745">
        <f t="shared" si="32"/>
        <v>0</v>
      </c>
      <c r="Q273" s="746">
        <f>Discount!$H$36</f>
        <v>0</v>
      </c>
      <c r="R273" s="746">
        <f t="shared" si="33"/>
        <v>0</v>
      </c>
      <c r="S273" s="746">
        <f t="shared" si="34"/>
        <v>0</v>
      </c>
      <c r="T273" s="747">
        <f t="shared" si="35"/>
        <v>0</v>
      </c>
    </row>
    <row r="274" spans="1:20" ht="42.75" customHeight="1">
      <c r="A274" s="453">
        <v>255</v>
      </c>
      <c r="B274" s="529">
        <v>7000016341</v>
      </c>
      <c r="C274" s="529">
        <v>860</v>
      </c>
      <c r="D274" s="529" t="s">
        <v>560</v>
      </c>
      <c r="E274" s="529">
        <v>1000059028</v>
      </c>
      <c r="F274" s="529">
        <v>76169990</v>
      </c>
      <c r="G274" s="714"/>
      <c r="H274" s="529">
        <v>18</v>
      </c>
      <c r="I274" s="541"/>
      <c r="J274" s="713" t="s">
        <v>652</v>
      </c>
      <c r="K274" s="529" t="s">
        <v>299</v>
      </c>
      <c r="L274" s="529">
        <v>720</v>
      </c>
      <c r="M274" s="715"/>
      <c r="N274" s="530" t="str">
        <f t="shared" si="30"/>
        <v>INCLUDED</v>
      </c>
      <c r="O274" s="745">
        <f t="shared" si="31"/>
        <v>0</v>
      </c>
      <c r="P274" s="745">
        <f t="shared" si="32"/>
        <v>0</v>
      </c>
      <c r="Q274" s="746">
        <f>Discount!$H$36</f>
        <v>0</v>
      </c>
      <c r="R274" s="746">
        <f t="shared" si="33"/>
        <v>0</v>
      </c>
      <c r="S274" s="746">
        <f t="shared" si="34"/>
        <v>0</v>
      </c>
      <c r="T274" s="747">
        <f t="shared" si="35"/>
        <v>0</v>
      </c>
    </row>
    <row r="275" spans="1:20" ht="42.75" customHeight="1">
      <c r="A275" s="453">
        <v>256</v>
      </c>
      <c r="B275" s="529">
        <v>7000016341</v>
      </c>
      <c r="C275" s="529">
        <v>870</v>
      </c>
      <c r="D275" s="529" t="s">
        <v>560</v>
      </c>
      <c r="E275" s="529">
        <v>1000059028</v>
      </c>
      <c r="F275" s="529">
        <v>76169990</v>
      </c>
      <c r="G275" s="714"/>
      <c r="H275" s="529">
        <v>18</v>
      </c>
      <c r="I275" s="541"/>
      <c r="J275" s="713" t="s">
        <v>652</v>
      </c>
      <c r="K275" s="529" t="s">
        <v>299</v>
      </c>
      <c r="L275" s="529">
        <v>15</v>
      </c>
      <c r="M275" s="715"/>
      <c r="N275" s="530" t="str">
        <f t="shared" si="30"/>
        <v>INCLUDED</v>
      </c>
      <c r="O275" s="745">
        <f t="shared" si="31"/>
        <v>0</v>
      </c>
      <c r="P275" s="745">
        <f t="shared" si="32"/>
        <v>0</v>
      </c>
      <c r="Q275" s="746">
        <f>Discount!$H$36</f>
        <v>0</v>
      </c>
      <c r="R275" s="746">
        <f t="shared" si="33"/>
        <v>0</v>
      </c>
      <c r="S275" s="746">
        <f t="shared" si="34"/>
        <v>0</v>
      </c>
      <c r="T275" s="747">
        <f t="shared" si="35"/>
        <v>0</v>
      </c>
    </row>
    <row r="276" spans="1:20" ht="42.75" customHeight="1">
      <c r="A276" s="453">
        <v>257</v>
      </c>
      <c r="B276" s="529">
        <v>7000016341</v>
      </c>
      <c r="C276" s="529">
        <v>880</v>
      </c>
      <c r="D276" s="529" t="s">
        <v>560</v>
      </c>
      <c r="E276" s="529">
        <v>1000059024</v>
      </c>
      <c r="F276" s="529">
        <v>76169990</v>
      </c>
      <c r="G276" s="714"/>
      <c r="H276" s="529">
        <v>18</v>
      </c>
      <c r="I276" s="541"/>
      <c r="J276" s="713" t="s">
        <v>653</v>
      </c>
      <c r="K276" s="529" t="s">
        <v>299</v>
      </c>
      <c r="L276" s="529">
        <v>2394</v>
      </c>
      <c r="M276" s="715"/>
      <c r="N276" s="530" t="str">
        <f t="shared" si="30"/>
        <v>INCLUDED</v>
      </c>
      <c r="O276" s="745">
        <f t="shared" si="31"/>
        <v>0</v>
      </c>
      <c r="P276" s="745">
        <f t="shared" si="32"/>
        <v>0</v>
      </c>
      <c r="Q276" s="746">
        <f>Discount!$H$36</f>
        <v>0</v>
      </c>
      <c r="R276" s="746">
        <f t="shared" si="33"/>
        <v>0</v>
      </c>
      <c r="S276" s="746">
        <f t="shared" si="34"/>
        <v>0</v>
      </c>
      <c r="T276" s="747">
        <f t="shared" si="35"/>
        <v>0</v>
      </c>
    </row>
    <row r="277" spans="1:20" ht="42.75" customHeight="1">
      <c r="A277" s="453">
        <v>258</v>
      </c>
      <c r="B277" s="529">
        <v>7000016341</v>
      </c>
      <c r="C277" s="529">
        <v>890</v>
      </c>
      <c r="D277" s="529" t="s">
        <v>560</v>
      </c>
      <c r="E277" s="529">
        <v>1000059024</v>
      </c>
      <c r="F277" s="529">
        <v>76169990</v>
      </c>
      <c r="G277" s="714"/>
      <c r="H277" s="529">
        <v>18</v>
      </c>
      <c r="I277" s="541"/>
      <c r="J277" s="713" t="s">
        <v>653</v>
      </c>
      <c r="K277" s="529" t="s">
        <v>299</v>
      </c>
      <c r="L277" s="529">
        <v>48</v>
      </c>
      <c r="M277" s="715"/>
      <c r="N277" s="530" t="str">
        <f t="shared" si="30"/>
        <v>INCLUDED</v>
      </c>
      <c r="O277" s="745">
        <f t="shared" si="31"/>
        <v>0</v>
      </c>
      <c r="P277" s="745">
        <f t="shared" si="32"/>
        <v>0</v>
      </c>
      <c r="Q277" s="746">
        <f>Discount!$H$36</f>
        <v>0</v>
      </c>
      <c r="R277" s="746">
        <f t="shared" si="33"/>
        <v>0</v>
      </c>
      <c r="S277" s="746">
        <f t="shared" si="34"/>
        <v>0</v>
      </c>
      <c r="T277" s="747">
        <f t="shared" si="35"/>
        <v>0</v>
      </c>
    </row>
    <row r="278" spans="1:20" ht="42.75" customHeight="1">
      <c r="A278" s="453">
        <v>259</v>
      </c>
      <c r="B278" s="529">
        <v>7000016341</v>
      </c>
      <c r="C278" s="529">
        <v>900</v>
      </c>
      <c r="D278" s="529" t="s">
        <v>636</v>
      </c>
      <c r="E278" s="529">
        <v>1000015505</v>
      </c>
      <c r="F278" s="529">
        <v>73082011</v>
      </c>
      <c r="G278" s="714"/>
      <c r="H278" s="529">
        <v>18</v>
      </c>
      <c r="I278" s="541"/>
      <c r="J278" s="713" t="s">
        <v>654</v>
      </c>
      <c r="K278" s="529" t="s">
        <v>299</v>
      </c>
      <c r="L278" s="529">
        <v>13</v>
      </c>
      <c r="M278" s="715"/>
      <c r="N278" s="530" t="str">
        <f t="shared" si="30"/>
        <v>INCLUDED</v>
      </c>
      <c r="O278" s="745">
        <f t="shared" si="31"/>
        <v>0</v>
      </c>
      <c r="P278" s="745">
        <f t="shared" si="32"/>
        <v>0</v>
      </c>
      <c r="Q278" s="746">
        <f>Discount!$H$36</f>
        <v>0</v>
      </c>
      <c r="R278" s="746">
        <f t="shared" si="33"/>
        <v>0</v>
      </c>
      <c r="S278" s="746">
        <f t="shared" si="34"/>
        <v>0</v>
      </c>
      <c r="T278" s="747">
        <f t="shared" si="35"/>
        <v>0</v>
      </c>
    </row>
    <row r="279" spans="1:20" ht="42.75" customHeight="1">
      <c r="A279" s="453">
        <v>260</v>
      </c>
      <c r="B279" s="529">
        <v>7000016341</v>
      </c>
      <c r="C279" s="529">
        <v>910</v>
      </c>
      <c r="D279" s="529" t="s">
        <v>636</v>
      </c>
      <c r="E279" s="529">
        <v>1000015505</v>
      </c>
      <c r="F279" s="529">
        <v>73082011</v>
      </c>
      <c r="G279" s="714"/>
      <c r="H279" s="529">
        <v>18</v>
      </c>
      <c r="I279" s="541"/>
      <c r="J279" s="713" t="s">
        <v>654</v>
      </c>
      <c r="K279" s="529" t="s">
        <v>299</v>
      </c>
      <c r="L279" s="529">
        <v>1</v>
      </c>
      <c r="M279" s="715"/>
      <c r="N279" s="530" t="str">
        <f t="shared" si="30"/>
        <v>INCLUDED</v>
      </c>
      <c r="O279" s="745">
        <f t="shared" si="31"/>
        <v>0</v>
      </c>
      <c r="P279" s="745">
        <f t="shared" si="32"/>
        <v>0</v>
      </c>
      <c r="Q279" s="746">
        <f>Discount!$H$36</f>
        <v>0</v>
      </c>
      <c r="R279" s="746">
        <f t="shared" si="33"/>
        <v>0</v>
      </c>
      <c r="S279" s="746">
        <f t="shared" si="34"/>
        <v>0</v>
      </c>
      <c r="T279" s="747">
        <f t="shared" si="35"/>
        <v>0</v>
      </c>
    </row>
    <row r="280" spans="1:20" ht="42.75" customHeight="1">
      <c r="A280" s="453">
        <v>261</v>
      </c>
      <c r="B280" s="529">
        <v>7000016341</v>
      </c>
      <c r="C280" s="529">
        <v>920</v>
      </c>
      <c r="D280" s="529" t="s">
        <v>636</v>
      </c>
      <c r="E280" s="529">
        <v>1000028485</v>
      </c>
      <c r="F280" s="529">
        <v>76169990</v>
      </c>
      <c r="G280" s="714"/>
      <c r="H280" s="529">
        <v>18</v>
      </c>
      <c r="I280" s="541"/>
      <c r="J280" s="713" t="s">
        <v>655</v>
      </c>
      <c r="K280" s="529" t="s">
        <v>299</v>
      </c>
      <c r="L280" s="529">
        <v>97</v>
      </c>
      <c r="M280" s="715"/>
      <c r="N280" s="530" t="str">
        <f t="shared" si="30"/>
        <v>INCLUDED</v>
      </c>
      <c r="O280" s="745">
        <f t="shared" si="31"/>
        <v>0</v>
      </c>
      <c r="P280" s="745">
        <f t="shared" si="32"/>
        <v>0</v>
      </c>
      <c r="Q280" s="746">
        <f>Discount!$H$36</f>
        <v>0</v>
      </c>
      <c r="R280" s="746">
        <f t="shared" si="33"/>
        <v>0</v>
      </c>
      <c r="S280" s="746">
        <f t="shared" si="34"/>
        <v>0</v>
      </c>
      <c r="T280" s="747">
        <f t="shared" si="35"/>
        <v>0</v>
      </c>
    </row>
    <row r="281" spans="1:20" ht="42.75" customHeight="1">
      <c r="A281" s="453">
        <v>262</v>
      </c>
      <c r="B281" s="529">
        <v>7000016341</v>
      </c>
      <c r="C281" s="529">
        <v>930</v>
      </c>
      <c r="D281" s="529" t="s">
        <v>636</v>
      </c>
      <c r="E281" s="529">
        <v>1000028485</v>
      </c>
      <c r="F281" s="529">
        <v>76169990</v>
      </c>
      <c r="G281" s="714"/>
      <c r="H281" s="529">
        <v>18</v>
      </c>
      <c r="I281" s="541"/>
      <c r="J281" s="713" t="s">
        <v>655</v>
      </c>
      <c r="K281" s="529" t="s">
        <v>299</v>
      </c>
      <c r="L281" s="529">
        <v>2</v>
      </c>
      <c r="M281" s="715"/>
      <c r="N281" s="530" t="str">
        <f t="shared" si="30"/>
        <v>INCLUDED</v>
      </c>
      <c r="O281" s="745">
        <f t="shared" si="31"/>
        <v>0</v>
      </c>
      <c r="P281" s="745">
        <f t="shared" si="32"/>
        <v>0</v>
      </c>
      <c r="Q281" s="746">
        <f>Discount!$H$36</f>
        <v>0</v>
      </c>
      <c r="R281" s="746">
        <f t="shared" si="33"/>
        <v>0</v>
      </c>
      <c r="S281" s="746">
        <f t="shared" si="34"/>
        <v>0</v>
      </c>
      <c r="T281" s="747">
        <f t="shared" si="35"/>
        <v>0</v>
      </c>
    </row>
    <row r="282" spans="1:20" ht="42.75" customHeight="1">
      <c r="A282" s="453">
        <v>263</v>
      </c>
      <c r="B282" s="529">
        <v>7000016341</v>
      </c>
      <c r="C282" s="529">
        <v>940</v>
      </c>
      <c r="D282" s="529" t="s">
        <v>636</v>
      </c>
      <c r="E282" s="529">
        <v>1000022420</v>
      </c>
      <c r="F282" s="529">
        <v>73082011</v>
      </c>
      <c r="G282" s="714"/>
      <c r="H282" s="529">
        <v>18</v>
      </c>
      <c r="I282" s="541"/>
      <c r="J282" s="713" t="s">
        <v>656</v>
      </c>
      <c r="K282" s="529" t="s">
        <v>299</v>
      </c>
      <c r="L282" s="529">
        <v>194</v>
      </c>
      <c r="M282" s="715"/>
      <c r="N282" s="530" t="str">
        <f t="shared" si="30"/>
        <v>INCLUDED</v>
      </c>
      <c r="O282" s="745">
        <f t="shared" si="31"/>
        <v>0</v>
      </c>
      <c r="P282" s="745">
        <f t="shared" si="32"/>
        <v>0</v>
      </c>
      <c r="Q282" s="746">
        <f>Discount!$H$36</f>
        <v>0</v>
      </c>
      <c r="R282" s="746">
        <f t="shared" si="33"/>
        <v>0</v>
      </c>
      <c r="S282" s="746">
        <f t="shared" si="34"/>
        <v>0</v>
      </c>
      <c r="T282" s="747">
        <f t="shared" si="35"/>
        <v>0</v>
      </c>
    </row>
    <row r="283" spans="1:20" ht="42.75" customHeight="1">
      <c r="A283" s="453">
        <v>264</v>
      </c>
      <c r="B283" s="529">
        <v>7000016341</v>
      </c>
      <c r="C283" s="529">
        <v>950</v>
      </c>
      <c r="D283" s="529" t="s">
        <v>636</v>
      </c>
      <c r="E283" s="529">
        <v>1000022420</v>
      </c>
      <c r="F283" s="529">
        <v>73082011</v>
      </c>
      <c r="G283" s="714"/>
      <c r="H283" s="529">
        <v>18</v>
      </c>
      <c r="I283" s="541"/>
      <c r="J283" s="713" t="s">
        <v>656</v>
      </c>
      <c r="K283" s="529" t="s">
        <v>299</v>
      </c>
      <c r="L283" s="529">
        <v>4</v>
      </c>
      <c r="M283" s="715"/>
      <c r="N283" s="530" t="str">
        <f t="shared" si="30"/>
        <v>INCLUDED</v>
      </c>
      <c r="O283" s="745">
        <f t="shared" si="31"/>
        <v>0</v>
      </c>
      <c r="P283" s="745">
        <f t="shared" si="32"/>
        <v>0</v>
      </c>
      <c r="Q283" s="746">
        <f>Discount!$H$36</f>
        <v>0</v>
      </c>
      <c r="R283" s="746">
        <f t="shared" si="33"/>
        <v>0</v>
      </c>
      <c r="S283" s="746">
        <f t="shared" si="34"/>
        <v>0</v>
      </c>
      <c r="T283" s="747">
        <f t="shared" si="35"/>
        <v>0</v>
      </c>
    </row>
    <row r="284" spans="1:20" ht="42.75" customHeight="1">
      <c r="A284" s="453">
        <v>265</v>
      </c>
      <c r="B284" s="529">
        <v>7000016341</v>
      </c>
      <c r="C284" s="529">
        <v>960</v>
      </c>
      <c r="D284" s="529" t="s">
        <v>636</v>
      </c>
      <c r="E284" s="529">
        <v>1000020447</v>
      </c>
      <c r="F284" s="529">
        <v>73082011</v>
      </c>
      <c r="G284" s="714"/>
      <c r="H284" s="529">
        <v>18</v>
      </c>
      <c r="I284" s="541"/>
      <c r="J284" s="713" t="s">
        <v>657</v>
      </c>
      <c r="K284" s="529" t="s">
        <v>299</v>
      </c>
      <c r="L284" s="529">
        <v>17</v>
      </c>
      <c r="M284" s="715"/>
      <c r="N284" s="530" t="str">
        <f t="shared" si="30"/>
        <v>INCLUDED</v>
      </c>
      <c r="O284" s="745">
        <f t="shared" si="31"/>
        <v>0</v>
      </c>
      <c r="P284" s="745">
        <f t="shared" si="32"/>
        <v>0</v>
      </c>
      <c r="Q284" s="746">
        <f>Discount!$H$36</f>
        <v>0</v>
      </c>
      <c r="R284" s="746">
        <f t="shared" si="33"/>
        <v>0</v>
      </c>
      <c r="S284" s="746">
        <f t="shared" si="34"/>
        <v>0</v>
      </c>
      <c r="T284" s="747">
        <f t="shared" si="35"/>
        <v>0</v>
      </c>
    </row>
    <row r="285" spans="1:20" ht="42.75" customHeight="1">
      <c r="A285" s="453">
        <v>266</v>
      </c>
      <c r="B285" s="529">
        <v>7000016341</v>
      </c>
      <c r="C285" s="529">
        <v>970</v>
      </c>
      <c r="D285" s="529" t="s">
        <v>636</v>
      </c>
      <c r="E285" s="529">
        <v>1000020447</v>
      </c>
      <c r="F285" s="529">
        <v>73082011</v>
      </c>
      <c r="G285" s="714"/>
      <c r="H285" s="529">
        <v>18</v>
      </c>
      <c r="I285" s="541"/>
      <c r="J285" s="713" t="s">
        <v>657</v>
      </c>
      <c r="K285" s="529" t="s">
        <v>299</v>
      </c>
      <c r="L285" s="529">
        <v>1</v>
      </c>
      <c r="M285" s="715"/>
      <c r="N285" s="530" t="str">
        <f t="shared" si="30"/>
        <v>INCLUDED</v>
      </c>
      <c r="O285" s="745">
        <f t="shared" si="31"/>
        <v>0</v>
      </c>
      <c r="P285" s="745">
        <f t="shared" si="32"/>
        <v>0</v>
      </c>
      <c r="Q285" s="746">
        <f>Discount!$H$36</f>
        <v>0</v>
      </c>
      <c r="R285" s="746">
        <f t="shared" si="33"/>
        <v>0</v>
      </c>
      <c r="S285" s="746">
        <f t="shared" si="34"/>
        <v>0</v>
      </c>
      <c r="T285" s="747">
        <f t="shared" si="35"/>
        <v>0</v>
      </c>
    </row>
    <row r="286" spans="1:20" ht="42.75" customHeight="1">
      <c r="A286" s="453">
        <v>267</v>
      </c>
      <c r="B286" s="529">
        <v>7000016341</v>
      </c>
      <c r="C286" s="529">
        <v>980</v>
      </c>
      <c r="D286" s="529" t="s">
        <v>636</v>
      </c>
      <c r="E286" s="529">
        <v>1000020991</v>
      </c>
      <c r="F286" s="529">
        <v>73082011</v>
      </c>
      <c r="G286" s="714"/>
      <c r="H286" s="529">
        <v>18</v>
      </c>
      <c r="I286" s="541"/>
      <c r="J286" s="713" t="s">
        <v>658</v>
      </c>
      <c r="K286" s="529" t="s">
        <v>299</v>
      </c>
      <c r="L286" s="529">
        <v>80</v>
      </c>
      <c r="M286" s="715"/>
      <c r="N286" s="530" t="str">
        <f t="shared" si="30"/>
        <v>INCLUDED</v>
      </c>
      <c r="O286" s="745">
        <f t="shared" si="31"/>
        <v>0</v>
      </c>
      <c r="P286" s="745">
        <f t="shared" si="32"/>
        <v>0</v>
      </c>
      <c r="Q286" s="746">
        <f>Discount!$H$36</f>
        <v>0</v>
      </c>
      <c r="R286" s="746">
        <f t="shared" si="33"/>
        <v>0</v>
      </c>
      <c r="S286" s="746">
        <f t="shared" si="34"/>
        <v>0</v>
      </c>
      <c r="T286" s="747">
        <f t="shared" si="35"/>
        <v>0</v>
      </c>
    </row>
    <row r="287" spans="1:20" ht="42.75" customHeight="1">
      <c r="A287" s="453">
        <v>268</v>
      </c>
      <c r="B287" s="529">
        <v>7000016341</v>
      </c>
      <c r="C287" s="529">
        <v>990</v>
      </c>
      <c r="D287" s="529" t="s">
        <v>636</v>
      </c>
      <c r="E287" s="529">
        <v>1000020991</v>
      </c>
      <c r="F287" s="529">
        <v>73082011</v>
      </c>
      <c r="G287" s="714"/>
      <c r="H287" s="529">
        <v>18</v>
      </c>
      <c r="I287" s="541"/>
      <c r="J287" s="713" t="s">
        <v>658</v>
      </c>
      <c r="K287" s="529" t="s">
        <v>299</v>
      </c>
      <c r="L287" s="529">
        <v>2</v>
      </c>
      <c r="M287" s="715"/>
      <c r="N287" s="530" t="str">
        <f t="shared" si="30"/>
        <v>INCLUDED</v>
      </c>
      <c r="O287" s="745">
        <f t="shared" si="31"/>
        <v>0</v>
      </c>
      <c r="P287" s="745">
        <f t="shared" si="32"/>
        <v>0</v>
      </c>
      <c r="Q287" s="746">
        <f>Discount!$H$36</f>
        <v>0</v>
      </c>
      <c r="R287" s="746">
        <f t="shared" si="33"/>
        <v>0</v>
      </c>
      <c r="S287" s="746">
        <f t="shared" si="34"/>
        <v>0</v>
      </c>
      <c r="T287" s="747">
        <f t="shared" si="35"/>
        <v>0</v>
      </c>
    </row>
    <row r="288" spans="1:20" ht="45" customHeight="1">
      <c r="A288" s="453">
        <v>269</v>
      </c>
      <c r="B288" s="529">
        <v>7000016341</v>
      </c>
      <c r="C288" s="529">
        <v>420</v>
      </c>
      <c r="D288" s="529" t="s">
        <v>637</v>
      </c>
      <c r="E288" s="529">
        <v>1000009325</v>
      </c>
      <c r="F288" s="529">
        <v>85469090</v>
      </c>
      <c r="G288" s="714"/>
      <c r="H288" s="529">
        <v>18</v>
      </c>
      <c r="I288" s="541"/>
      <c r="J288" s="713" t="s">
        <v>513</v>
      </c>
      <c r="K288" s="529" t="s">
        <v>299</v>
      </c>
      <c r="L288" s="529">
        <v>168</v>
      </c>
      <c r="M288" s="715"/>
      <c r="N288" s="530" t="str">
        <f t="shared" si="30"/>
        <v>INCLUDED</v>
      </c>
      <c r="O288" s="745">
        <f t="shared" si="31"/>
        <v>0</v>
      </c>
      <c r="P288" s="745">
        <f t="shared" si="32"/>
        <v>0</v>
      </c>
      <c r="Q288" s="746">
        <f>Discount!$H$36</f>
        <v>0</v>
      </c>
      <c r="R288" s="746">
        <f t="shared" si="33"/>
        <v>0</v>
      </c>
      <c r="S288" s="746">
        <f t="shared" si="34"/>
        <v>0</v>
      </c>
      <c r="T288" s="747">
        <f t="shared" si="35"/>
        <v>0</v>
      </c>
    </row>
    <row r="289" spans="1:20" ht="45" customHeight="1">
      <c r="A289" s="453">
        <v>270</v>
      </c>
      <c r="B289" s="529">
        <v>7000016341</v>
      </c>
      <c r="C289" s="529">
        <v>430</v>
      </c>
      <c r="D289" s="529" t="s">
        <v>637</v>
      </c>
      <c r="E289" s="529">
        <v>1000009325</v>
      </c>
      <c r="F289" s="529">
        <v>85469090</v>
      </c>
      <c r="G289" s="714"/>
      <c r="H289" s="529">
        <v>18</v>
      </c>
      <c r="I289" s="541"/>
      <c r="J289" s="713" t="s">
        <v>513</v>
      </c>
      <c r="K289" s="529" t="s">
        <v>299</v>
      </c>
      <c r="L289" s="529">
        <v>17</v>
      </c>
      <c r="M289" s="715"/>
      <c r="N289" s="530" t="str">
        <f t="shared" si="30"/>
        <v>INCLUDED</v>
      </c>
      <c r="O289" s="745">
        <f t="shared" si="31"/>
        <v>0</v>
      </c>
      <c r="P289" s="745">
        <f t="shared" si="32"/>
        <v>0</v>
      </c>
      <c r="Q289" s="746">
        <f>Discount!$H$36</f>
        <v>0</v>
      </c>
      <c r="R289" s="746">
        <f t="shared" si="33"/>
        <v>0</v>
      </c>
      <c r="S289" s="746">
        <f t="shared" si="34"/>
        <v>0</v>
      </c>
      <c r="T289" s="747">
        <f t="shared" si="35"/>
        <v>0</v>
      </c>
    </row>
    <row r="290" spans="1:20" ht="45" customHeight="1">
      <c r="A290" s="453">
        <v>271</v>
      </c>
      <c r="B290" s="529">
        <v>7000016341</v>
      </c>
      <c r="C290" s="529">
        <v>440</v>
      </c>
      <c r="D290" s="529" t="s">
        <v>637</v>
      </c>
      <c r="E290" s="529">
        <v>1000009328</v>
      </c>
      <c r="F290" s="529">
        <v>85469090</v>
      </c>
      <c r="G290" s="714"/>
      <c r="H290" s="529">
        <v>18</v>
      </c>
      <c r="I290" s="541"/>
      <c r="J290" s="713" t="s">
        <v>514</v>
      </c>
      <c r="K290" s="529" t="s">
        <v>299</v>
      </c>
      <c r="L290" s="529">
        <v>984</v>
      </c>
      <c r="M290" s="715"/>
      <c r="N290" s="530" t="str">
        <f t="shared" si="30"/>
        <v>INCLUDED</v>
      </c>
      <c r="O290" s="745">
        <f t="shared" si="31"/>
        <v>0</v>
      </c>
      <c r="P290" s="745">
        <f t="shared" si="32"/>
        <v>0</v>
      </c>
      <c r="Q290" s="746">
        <f>Discount!$H$36</f>
        <v>0</v>
      </c>
      <c r="R290" s="746">
        <f t="shared" si="33"/>
        <v>0</v>
      </c>
      <c r="S290" s="746">
        <f t="shared" si="34"/>
        <v>0</v>
      </c>
      <c r="T290" s="747">
        <f t="shared" si="35"/>
        <v>0</v>
      </c>
    </row>
    <row r="291" spans="1:20" ht="45" customHeight="1">
      <c r="A291" s="453">
        <v>272</v>
      </c>
      <c r="B291" s="529">
        <v>7000016341</v>
      </c>
      <c r="C291" s="529">
        <v>450</v>
      </c>
      <c r="D291" s="529" t="s">
        <v>637</v>
      </c>
      <c r="E291" s="529">
        <v>1000009328</v>
      </c>
      <c r="F291" s="529">
        <v>85469090</v>
      </c>
      <c r="G291" s="714"/>
      <c r="H291" s="529">
        <v>18</v>
      </c>
      <c r="I291" s="541"/>
      <c r="J291" s="713" t="s">
        <v>514</v>
      </c>
      <c r="K291" s="529" t="s">
        <v>299</v>
      </c>
      <c r="L291" s="529">
        <v>98</v>
      </c>
      <c r="M291" s="715"/>
      <c r="N291" s="530" t="str">
        <f t="shared" si="30"/>
        <v>INCLUDED</v>
      </c>
      <c r="O291" s="745">
        <f t="shared" si="31"/>
        <v>0</v>
      </c>
      <c r="P291" s="745">
        <f t="shared" si="32"/>
        <v>0</v>
      </c>
      <c r="Q291" s="746">
        <f>Discount!$H$36</f>
        <v>0</v>
      </c>
      <c r="R291" s="746">
        <f t="shared" si="33"/>
        <v>0</v>
      </c>
      <c r="S291" s="746">
        <f t="shared" si="34"/>
        <v>0</v>
      </c>
      <c r="T291" s="747">
        <f t="shared" si="35"/>
        <v>0</v>
      </c>
    </row>
    <row r="292" spans="1:20" ht="42.75" customHeight="1">
      <c r="A292" s="453">
        <v>273</v>
      </c>
      <c r="B292" s="529">
        <v>7000016341</v>
      </c>
      <c r="C292" s="529">
        <v>460</v>
      </c>
      <c r="D292" s="529" t="s">
        <v>638</v>
      </c>
      <c r="E292" s="529">
        <v>1000030940</v>
      </c>
      <c r="F292" s="529">
        <v>85447090</v>
      </c>
      <c r="G292" s="714"/>
      <c r="H292" s="529">
        <v>18</v>
      </c>
      <c r="I292" s="541"/>
      <c r="J292" s="713" t="s">
        <v>486</v>
      </c>
      <c r="K292" s="529" t="s">
        <v>485</v>
      </c>
      <c r="L292" s="529">
        <v>24</v>
      </c>
      <c r="M292" s="715"/>
      <c r="N292" s="530" t="str">
        <f t="shared" si="30"/>
        <v>INCLUDED</v>
      </c>
      <c r="O292" s="745">
        <f t="shared" si="31"/>
        <v>0</v>
      </c>
      <c r="P292" s="745">
        <f t="shared" si="32"/>
        <v>0</v>
      </c>
      <c r="Q292" s="746">
        <f>Discount!$H$36</f>
        <v>0</v>
      </c>
      <c r="R292" s="746">
        <f t="shared" si="33"/>
        <v>0</v>
      </c>
      <c r="S292" s="746">
        <f t="shared" si="34"/>
        <v>0</v>
      </c>
      <c r="T292" s="747">
        <f t="shared" si="35"/>
        <v>0</v>
      </c>
    </row>
    <row r="293" spans="1:20" ht="42.75" customHeight="1">
      <c r="A293" s="453">
        <v>274</v>
      </c>
      <c r="B293" s="529">
        <v>7000016341</v>
      </c>
      <c r="C293" s="529">
        <v>470</v>
      </c>
      <c r="D293" s="529" t="s">
        <v>638</v>
      </c>
      <c r="E293" s="529">
        <v>1000020444</v>
      </c>
      <c r="F293" s="529">
        <v>82057000</v>
      </c>
      <c r="G293" s="714"/>
      <c r="H293" s="529">
        <v>18</v>
      </c>
      <c r="I293" s="541"/>
      <c r="J293" s="713" t="s">
        <v>487</v>
      </c>
      <c r="K293" s="529" t="s">
        <v>299</v>
      </c>
      <c r="L293" s="529">
        <v>69</v>
      </c>
      <c r="M293" s="715"/>
      <c r="N293" s="530" t="str">
        <f t="shared" si="30"/>
        <v>INCLUDED</v>
      </c>
      <c r="O293" s="745">
        <f t="shared" si="31"/>
        <v>0</v>
      </c>
      <c r="P293" s="745">
        <f t="shared" si="32"/>
        <v>0</v>
      </c>
      <c r="Q293" s="746">
        <f>Discount!$H$36</f>
        <v>0</v>
      </c>
      <c r="R293" s="746">
        <f t="shared" si="33"/>
        <v>0</v>
      </c>
      <c r="S293" s="746">
        <f t="shared" si="34"/>
        <v>0</v>
      </c>
      <c r="T293" s="747">
        <f t="shared" si="35"/>
        <v>0</v>
      </c>
    </row>
    <row r="294" spans="1:20" ht="42.75" customHeight="1">
      <c r="A294" s="453">
        <v>275</v>
      </c>
      <c r="B294" s="529">
        <v>7000016341</v>
      </c>
      <c r="C294" s="529">
        <v>480</v>
      </c>
      <c r="D294" s="529" t="s">
        <v>638</v>
      </c>
      <c r="E294" s="529">
        <v>1000033144</v>
      </c>
      <c r="F294" s="529">
        <v>82057000</v>
      </c>
      <c r="G294" s="714"/>
      <c r="H294" s="529">
        <v>18</v>
      </c>
      <c r="I294" s="541"/>
      <c r="J294" s="713" t="s">
        <v>532</v>
      </c>
      <c r="K294" s="529" t="s">
        <v>300</v>
      </c>
      <c r="L294" s="529">
        <v>2</v>
      </c>
      <c r="M294" s="715"/>
      <c r="N294" s="530" t="str">
        <f t="shared" si="30"/>
        <v>INCLUDED</v>
      </c>
      <c r="O294" s="745">
        <f t="shared" si="31"/>
        <v>0</v>
      </c>
      <c r="P294" s="745">
        <f t="shared" si="32"/>
        <v>0</v>
      </c>
      <c r="Q294" s="746">
        <f>Discount!$H$36</f>
        <v>0</v>
      </c>
      <c r="R294" s="746">
        <f t="shared" si="33"/>
        <v>0</v>
      </c>
      <c r="S294" s="746">
        <f t="shared" si="34"/>
        <v>0</v>
      </c>
      <c r="T294" s="747">
        <f t="shared" si="35"/>
        <v>0</v>
      </c>
    </row>
    <row r="295" spans="1:20" ht="60" customHeight="1">
      <c r="A295" s="453">
        <v>276</v>
      </c>
      <c r="B295" s="529">
        <v>7000016341</v>
      </c>
      <c r="C295" s="529">
        <v>490</v>
      </c>
      <c r="D295" s="529" t="s">
        <v>638</v>
      </c>
      <c r="E295" s="529">
        <v>1000031041</v>
      </c>
      <c r="F295" s="529">
        <v>82057000</v>
      </c>
      <c r="G295" s="714"/>
      <c r="H295" s="529">
        <v>18</v>
      </c>
      <c r="I295" s="541"/>
      <c r="J295" s="713" t="s">
        <v>533</v>
      </c>
      <c r="K295" s="529" t="s">
        <v>300</v>
      </c>
      <c r="L295" s="529">
        <v>1</v>
      </c>
      <c r="M295" s="715"/>
      <c r="N295" s="530" t="str">
        <f t="shared" si="30"/>
        <v>INCLUDED</v>
      </c>
      <c r="O295" s="745">
        <f t="shared" si="31"/>
        <v>0</v>
      </c>
      <c r="P295" s="745">
        <f t="shared" si="32"/>
        <v>0</v>
      </c>
      <c r="Q295" s="746">
        <f>Discount!$H$36</f>
        <v>0</v>
      </c>
      <c r="R295" s="746">
        <f t="shared" si="33"/>
        <v>0</v>
      </c>
      <c r="S295" s="746">
        <f t="shared" si="34"/>
        <v>0</v>
      </c>
      <c r="T295" s="747">
        <f t="shared" si="35"/>
        <v>0</v>
      </c>
    </row>
    <row r="296" spans="1:20" ht="60" customHeight="1">
      <c r="A296" s="453">
        <v>277</v>
      </c>
      <c r="B296" s="529">
        <v>7000016341</v>
      </c>
      <c r="C296" s="529">
        <v>500</v>
      </c>
      <c r="D296" s="529" t="s">
        <v>638</v>
      </c>
      <c r="E296" s="529">
        <v>1000031039</v>
      </c>
      <c r="F296" s="529">
        <v>82057000</v>
      </c>
      <c r="G296" s="714"/>
      <c r="H296" s="529">
        <v>18</v>
      </c>
      <c r="I296" s="541"/>
      <c r="J296" s="713" t="s">
        <v>488</v>
      </c>
      <c r="K296" s="529" t="s">
        <v>300</v>
      </c>
      <c r="L296" s="529">
        <v>5</v>
      </c>
      <c r="M296" s="715"/>
      <c r="N296" s="530" t="str">
        <f t="shared" si="30"/>
        <v>INCLUDED</v>
      </c>
      <c r="O296" s="745">
        <f t="shared" si="31"/>
        <v>0</v>
      </c>
      <c r="P296" s="745">
        <f t="shared" si="32"/>
        <v>0</v>
      </c>
      <c r="Q296" s="746">
        <f>Discount!$H$36</f>
        <v>0</v>
      </c>
      <c r="R296" s="746">
        <f t="shared" si="33"/>
        <v>0</v>
      </c>
      <c r="S296" s="746">
        <f t="shared" si="34"/>
        <v>0</v>
      </c>
      <c r="T296" s="747">
        <f t="shared" si="35"/>
        <v>0</v>
      </c>
    </row>
    <row r="297" spans="1:20" ht="60" customHeight="1">
      <c r="A297" s="453">
        <v>278</v>
      </c>
      <c r="B297" s="529">
        <v>7000016341</v>
      </c>
      <c r="C297" s="529">
        <v>510</v>
      </c>
      <c r="D297" s="529" t="s">
        <v>638</v>
      </c>
      <c r="E297" s="529">
        <v>1000033146</v>
      </c>
      <c r="F297" s="529">
        <v>82057000</v>
      </c>
      <c r="G297" s="714"/>
      <c r="H297" s="529">
        <v>18</v>
      </c>
      <c r="I297" s="541"/>
      <c r="J297" s="713" t="s">
        <v>489</v>
      </c>
      <c r="K297" s="529" t="s">
        <v>300</v>
      </c>
      <c r="L297" s="529">
        <v>35</v>
      </c>
      <c r="M297" s="715"/>
      <c r="N297" s="530" t="str">
        <f t="shared" si="30"/>
        <v>INCLUDED</v>
      </c>
      <c r="O297" s="745">
        <f t="shared" si="31"/>
        <v>0</v>
      </c>
      <c r="P297" s="745">
        <f t="shared" si="32"/>
        <v>0</v>
      </c>
      <c r="Q297" s="746">
        <f>Discount!$H$36</f>
        <v>0</v>
      </c>
      <c r="R297" s="746">
        <f t="shared" si="33"/>
        <v>0</v>
      </c>
      <c r="S297" s="746">
        <f t="shared" si="34"/>
        <v>0</v>
      </c>
      <c r="T297" s="747">
        <f t="shared" si="35"/>
        <v>0</v>
      </c>
    </row>
    <row r="298" spans="1:20" ht="42.75" customHeight="1">
      <c r="A298" s="453">
        <v>279</v>
      </c>
      <c r="B298" s="529">
        <v>7000016341</v>
      </c>
      <c r="C298" s="529">
        <v>520</v>
      </c>
      <c r="D298" s="529" t="s">
        <v>638</v>
      </c>
      <c r="E298" s="529">
        <v>1000022417</v>
      </c>
      <c r="F298" s="529">
        <v>82057000</v>
      </c>
      <c r="G298" s="714"/>
      <c r="H298" s="529">
        <v>18</v>
      </c>
      <c r="I298" s="541"/>
      <c r="J298" s="713" t="s">
        <v>490</v>
      </c>
      <c r="K298" s="529" t="s">
        <v>299</v>
      </c>
      <c r="L298" s="529">
        <v>314</v>
      </c>
      <c r="M298" s="715"/>
      <c r="N298" s="530" t="str">
        <f t="shared" si="30"/>
        <v>INCLUDED</v>
      </c>
      <c r="O298" s="745">
        <f t="shared" si="31"/>
        <v>0</v>
      </c>
      <c r="P298" s="745">
        <f t="shared" si="32"/>
        <v>0</v>
      </c>
      <c r="Q298" s="746">
        <f>Discount!$H$36</f>
        <v>0</v>
      </c>
      <c r="R298" s="746">
        <f t="shared" si="33"/>
        <v>0</v>
      </c>
      <c r="S298" s="746">
        <f t="shared" si="34"/>
        <v>0</v>
      </c>
      <c r="T298" s="747">
        <f t="shared" si="35"/>
        <v>0</v>
      </c>
    </row>
    <row r="299" spans="1:20" ht="42.75" customHeight="1">
      <c r="A299" s="453">
        <v>280</v>
      </c>
      <c r="B299" s="529">
        <v>7000016341</v>
      </c>
      <c r="C299" s="529">
        <v>530</v>
      </c>
      <c r="D299" s="529" t="s">
        <v>638</v>
      </c>
      <c r="E299" s="529">
        <v>1000010817</v>
      </c>
      <c r="F299" s="529">
        <v>82057000</v>
      </c>
      <c r="G299" s="714"/>
      <c r="H299" s="529">
        <v>18</v>
      </c>
      <c r="I299" s="541"/>
      <c r="J299" s="713" t="s">
        <v>491</v>
      </c>
      <c r="K299" s="529" t="s">
        <v>299</v>
      </c>
      <c r="L299" s="529">
        <v>360</v>
      </c>
      <c r="M299" s="715"/>
      <c r="N299" s="530" t="str">
        <f t="shared" si="30"/>
        <v>INCLUDED</v>
      </c>
      <c r="O299" s="745">
        <f t="shared" si="31"/>
        <v>0</v>
      </c>
      <c r="P299" s="745">
        <f t="shared" si="32"/>
        <v>0</v>
      </c>
      <c r="Q299" s="746">
        <f>Discount!$H$36</f>
        <v>0</v>
      </c>
      <c r="R299" s="746">
        <f t="shared" si="33"/>
        <v>0</v>
      </c>
      <c r="S299" s="746">
        <f t="shared" si="34"/>
        <v>0</v>
      </c>
      <c r="T299" s="747">
        <f t="shared" si="35"/>
        <v>0</v>
      </c>
    </row>
    <row r="300" spans="1:20" ht="42.75" customHeight="1">
      <c r="A300" s="453">
        <v>281</v>
      </c>
      <c r="B300" s="529">
        <v>7000016341</v>
      </c>
      <c r="C300" s="529">
        <v>540</v>
      </c>
      <c r="D300" s="529" t="s">
        <v>638</v>
      </c>
      <c r="E300" s="529">
        <v>1000014198</v>
      </c>
      <c r="F300" s="529">
        <v>85353090</v>
      </c>
      <c r="G300" s="714"/>
      <c r="H300" s="529">
        <v>18</v>
      </c>
      <c r="I300" s="541"/>
      <c r="J300" s="713" t="s">
        <v>492</v>
      </c>
      <c r="K300" s="529" t="s">
        <v>299</v>
      </c>
      <c r="L300" s="529">
        <v>8</v>
      </c>
      <c r="M300" s="715"/>
      <c r="N300" s="530" t="str">
        <f t="shared" ref="N300:N309" si="36">IF(M300=0, "INCLUDED", IF(ISERROR(M300*L300), M300, M300*L300))</f>
        <v>INCLUDED</v>
      </c>
      <c r="O300" s="745">
        <f t="shared" ref="O300:O309" si="37">IF(N300="Included",0,N300)</f>
        <v>0</v>
      </c>
      <c r="P300" s="745">
        <f t="shared" ref="P300:P309" si="38">IF( I300="",H300*(IF(N300="Included",0,N300))/100,I300*(IF(N300="Included",0,N300)))</f>
        <v>0</v>
      </c>
      <c r="Q300" s="746">
        <f>Discount!$H$36</f>
        <v>0</v>
      </c>
      <c r="R300" s="746">
        <f t="shared" ref="R300:R309" si="39">Q300*O300</f>
        <v>0</v>
      </c>
      <c r="S300" s="746">
        <f t="shared" ref="S300:S309" si="40">IF(I300="",H300*R300/100,I300*R300)</f>
        <v>0</v>
      </c>
      <c r="T300" s="747">
        <f t="shared" ref="T300:T309" si="41">M300*L300</f>
        <v>0</v>
      </c>
    </row>
    <row r="301" spans="1:20" ht="42.75" customHeight="1">
      <c r="A301" s="453">
        <v>282</v>
      </c>
      <c r="B301" s="529">
        <v>7000016341</v>
      </c>
      <c r="C301" s="529">
        <v>550</v>
      </c>
      <c r="D301" s="529" t="s">
        <v>639</v>
      </c>
      <c r="E301" s="529">
        <v>1000030940</v>
      </c>
      <c r="F301" s="529">
        <v>85447090</v>
      </c>
      <c r="G301" s="714"/>
      <c r="H301" s="529">
        <v>18</v>
      </c>
      <c r="I301" s="541"/>
      <c r="J301" s="713" t="s">
        <v>486</v>
      </c>
      <c r="K301" s="529" t="s">
        <v>485</v>
      </c>
      <c r="L301" s="529">
        <v>1</v>
      </c>
      <c r="M301" s="715"/>
      <c r="N301" s="530" t="str">
        <f t="shared" si="36"/>
        <v>INCLUDED</v>
      </c>
      <c r="O301" s="745">
        <f t="shared" si="37"/>
        <v>0</v>
      </c>
      <c r="P301" s="745">
        <f t="shared" si="38"/>
        <v>0</v>
      </c>
      <c r="Q301" s="746">
        <f>Discount!$H$36</f>
        <v>0</v>
      </c>
      <c r="R301" s="746">
        <f t="shared" si="39"/>
        <v>0</v>
      </c>
      <c r="S301" s="746">
        <f t="shared" si="40"/>
        <v>0</v>
      </c>
      <c r="T301" s="747">
        <f t="shared" si="41"/>
        <v>0</v>
      </c>
    </row>
    <row r="302" spans="1:20" ht="42.75" customHeight="1">
      <c r="A302" s="453">
        <v>283</v>
      </c>
      <c r="B302" s="529">
        <v>7000016341</v>
      </c>
      <c r="C302" s="529">
        <v>560</v>
      </c>
      <c r="D302" s="529" t="s">
        <v>639</v>
      </c>
      <c r="E302" s="529">
        <v>1000020444</v>
      </c>
      <c r="F302" s="529">
        <v>82057000</v>
      </c>
      <c r="G302" s="714"/>
      <c r="H302" s="529">
        <v>18</v>
      </c>
      <c r="I302" s="541"/>
      <c r="J302" s="713" t="s">
        <v>487</v>
      </c>
      <c r="K302" s="529" t="s">
        <v>299</v>
      </c>
      <c r="L302" s="529">
        <v>3</v>
      </c>
      <c r="M302" s="715"/>
      <c r="N302" s="530" t="str">
        <f t="shared" si="36"/>
        <v>INCLUDED</v>
      </c>
      <c r="O302" s="745">
        <f t="shared" si="37"/>
        <v>0</v>
      </c>
      <c r="P302" s="745">
        <f t="shared" si="38"/>
        <v>0</v>
      </c>
      <c r="Q302" s="746">
        <f>Discount!$H$36</f>
        <v>0</v>
      </c>
      <c r="R302" s="746">
        <f t="shared" si="39"/>
        <v>0</v>
      </c>
      <c r="S302" s="746">
        <f t="shared" si="40"/>
        <v>0</v>
      </c>
      <c r="T302" s="747">
        <f t="shared" si="41"/>
        <v>0</v>
      </c>
    </row>
    <row r="303" spans="1:20" ht="42.75" customHeight="1">
      <c r="A303" s="453">
        <v>284</v>
      </c>
      <c r="B303" s="529">
        <v>7000016341</v>
      </c>
      <c r="C303" s="529">
        <v>570</v>
      </c>
      <c r="D303" s="529" t="s">
        <v>639</v>
      </c>
      <c r="E303" s="529">
        <v>1000033144</v>
      </c>
      <c r="F303" s="529">
        <v>82057000</v>
      </c>
      <c r="G303" s="714"/>
      <c r="H303" s="529">
        <v>18</v>
      </c>
      <c r="I303" s="541"/>
      <c r="J303" s="713" t="s">
        <v>532</v>
      </c>
      <c r="K303" s="529" t="s">
        <v>300</v>
      </c>
      <c r="L303" s="529">
        <v>1</v>
      </c>
      <c r="M303" s="715"/>
      <c r="N303" s="530" t="str">
        <f t="shared" si="36"/>
        <v>INCLUDED</v>
      </c>
      <c r="O303" s="745">
        <f t="shared" si="37"/>
        <v>0</v>
      </c>
      <c r="P303" s="745">
        <f t="shared" si="38"/>
        <v>0</v>
      </c>
      <c r="Q303" s="746">
        <f>Discount!$H$36</f>
        <v>0</v>
      </c>
      <c r="R303" s="746">
        <f t="shared" si="39"/>
        <v>0</v>
      </c>
      <c r="S303" s="746">
        <f t="shared" si="40"/>
        <v>0</v>
      </c>
      <c r="T303" s="747">
        <f t="shared" si="41"/>
        <v>0</v>
      </c>
    </row>
    <row r="304" spans="1:20" ht="60" customHeight="1">
      <c r="A304" s="453">
        <v>285</v>
      </c>
      <c r="B304" s="529">
        <v>7000016341</v>
      </c>
      <c r="C304" s="529">
        <v>580</v>
      </c>
      <c r="D304" s="529" t="s">
        <v>639</v>
      </c>
      <c r="E304" s="529">
        <v>1000031039</v>
      </c>
      <c r="F304" s="529">
        <v>82057000</v>
      </c>
      <c r="G304" s="714"/>
      <c r="H304" s="529">
        <v>18</v>
      </c>
      <c r="I304" s="541"/>
      <c r="J304" s="713" t="s">
        <v>488</v>
      </c>
      <c r="K304" s="529" t="s">
        <v>300</v>
      </c>
      <c r="L304" s="529">
        <v>1</v>
      </c>
      <c r="M304" s="715"/>
      <c r="N304" s="530" t="str">
        <f t="shared" si="36"/>
        <v>INCLUDED</v>
      </c>
      <c r="O304" s="745">
        <f t="shared" si="37"/>
        <v>0</v>
      </c>
      <c r="P304" s="745">
        <f t="shared" si="38"/>
        <v>0</v>
      </c>
      <c r="Q304" s="746">
        <f>Discount!$H$36</f>
        <v>0</v>
      </c>
      <c r="R304" s="746">
        <f t="shared" si="39"/>
        <v>0</v>
      </c>
      <c r="S304" s="746">
        <f t="shared" si="40"/>
        <v>0</v>
      </c>
      <c r="T304" s="747">
        <f t="shared" si="41"/>
        <v>0</v>
      </c>
    </row>
    <row r="305" spans="1:20" ht="60" customHeight="1">
      <c r="A305" s="453">
        <v>286</v>
      </c>
      <c r="B305" s="529">
        <v>7000016341</v>
      </c>
      <c r="C305" s="529">
        <v>590</v>
      </c>
      <c r="D305" s="529" t="s">
        <v>639</v>
      </c>
      <c r="E305" s="529">
        <v>1000033146</v>
      </c>
      <c r="F305" s="529">
        <v>82057000</v>
      </c>
      <c r="G305" s="714"/>
      <c r="H305" s="529">
        <v>18</v>
      </c>
      <c r="I305" s="541"/>
      <c r="J305" s="713" t="s">
        <v>489</v>
      </c>
      <c r="K305" s="529" t="s">
        <v>300</v>
      </c>
      <c r="L305" s="529">
        <v>2</v>
      </c>
      <c r="M305" s="715"/>
      <c r="N305" s="530" t="str">
        <f t="shared" si="36"/>
        <v>INCLUDED</v>
      </c>
      <c r="O305" s="745">
        <f t="shared" si="37"/>
        <v>0</v>
      </c>
      <c r="P305" s="745">
        <f t="shared" si="38"/>
        <v>0</v>
      </c>
      <c r="Q305" s="746">
        <f>Discount!$H$36</f>
        <v>0</v>
      </c>
      <c r="R305" s="746">
        <f t="shared" si="39"/>
        <v>0</v>
      </c>
      <c r="S305" s="746">
        <f t="shared" si="40"/>
        <v>0</v>
      </c>
      <c r="T305" s="747">
        <f t="shared" si="41"/>
        <v>0</v>
      </c>
    </row>
    <row r="306" spans="1:20" ht="60" customHeight="1">
      <c r="A306" s="453">
        <v>287</v>
      </c>
      <c r="B306" s="529">
        <v>7000016341</v>
      </c>
      <c r="C306" s="529">
        <v>600</v>
      </c>
      <c r="D306" s="529" t="s">
        <v>639</v>
      </c>
      <c r="E306" s="529">
        <v>1000031041</v>
      </c>
      <c r="F306" s="529">
        <v>82057000</v>
      </c>
      <c r="G306" s="714"/>
      <c r="H306" s="529">
        <v>18</v>
      </c>
      <c r="I306" s="541"/>
      <c r="J306" s="713" t="s">
        <v>533</v>
      </c>
      <c r="K306" s="529" t="s">
        <v>300</v>
      </c>
      <c r="L306" s="529">
        <v>1</v>
      </c>
      <c r="M306" s="715"/>
      <c r="N306" s="530" t="str">
        <f t="shared" si="36"/>
        <v>INCLUDED</v>
      </c>
      <c r="O306" s="745">
        <f t="shared" si="37"/>
        <v>0</v>
      </c>
      <c r="P306" s="745">
        <f t="shared" si="38"/>
        <v>0</v>
      </c>
      <c r="Q306" s="746">
        <f>Discount!$H$36</f>
        <v>0</v>
      </c>
      <c r="R306" s="746">
        <f t="shared" si="39"/>
        <v>0</v>
      </c>
      <c r="S306" s="746">
        <f t="shared" si="40"/>
        <v>0</v>
      </c>
      <c r="T306" s="747">
        <f t="shared" si="41"/>
        <v>0</v>
      </c>
    </row>
    <row r="307" spans="1:20" ht="42.75" customHeight="1">
      <c r="A307" s="453">
        <v>288</v>
      </c>
      <c r="B307" s="529">
        <v>7000016341</v>
      </c>
      <c r="C307" s="529">
        <v>610</v>
      </c>
      <c r="D307" s="529" t="s">
        <v>639</v>
      </c>
      <c r="E307" s="529">
        <v>1000022417</v>
      </c>
      <c r="F307" s="529">
        <v>82057000</v>
      </c>
      <c r="G307" s="714"/>
      <c r="H307" s="529">
        <v>18</v>
      </c>
      <c r="I307" s="541"/>
      <c r="J307" s="713" t="s">
        <v>490</v>
      </c>
      <c r="K307" s="529" t="s">
        <v>299</v>
      </c>
      <c r="L307" s="529">
        <v>11</v>
      </c>
      <c r="M307" s="715"/>
      <c r="N307" s="530" t="str">
        <f t="shared" si="36"/>
        <v>INCLUDED</v>
      </c>
      <c r="O307" s="745">
        <f t="shared" si="37"/>
        <v>0</v>
      </c>
      <c r="P307" s="745">
        <f t="shared" si="38"/>
        <v>0</v>
      </c>
      <c r="Q307" s="746">
        <f>Discount!$H$36</f>
        <v>0</v>
      </c>
      <c r="R307" s="746">
        <f t="shared" si="39"/>
        <v>0</v>
      </c>
      <c r="S307" s="746">
        <f t="shared" si="40"/>
        <v>0</v>
      </c>
      <c r="T307" s="747">
        <f t="shared" si="41"/>
        <v>0</v>
      </c>
    </row>
    <row r="308" spans="1:20" ht="42.75" customHeight="1">
      <c r="A308" s="453">
        <v>289</v>
      </c>
      <c r="B308" s="529">
        <v>7000016341</v>
      </c>
      <c r="C308" s="529">
        <v>620</v>
      </c>
      <c r="D308" s="529" t="s">
        <v>639</v>
      </c>
      <c r="E308" s="529">
        <v>1000010817</v>
      </c>
      <c r="F308" s="529">
        <v>82057000</v>
      </c>
      <c r="G308" s="714"/>
      <c r="H308" s="529">
        <v>18</v>
      </c>
      <c r="I308" s="541"/>
      <c r="J308" s="713" t="s">
        <v>491</v>
      </c>
      <c r="K308" s="529" t="s">
        <v>299</v>
      </c>
      <c r="L308" s="529">
        <v>13</v>
      </c>
      <c r="M308" s="715"/>
      <c r="N308" s="530" t="str">
        <f t="shared" si="36"/>
        <v>INCLUDED</v>
      </c>
      <c r="O308" s="745">
        <f t="shared" si="37"/>
        <v>0</v>
      </c>
      <c r="P308" s="745">
        <f t="shared" si="38"/>
        <v>0</v>
      </c>
      <c r="Q308" s="746">
        <f>Discount!$H$36</f>
        <v>0</v>
      </c>
      <c r="R308" s="746">
        <f t="shared" si="39"/>
        <v>0</v>
      </c>
      <c r="S308" s="746">
        <f t="shared" si="40"/>
        <v>0</v>
      </c>
      <c r="T308" s="747">
        <f t="shared" si="41"/>
        <v>0</v>
      </c>
    </row>
    <row r="309" spans="1:20" ht="42.75" customHeight="1">
      <c r="A309" s="453">
        <v>290</v>
      </c>
      <c r="B309" s="529">
        <v>7000016341</v>
      </c>
      <c r="C309" s="529">
        <v>630</v>
      </c>
      <c r="D309" s="529" t="s">
        <v>639</v>
      </c>
      <c r="E309" s="529">
        <v>1000014198</v>
      </c>
      <c r="F309" s="529">
        <v>85353090</v>
      </c>
      <c r="G309" s="714"/>
      <c r="H309" s="529">
        <v>18</v>
      </c>
      <c r="I309" s="541"/>
      <c r="J309" s="713" t="s">
        <v>492</v>
      </c>
      <c r="K309" s="529" t="s">
        <v>299</v>
      </c>
      <c r="L309" s="529">
        <v>1</v>
      </c>
      <c r="M309" s="715"/>
      <c r="N309" s="530" t="str">
        <f t="shared" si="36"/>
        <v>INCLUDED</v>
      </c>
      <c r="O309" s="745">
        <f t="shared" si="37"/>
        <v>0</v>
      </c>
      <c r="P309" s="745">
        <f t="shared" si="38"/>
        <v>0</v>
      </c>
      <c r="Q309" s="746">
        <f>Discount!$H$36</f>
        <v>0</v>
      </c>
      <c r="R309" s="746">
        <f t="shared" si="39"/>
        <v>0</v>
      </c>
      <c r="S309" s="746">
        <f t="shared" si="40"/>
        <v>0</v>
      </c>
      <c r="T309" s="747">
        <f t="shared" si="41"/>
        <v>0</v>
      </c>
    </row>
    <row r="310" spans="1:20" ht="26.25" customHeight="1">
      <c r="A310" s="850" t="s">
        <v>473</v>
      </c>
      <c r="B310" s="850"/>
      <c r="C310" s="850"/>
      <c r="D310" s="850"/>
      <c r="E310" s="850"/>
      <c r="F310" s="850"/>
      <c r="G310" s="850"/>
      <c r="H310" s="850"/>
      <c r="I310" s="850"/>
      <c r="J310" s="850"/>
      <c r="K310" s="850"/>
      <c r="L310" s="850"/>
      <c r="M310" s="850"/>
      <c r="N310" s="703">
        <f>ROUND(SUM(N18:N309),0)</f>
        <v>0</v>
      </c>
      <c r="O310" s="748"/>
      <c r="P310" s="749">
        <f>SUM(P18:P309)</f>
        <v>0</v>
      </c>
      <c r="Q310" s="750"/>
      <c r="R310" s="751">
        <f>SUM(R18:R309)</f>
        <v>0</v>
      </c>
      <c r="S310" s="752">
        <f>SUM(S18:S309)</f>
        <v>0</v>
      </c>
      <c r="T310" s="747">
        <f>SUM(T18:T309)</f>
        <v>0</v>
      </c>
    </row>
    <row r="311" spans="1:20" ht="26.25" customHeight="1">
      <c r="A311" s="850" t="s">
        <v>271</v>
      </c>
      <c r="B311" s="850"/>
      <c r="C311" s="850"/>
      <c r="D311" s="850"/>
      <c r="E311" s="850"/>
      <c r="F311" s="850"/>
      <c r="G311" s="850"/>
      <c r="H311" s="850"/>
      <c r="I311" s="850"/>
      <c r="J311" s="850"/>
      <c r="K311" s="850"/>
      <c r="L311" s="850"/>
      <c r="M311" s="850"/>
      <c r="N311" s="703" t="s">
        <v>339</v>
      </c>
      <c r="O311" s="753"/>
      <c r="P311" s="753"/>
      <c r="Q311" s="754"/>
      <c r="R311" s="754"/>
      <c r="S311" s="754"/>
    </row>
    <row r="312" spans="1:20" ht="26.25" customHeight="1">
      <c r="A312" s="850" t="s">
        <v>474</v>
      </c>
      <c r="B312" s="850"/>
      <c r="C312" s="850"/>
      <c r="D312" s="850"/>
      <c r="E312" s="850"/>
      <c r="F312" s="850"/>
      <c r="G312" s="850"/>
      <c r="H312" s="850"/>
      <c r="I312" s="850"/>
      <c r="J312" s="850"/>
      <c r="K312" s="850"/>
      <c r="L312" s="850"/>
      <c r="M312" s="850"/>
      <c r="N312" s="703">
        <f>N310</f>
        <v>0</v>
      </c>
      <c r="O312" s="753"/>
      <c r="P312" s="753"/>
      <c r="Q312" s="754"/>
      <c r="R312" s="754"/>
      <c r="S312" s="754"/>
    </row>
    <row r="313" spans="1:20" ht="32.25" customHeight="1">
      <c r="B313" s="852" t="s">
        <v>310</v>
      </c>
      <c r="C313" s="852"/>
      <c r="D313" s="852"/>
      <c r="E313" s="852"/>
      <c r="F313" s="852"/>
      <c r="G313" s="852"/>
      <c r="H313" s="852"/>
      <c r="I313" s="852"/>
      <c r="J313" s="852"/>
      <c r="K313" s="852"/>
      <c r="L313" s="852"/>
      <c r="M313" s="852"/>
      <c r="N313" s="852"/>
      <c r="O313" s="753"/>
      <c r="P313" s="753"/>
      <c r="Q313" s="754"/>
      <c r="R313" s="754"/>
      <c r="S313" s="754"/>
    </row>
    <row r="314" spans="1:20">
      <c r="O314" s="754"/>
      <c r="P314" s="754"/>
      <c r="Q314" s="754"/>
      <c r="R314" s="754"/>
      <c r="S314" s="754"/>
    </row>
    <row r="315" spans="1:20" ht="16.5">
      <c r="B315" s="526" t="s">
        <v>316</v>
      </c>
      <c r="C315" s="854" t="str">
        <f>'Names of Bidder'!D27&amp;" "&amp;'Names of Bidder'!E27&amp;" "&amp;'Names of Bidder'!F27</f>
        <v xml:space="preserve">  </v>
      </c>
      <c r="D315" s="851"/>
      <c r="I315" s="527"/>
      <c r="J315" s="731" t="s">
        <v>318</v>
      </c>
      <c r="K315" s="853" t="str">
        <f>IF('Names of Bidder'!D24="","",'Names of Bidder'!D24)</f>
        <v/>
      </c>
      <c r="L315" s="853"/>
      <c r="M315" s="853"/>
      <c r="N315" s="853"/>
      <c r="O315" s="754"/>
      <c r="P315" s="754"/>
      <c r="Q315" s="754"/>
      <c r="R315" s="754"/>
      <c r="S315" s="754"/>
    </row>
    <row r="316" spans="1:20" ht="16.5">
      <c r="B316" s="526" t="s">
        <v>317</v>
      </c>
      <c r="C316" s="851" t="str">
        <f>IF('Names of Bidder'!D28="","",'Names of Bidder'!D28)</f>
        <v/>
      </c>
      <c r="D316" s="851"/>
      <c r="I316" s="527"/>
      <c r="J316" s="731" t="s">
        <v>125</v>
      </c>
      <c r="K316" s="853" t="str">
        <f>IF('Names of Bidder'!D25="","",'Names of Bidder'!D25)</f>
        <v/>
      </c>
      <c r="L316" s="853"/>
      <c r="M316" s="853"/>
      <c r="N316" s="853"/>
      <c r="O316" s="754"/>
      <c r="P316" s="754"/>
      <c r="Q316" s="754"/>
      <c r="R316" s="754"/>
      <c r="S316" s="754"/>
    </row>
    <row r="317" spans="1:20">
      <c r="O317" s="754"/>
      <c r="P317" s="754"/>
      <c r="Q317" s="754"/>
      <c r="R317" s="754"/>
      <c r="S317" s="754"/>
    </row>
    <row r="318" spans="1:20">
      <c r="G318" s="528"/>
      <c r="H318" s="528"/>
      <c r="I318" s="528"/>
    </row>
    <row r="319" spans="1:20">
      <c r="G319" s="528"/>
      <c r="H319" s="528"/>
      <c r="I319" s="528"/>
    </row>
    <row r="320" spans="1:20">
      <c r="G320" s="528"/>
      <c r="H320" s="528"/>
      <c r="I320" s="528"/>
    </row>
    <row r="321" spans="7:15">
      <c r="G321" s="528"/>
      <c r="H321" s="528"/>
      <c r="I321" s="528"/>
      <c r="M321" s="755"/>
    </row>
    <row r="322" spans="7:15">
      <c r="G322" s="528"/>
      <c r="H322" s="528"/>
      <c r="I322" s="528"/>
    </row>
    <row r="323" spans="7:15">
      <c r="G323" s="528"/>
      <c r="H323" s="528"/>
      <c r="I323" s="528"/>
    </row>
    <row r="324" spans="7:15">
      <c r="G324" s="528"/>
      <c r="H324" s="528"/>
      <c r="I324" s="528"/>
      <c r="O324" s="755"/>
    </row>
    <row r="325" spans="7:15">
      <c r="G325" s="528"/>
      <c r="H325" s="528"/>
      <c r="I325" s="528"/>
    </row>
    <row r="326" spans="7:15">
      <c r="G326" s="528"/>
      <c r="H326" s="528"/>
      <c r="I326" s="528"/>
    </row>
    <row r="327" spans="7:15">
      <c r="G327" s="528"/>
      <c r="H327" s="528"/>
      <c r="I327" s="528"/>
    </row>
    <row r="328" spans="7:15">
      <c r="G328" s="528"/>
      <c r="H328" s="528"/>
      <c r="I328" s="528"/>
    </row>
    <row r="329" spans="7:15">
      <c r="G329" s="528"/>
      <c r="H329" s="528"/>
      <c r="I329" s="528"/>
    </row>
    <row r="330" spans="7:15">
      <c r="G330" s="528"/>
      <c r="H330" s="528"/>
      <c r="I330" s="528"/>
    </row>
    <row r="331" spans="7:15">
      <c r="G331" s="528"/>
      <c r="H331" s="528"/>
      <c r="I331" s="528"/>
    </row>
    <row r="332" spans="7:15">
      <c r="G332" s="528"/>
      <c r="H332" s="528"/>
      <c r="I332" s="528"/>
    </row>
    <row r="333" spans="7:15">
      <c r="G333" s="528"/>
      <c r="H333" s="528"/>
      <c r="I333" s="528"/>
    </row>
    <row r="334" spans="7:15">
      <c r="G334" s="528"/>
      <c r="H334" s="528"/>
      <c r="I334" s="528"/>
    </row>
    <row r="335" spans="7:15">
      <c r="G335" s="528"/>
      <c r="H335" s="528"/>
      <c r="I335" s="528"/>
    </row>
    <row r="336" spans="7:15">
      <c r="G336" s="528"/>
      <c r="H336" s="528"/>
      <c r="I336" s="528"/>
    </row>
    <row r="337" spans="7:9">
      <c r="G337" s="528"/>
      <c r="H337" s="528"/>
      <c r="I337" s="528"/>
    </row>
    <row r="338" spans="7:9">
      <c r="G338" s="528"/>
      <c r="H338" s="528"/>
      <c r="I338" s="528"/>
    </row>
    <row r="339" spans="7:9">
      <c r="G339" s="528"/>
      <c r="H339" s="528"/>
      <c r="I339" s="528"/>
    </row>
    <row r="340" spans="7:9">
      <c r="G340" s="528"/>
      <c r="H340" s="528"/>
      <c r="I340" s="528"/>
    </row>
    <row r="341" spans="7:9">
      <c r="G341" s="528"/>
      <c r="H341" s="528"/>
      <c r="I341" s="528"/>
    </row>
    <row r="342" spans="7:9">
      <c r="G342" s="528"/>
      <c r="H342" s="528"/>
      <c r="I342" s="528"/>
    </row>
    <row r="343" spans="7:9">
      <c r="G343" s="528"/>
      <c r="H343" s="528"/>
      <c r="I343" s="528"/>
    </row>
    <row r="344" spans="7:9">
      <c r="G344" s="528"/>
      <c r="H344" s="528"/>
      <c r="I344" s="528"/>
    </row>
    <row r="345" spans="7:9">
      <c r="G345" s="528"/>
      <c r="H345" s="528"/>
      <c r="I345" s="528"/>
    </row>
    <row r="346" spans="7:9">
      <c r="G346" s="528"/>
      <c r="H346" s="528"/>
      <c r="I346" s="528"/>
    </row>
    <row r="347" spans="7:9">
      <c r="G347" s="528"/>
      <c r="H347" s="528"/>
      <c r="I347" s="528"/>
    </row>
    <row r="348" spans="7:9">
      <c r="G348" s="528"/>
      <c r="H348" s="528"/>
      <c r="I348" s="528"/>
    </row>
    <row r="349" spans="7:9">
      <c r="G349" s="528"/>
      <c r="H349" s="528"/>
      <c r="I349" s="528"/>
    </row>
  </sheetData>
  <sheetProtection algorithmName="SHA-512" hashValue="ndKuNCEYYqpbeP7e7IQ0rjQLQfX0WlGmJpDw3YAUFfZ1gvFlcz7bf6d1cKoGwjcJAbjV8ezYuJi1fprVSW4s0g==" saltValue="SfZ6SZ21ueI4wrHo17cwDw==" spinCount="100000" sheet="1" formatColumns="0" formatRows="0" selectLockedCells="1"/>
  <autoFilter ref="H1:H349" xr:uid="{755F6A3D-B286-4492-98D3-2EFA9779BAAD}"/>
  <customSheetViews>
    <customSheetView guid="{3FCD02EB-1C44-4646-B069-2B9945E67B1F}" scale="70" showPageBreaks="1" printArea="1" showAutoFilter="1" hiddenColumns="1" view="pageBreakPreview" topLeftCell="A304">
      <selection activeCell="M308" sqref="M308"/>
      <pageMargins left="0.25" right="0.25" top="0.75" bottom="0.5" header="0.3" footer="0.5"/>
      <printOptions horizontalCentered="1"/>
      <pageSetup paperSize="9" scale="55" orientation="landscape" r:id="rId1"/>
      <headerFooter>
        <oddHeader>&amp;RSchedule-1
Page &amp;P of &amp;N</oddHeader>
      </headerFooter>
      <autoFilter ref="H1:H349" xr:uid="{755F6A3D-B286-4492-98D3-2EFA9779BAAD}"/>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2"/>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3"/>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4"/>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5"/>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7"/>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8"/>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0"/>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10:M310"/>
    <mergeCell ref="C316:D316"/>
    <mergeCell ref="B313:N313"/>
    <mergeCell ref="K316:N316"/>
    <mergeCell ref="K315:N315"/>
    <mergeCell ref="A311:M311"/>
    <mergeCell ref="A312:M312"/>
    <mergeCell ref="C315:D315"/>
  </mergeCells>
  <conditionalFormatting sqref="I18:I45 I54:I139 I141:I234 I236:I309">
    <cfRule type="expression" dxfId="8" priority="39" stopIfTrue="1">
      <formula>H18&gt;0</formula>
    </cfRule>
  </conditionalFormatting>
  <conditionalFormatting sqref="I46:I53">
    <cfRule type="expression" dxfId="7" priority="5" stopIfTrue="1">
      <formula>H46&gt;0</formula>
    </cfRule>
  </conditionalFormatting>
  <dataValidations count="3">
    <dataValidation type="list" operator="greaterThan" allowBlank="1" showInputMessage="1" showErrorMessage="1" sqref="I18:I139 I141:I234 I236:I309" xr:uid="{00000000-0002-0000-0400-000000000000}">
      <formula1>"0%,5%,12%,18%,28%"</formula1>
    </dataValidation>
    <dataValidation type="whole" operator="greaterThan" allowBlank="1" showInputMessage="1" showErrorMessage="1" sqref="G18:G139 G141:G234 G236:G309" xr:uid="{00000000-0002-0000-0400-000001000000}">
      <formula1>0</formula1>
    </dataValidation>
    <dataValidation type="decimal" operator="greaterThanOrEqual" allowBlank="1" showInputMessage="1" showErrorMessage="1" sqref="M18:M139 M141:M234 M236:M309" xr:uid="{00000000-0002-0000-0400-000002000000}">
      <formula1>0</formula1>
    </dataValidation>
  </dataValidations>
  <printOptions horizontalCentered="1"/>
  <pageMargins left="0.25" right="0.25" top="0.75" bottom="0.5" header="0.3" footer="0.5"/>
  <pageSetup paperSize="9" scale="55" orientation="landscape" r:id="rId11"/>
  <headerFooter>
    <oddHeader>&amp;RSchedule-1
Page &amp;P of &amp;N</oddHead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16"/>
  <sheetViews>
    <sheetView view="pageBreakPreview" topLeftCell="A6" zoomScale="60" zoomScaleNormal="100" workbookViewId="0">
      <selection activeCell="I18" sqref="I18"/>
    </sheetView>
  </sheetViews>
  <sheetFormatPr defaultRowHeight="15.75"/>
  <cols>
    <col min="1" max="1" width="6.140625" style="425" customWidth="1"/>
    <col min="2" max="2" width="25.28515625" style="425" customWidth="1"/>
    <col min="3" max="3" width="11.28515625" style="425" customWidth="1"/>
    <col min="4" max="4" width="23.85546875" style="425" customWidth="1"/>
    <col min="5" max="5" width="20.28515625" style="425" customWidth="1"/>
    <col min="6" max="6" width="85.5703125" style="417" customWidth="1"/>
    <col min="7" max="7" width="11.28515625" style="425" customWidth="1"/>
    <col min="8" max="8" width="19.85546875" style="425" customWidth="1"/>
    <col min="9" max="9" width="26.7109375" style="9" customWidth="1"/>
    <col min="10" max="10" width="27.85546875" style="425" customWidth="1"/>
    <col min="11" max="13" width="10.28515625" style="422" customWidth="1"/>
    <col min="14" max="14" width="9.140625" style="422" customWidth="1"/>
    <col min="15" max="17" width="9.140625" style="422"/>
    <col min="18" max="28" width="9.140625" style="413"/>
    <col min="29" max="16384" width="9.140625" style="421"/>
  </cols>
  <sheetData>
    <row r="1" spans="1:32" ht="27.75" customHeight="1">
      <c r="A1" s="1" t="str">
        <f>Basic!B5</f>
        <v xml:space="preserve">SPEC. NO.: 5002002222/TOWER/DOM/A02-CC CS -3	</v>
      </c>
      <c r="B1" s="1"/>
      <c r="C1" s="1"/>
      <c r="D1" s="416"/>
      <c r="E1" s="416"/>
      <c r="F1" s="416"/>
      <c r="G1" s="419"/>
      <c r="H1" s="419"/>
      <c r="I1" s="420"/>
      <c r="J1" s="608" t="s">
        <v>14</v>
      </c>
    </row>
    <row r="2" spans="1:32" ht="21.75" customHeight="1">
      <c r="A2" s="415"/>
      <c r="B2" s="415"/>
      <c r="C2" s="415"/>
      <c r="D2" s="415"/>
      <c r="E2" s="415"/>
      <c r="F2" s="415"/>
      <c r="G2" s="352"/>
      <c r="H2" s="352"/>
      <c r="I2" s="423"/>
      <c r="J2" s="352"/>
    </row>
    <row r="3" spans="1:32" ht="106.5" customHeight="1">
      <c r="A3" s="855"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855"/>
      <c r="C3" s="855"/>
      <c r="D3" s="855"/>
      <c r="E3" s="855"/>
      <c r="F3" s="855"/>
      <c r="G3" s="855"/>
      <c r="H3" s="855"/>
      <c r="I3" s="855"/>
      <c r="J3" s="855"/>
      <c r="K3" s="424"/>
      <c r="N3" s="864"/>
      <c r="O3" s="864"/>
      <c r="R3" s="422"/>
      <c r="S3" s="422"/>
      <c r="T3" s="422"/>
      <c r="U3" s="422"/>
      <c r="V3" s="422"/>
      <c r="W3" s="422"/>
      <c r="X3" s="422"/>
      <c r="Y3" s="422"/>
      <c r="Z3" s="422"/>
      <c r="AA3" s="422"/>
      <c r="AC3" s="413"/>
      <c r="AD3" s="413"/>
      <c r="AE3" s="413"/>
      <c r="AF3" s="413"/>
    </row>
    <row r="4" spans="1:32" ht="21.95" customHeight="1">
      <c r="A4" s="865" t="s">
        <v>0</v>
      </c>
      <c r="B4" s="865"/>
      <c r="C4" s="865"/>
      <c r="D4" s="865"/>
      <c r="E4" s="865"/>
      <c r="F4" s="865"/>
      <c r="G4" s="865"/>
      <c r="H4" s="865"/>
      <c r="I4" s="865"/>
      <c r="J4" s="865"/>
    </row>
    <row r="5" spans="1:32" ht="15" customHeight="1">
      <c r="J5" s="352"/>
    </row>
    <row r="6" spans="1:32" ht="22.5" customHeight="1">
      <c r="A6" s="857" t="s">
        <v>350</v>
      </c>
      <c r="B6" s="857"/>
      <c r="C6" s="4"/>
      <c r="D6" s="352"/>
      <c r="E6" s="4"/>
      <c r="F6" s="4"/>
      <c r="G6" s="4"/>
      <c r="H6" s="4"/>
      <c r="I6" s="4"/>
      <c r="J6" s="352"/>
    </row>
    <row r="7" spans="1:32" ht="25.5" customHeight="1">
      <c r="A7" s="869" t="str">
        <f>'Sch-1'!A7</f>
        <v>JOINT VENTURE OF 0 &amp; 0</v>
      </c>
      <c r="B7" s="869"/>
      <c r="C7" s="869"/>
      <c r="D7" s="869"/>
      <c r="E7" s="869"/>
      <c r="F7" s="869"/>
      <c r="G7" s="575"/>
      <c r="H7" s="450" t="s">
        <v>1</v>
      </c>
      <c r="I7" s="575"/>
      <c r="J7" s="352"/>
    </row>
    <row r="8" spans="1:32" ht="29.25" customHeight="1">
      <c r="A8" s="858" t="str">
        <f>"Bidder’s Name and Address  (" &amp; MID('Names of Bidder'!B9,9, 20) &amp; ") :"</f>
        <v>Bidder’s Name and Address  (Lead Partner) :</v>
      </c>
      <c r="B8" s="858"/>
      <c r="C8" s="858"/>
      <c r="D8" s="858"/>
      <c r="E8" s="858"/>
      <c r="F8" s="858"/>
      <c r="G8" s="858"/>
      <c r="H8" s="451" t="s">
        <v>2</v>
      </c>
      <c r="I8" s="531"/>
      <c r="J8" s="352"/>
    </row>
    <row r="9" spans="1:32" ht="26.25" customHeight="1">
      <c r="A9" s="456" t="s">
        <v>12</v>
      </c>
      <c r="B9" s="406"/>
      <c r="C9" s="871" t="str">
        <f>IF('Names of Bidder'!D9=0, "", 'Names of Bidder'!D9)</f>
        <v/>
      </c>
      <c r="D9" s="871"/>
      <c r="E9" s="871"/>
      <c r="F9" s="577"/>
      <c r="G9" s="577"/>
      <c r="H9" s="451" t="s">
        <v>3</v>
      </c>
      <c r="I9" s="407"/>
      <c r="J9" s="352"/>
    </row>
    <row r="10" spans="1:32" ht="17.25" customHeight="1">
      <c r="A10" s="456" t="s">
        <v>11</v>
      </c>
      <c r="B10" s="406"/>
      <c r="C10" s="870" t="str">
        <f>IF('Names of Bidder'!D10=0, "", 'Names of Bidder'!D10)</f>
        <v/>
      </c>
      <c r="D10" s="870"/>
      <c r="E10" s="870"/>
      <c r="F10" s="577"/>
      <c r="G10" s="577"/>
      <c r="H10" s="451" t="s">
        <v>4</v>
      </c>
      <c r="I10" s="407"/>
      <c r="J10" s="352"/>
    </row>
    <row r="11" spans="1:32" ht="18" customHeight="1">
      <c r="A11" s="407"/>
      <c r="B11" s="407"/>
      <c r="C11" s="870" t="str">
        <f>IF('Names of Bidder'!D11=0, "", 'Names of Bidder'!D11)</f>
        <v/>
      </c>
      <c r="D11" s="870"/>
      <c r="E11" s="870"/>
      <c r="F11" s="577"/>
      <c r="G11" s="577"/>
      <c r="H11" s="451" t="s">
        <v>5</v>
      </c>
      <c r="I11" s="407"/>
      <c r="J11" s="352"/>
    </row>
    <row r="12" spans="1:32" ht="18" customHeight="1">
      <c r="A12" s="407"/>
      <c r="B12" s="407"/>
      <c r="C12" s="870" t="str">
        <f>IF('Names of Bidder'!D12=0, "", 'Names of Bidder'!D12)</f>
        <v/>
      </c>
      <c r="D12" s="870"/>
      <c r="E12" s="870"/>
      <c r="F12" s="577"/>
      <c r="G12" s="577"/>
      <c r="H12" s="451" t="s">
        <v>6</v>
      </c>
      <c r="I12" s="407"/>
      <c r="J12" s="352"/>
    </row>
    <row r="13" spans="1:32" s="466" customFormat="1" ht="26.45" customHeight="1">
      <c r="A13" s="872" t="s">
        <v>364</v>
      </c>
      <c r="B13" s="872"/>
      <c r="C13" s="872"/>
      <c r="D13" s="872"/>
      <c r="E13" s="872"/>
      <c r="F13" s="872"/>
      <c r="G13" s="872"/>
      <c r="H13" s="872"/>
      <c r="I13" s="872"/>
      <c r="J13" s="872"/>
      <c r="K13" s="464"/>
      <c r="L13" s="464"/>
      <c r="M13" s="464"/>
      <c r="N13" s="464"/>
      <c r="O13" s="464"/>
      <c r="P13" s="464"/>
      <c r="Q13" s="464"/>
      <c r="R13" s="465"/>
      <c r="S13" s="465"/>
      <c r="T13" s="465"/>
      <c r="U13" s="465"/>
      <c r="V13" s="465"/>
      <c r="W13" s="465"/>
      <c r="X13" s="465"/>
      <c r="Y13" s="465"/>
      <c r="Z13" s="465"/>
      <c r="AA13" s="465"/>
      <c r="AB13" s="465"/>
    </row>
    <row r="14" spans="1:32" ht="20.25" customHeight="1" thickBot="1">
      <c r="A14" s="426"/>
      <c r="B14" s="426"/>
      <c r="C14" s="426"/>
      <c r="D14" s="426"/>
      <c r="E14" s="426"/>
      <c r="F14" s="418"/>
      <c r="G14" s="427"/>
      <c r="H14" s="427"/>
      <c r="I14" s="868" t="s">
        <v>355</v>
      </c>
      <c r="J14" s="868"/>
    </row>
    <row r="15" spans="1:32" ht="102" customHeight="1">
      <c r="A15" s="13" t="s">
        <v>7</v>
      </c>
      <c r="B15" s="17" t="s">
        <v>266</v>
      </c>
      <c r="C15" s="17" t="s">
        <v>278</v>
      </c>
      <c r="D15" s="17" t="s">
        <v>280</v>
      </c>
      <c r="E15" s="17" t="s">
        <v>13</v>
      </c>
      <c r="F15" s="14" t="s">
        <v>15</v>
      </c>
      <c r="G15" s="14" t="s">
        <v>9</v>
      </c>
      <c r="H15" s="14" t="s">
        <v>16</v>
      </c>
      <c r="I15" s="14" t="s">
        <v>363</v>
      </c>
      <c r="J15" s="15" t="s">
        <v>362</v>
      </c>
    </row>
    <row r="16" spans="1:32" ht="16.5">
      <c r="A16" s="391">
        <v>1</v>
      </c>
      <c r="B16" s="391">
        <v>2</v>
      </c>
      <c r="C16" s="391">
        <v>3</v>
      </c>
      <c r="D16" s="391">
        <v>4</v>
      </c>
      <c r="E16" s="391">
        <v>5</v>
      </c>
      <c r="F16" s="391">
        <v>6</v>
      </c>
      <c r="G16" s="391">
        <v>7</v>
      </c>
      <c r="H16" s="391">
        <v>8</v>
      </c>
      <c r="I16" s="391">
        <v>9</v>
      </c>
      <c r="J16" s="391" t="s">
        <v>356</v>
      </c>
    </row>
    <row r="17" spans="1:28" s="758" customFormat="1" ht="25.5" customHeight="1">
      <c r="A17" s="756"/>
      <c r="B17" s="760" t="s">
        <v>552</v>
      </c>
      <c r="C17" s="756"/>
      <c r="D17" s="757"/>
      <c r="E17" s="756"/>
      <c r="F17" s="756"/>
      <c r="G17" s="756"/>
      <c r="H17" s="756"/>
      <c r="I17" s="756"/>
      <c r="J17" s="757"/>
      <c r="K17" s="756"/>
      <c r="L17" s="756"/>
      <c r="M17" s="756"/>
      <c r="N17" s="756"/>
    </row>
    <row r="18" spans="1:28" s="720" customFormat="1" ht="123.75" customHeight="1">
      <c r="A18" s="702">
        <v>1</v>
      </c>
      <c r="B18" s="529">
        <v>7000016740</v>
      </c>
      <c r="C18" s="529">
        <v>10</v>
      </c>
      <c r="D18" s="529" t="s">
        <v>553</v>
      </c>
      <c r="E18" s="529">
        <v>1000059736</v>
      </c>
      <c r="F18" s="525" t="s">
        <v>564</v>
      </c>
      <c r="G18" s="529" t="s">
        <v>299</v>
      </c>
      <c r="H18" s="529">
        <v>18</v>
      </c>
      <c r="I18" s="715"/>
      <c r="J18" s="530" t="str">
        <f t="shared" ref="J18" si="0">IF(I18=0, "INCLUDED", IF(ISERROR(I18*H18), I18, I18*H18))</f>
        <v>INCLUDED</v>
      </c>
      <c r="K18" s="719"/>
      <c r="L18" s="719"/>
      <c r="M18" s="719"/>
      <c r="N18" s="719"/>
      <c r="O18" s="719"/>
      <c r="P18" s="719"/>
      <c r="Q18" s="719"/>
      <c r="R18" s="719"/>
      <c r="S18" s="719"/>
      <c r="T18" s="719"/>
      <c r="U18" s="719"/>
      <c r="V18" s="719"/>
      <c r="W18" s="719"/>
      <c r="X18" s="719"/>
      <c r="Y18" s="719"/>
      <c r="Z18" s="719"/>
      <c r="AA18" s="719"/>
      <c r="AB18" s="719"/>
    </row>
    <row r="19" spans="1:28" s="720" customFormat="1" ht="123.75" customHeight="1">
      <c r="A19" s="702">
        <v>2</v>
      </c>
      <c r="B19" s="529">
        <v>7000016740</v>
      </c>
      <c r="C19" s="529">
        <v>20</v>
      </c>
      <c r="D19" s="529" t="s">
        <v>553</v>
      </c>
      <c r="E19" s="529">
        <v>1000059737</v>
      </c>
      <c r="F19" s="525" t="s">
        <v>565</v>
      </c>
      <c r="G19" s="529" t="s">
        <v>299</v>
      </c>
      <c r="H19" s="529">
        <v>19</v>
      </c>
      <c r="I19" s="715"/>
      <c r="J19" s="530" t="str">
        <f t="shared" ref="J19:J20" si="1">IF(I19=0, "INCLUDED", IF(ISERROR(I19*H19), I19, I19*H19))</f>
        <v>INCLUDED</v>
      </c>
      <c r="K19" s="719"/>
      <c r="L19" s="719"/>
      <c r="M19" s="719"/>
      <c r="N19" s="719"/>
      <c r="O19" s="719"/>
      <c r="P19" s="719"/>
      <c r="Q19" s="719"/>
      <c r="R19" s="719"/>
      <c r="S19" s="719"/>
      <c r="T19" s="719"/>
      <c r="U19" s="719"/>
      <c r="V19" s="719"/>
      <c r="W19" s="719"/>
      <c r="X19" s="719"/>
      <c r="Y19" s="719"/>
      <c r="Z19" s="719"/>
      <c r="AA19" s="719"/>
      <c r="AB19" s="719"/>
    </row>
    <row r="20" spans="1:28" s="720" customFormat="1" ht="123.75" customHeight="1">
      <c r="A20" s="702">
        <v>3</v>
      </c>
      <c r="B20" s="529">
        <v>7000016740</v>
      </c>
      <c r="C20" s="529">
        <v>30</v>
      </c>
      <c r="D20" s="529" t="s">
        <v>553</v>
      </c>
      <c r="E20" s="529">
        <v>1000059738</v>
      </c>
      <c r="F20" s="525" t="s">
        <v>566</v>
      </c>
      <c r="G20" s="529" t="s">
        <v>299</v>
      </c>
      <c r="H20" s="529">
        <v>6</v>
      </c>
      <c r="I20" s="715"/>
      <c r="J20" s="530" t="str">
        <f t="shared" si="1"/>
        <v>INCLUDED</v>
      </c>
      <c r="K20" s="719"/>
      <c r="L20" s="719"/>
      <c r="M20" s="719"/>
      <c r="N20" s="719"/>
      <c r="O20" s="719"/>
      <c r="P20" s="719"/>
      <c r="Q20" s="719"/>
      <c r="R20" s="719"/>
      <c r="S20" s="719"/>
      <c r="T20" s="719"/>
      <c r="U20" s="719"/>
      <c r="V20" s="719"/>
      <c r="W20" s="719"/>
      <c r="X20" s="719"/>
      <c r="Y20" s="719"/>
      <c r="Z20" s="719"/>
      <c r="AA20" s="719"/>
      <c r="AB20" s="719"/>
    </row>
    <row r="21" spans="1:28" s="720" customFormat="1" ht="123.75" customHeight="1">
      <c r="A21" s="702">
        <v>4</v>
      </c>
      <c r="B21" s="529">
        <v>7000016740</v>
      </c>
      <c r="C21" s="529">
        <v>40</v>
      </c>
      <c r="D21" s="529" t="s">
        <v>553</v>
      </c>
      <c r="E21" s="529">
        <v>1000059739</v>
      </c>
      <c r="F21" s="525" t="s">
        <v>567</v>
      </c>
      <c r="G21" s="529" t="s">
        <v>299</v>
      </c>
      <c r="H21" s="529">
        <v>2</v>
      </c>
      <c r="I21" s="715"/>
      <c r="J21" s="530" t="str">
        <f t="shared" ref="J21:J83" si="2">IF(I21=0, "INCLUDED", IF(ISERROR(I21*H21), I21, I21*H21))</f>
        <v>INCLUDED</v>
      </c>
      <c r="K21" s="719"/>
      <c r="L21" s="719"/>
      <c r="M21" s="719"/>
      <c r="N21" s="719"/>
      <c r="O21" s="719"/>
      <c r="P21" s="719"/>
      <c r="Q21" s="719"/>
      <c r="R21" s="719"/>
      <c r="S21" s="719"/>
      <c r="T21" s="719"/>
      <c r="U21" s="719"/>
      <c r="V21" s="719"/>
      <c r="W21" s="719"/>
      <c r="X21" s="719"/>
      <c r="Y21" s="719"/>
      <c r="Z21" s="719"/>
      <c r="AA21" s="719"/>
      <c r="AB21" s="719"/>
    </row>
    <row r="22" spans="1:28" s="720" customFormat="1" ht="123.75" customHeight="1">
      <c r="A22" s="702">
        <v>5</v>
      </c>
      <c r="B22" s="529">
        <v>7000016740</v>
      </c>
      <c r="C22" s="529">
        <v>50</v>
      </c>
      <c r="D22" s="529" t="s">
        <v>553</v>
      </c>
      <c r="E22" s="529">
        <v>1000059870</v>
      </c>
      <c r="F22" s="525" t="s">
        <v>568</v>
      </c>
      <c r="G22" s="529" t="s">
        <v>299</v>
      </c>
      <c r="H22" s="529">
        <v>1</v>
      </c>
      <c r="I22" s="715"/>
      <c r="J22" s="530" t="str">
        <f t="shared" si="2"/>
        <v>INCLUDED</v>
      </c>
      <c r="K22" s="719"/>
      <c r="L22" s="719"/>
      <c r="M22" s="719"/>
      <c r="N22" s="719"/>
      <c r="O22" s="719"/>
      <c r="P22" s="719"/>
      <c r="Q22" s="719"/>
      <c r="R22" s="719"/>
      <c r="S22" s="719"/>
      <c r="T22" s="719"/>
      <c r="U22" s="719"/>
      <c r="V22" s="719"/>
      <c r="W22" s="719"/>
      <c r="X22" s="719"/>
      <c r="Y22" s="719"/>
      <c r="Z22" s="719"/>
      <c r="AA22" s="719"/>
      <c r="AB22" s="719"/>
    </row>
    <row r="23" spans="1:28" s="720" customFormat="1" ht="123.75" customHeight="1">
      <c r="A23" s="702">
        <v>6</v>
      </c>
      <c r="B23" s="529">
        <v>7000016740</v>
      </c>
      <c r="C23" s="529">
        <v>60</v>
      </c>
      <c r="D23" s="529" t="s">
        <v>553</v>
      </c>
      <c r="E23" s="529">
        <v>1000059875</v>
      </c>
      <c r="F23" s="525" t="s">
        <v>569</v>
      </c>
      <c r="G23" s="529" t="s">
        <v>299</v>
      </c>
      <c r="H23" s="529">
        <v>1</v>
      </c>
      <c r="I23" s="715"/>
      <c r="J23" s="530" t="str">
        <f t="shared" si="2"/>
        <v>INCLUDED</v>
      </c>
      <c r="K23" s="719"/>
      <c r="L23" s="719"/>
      <c r="M23" s="719"/>
      <c r="N23" s="719"/>
      <c r="O23" s="719"/>
      <c r="P23" s="719"/>
      <c r="Q23" s="719"/>
      <c r="R23" s="719"/>
      <c r="S23" s="719"/>
      <c r="T23" s="719"/>
      <c r="U23" s="719"/>
      <c r="V23" s="719"/>
      <c r="W23" s="719"/>
      <c r="X23" s="719"/>
      <c r="Y23" s="719"/>
      <c r="Z23" s="719"/>
      <c r="AA23" s="719"/>
      <c r="AB23" s="719"/>
    </row>
    <row r="24" spans="1:28" s="720" customFormat="1" ht="123.75" customHeight="1">
      <c r="A24" s="702">
        <v>7</v>
      </c>
      <c r="B24" s="529">
        <v>7000016740</v>
      </c>
      <c r="C24" s="529">
        <v>70</v>
      </c>
      <c r="D24" s="529" t="s">
        <v>553</v>
      </c>
      <c r="E24" s="529">
        <v>1000059877</v>
      </c>
      <c r="F24" s="525" t="s">
        <v>570</v>
      </c>
      <c r="G24" s="529" t="s">
        <v>299</v>
      </c>
      <c r="H24" s="529">
        <v>2</v>
      </c>
      <c r="I24" s="715"/>
      <c r="J24" s="530" t="str">
        <f t="shared" si="2"/>
        <v>INCLUDED</v>
      </c>
      <c r="K24" s="719"/>
      <c r="L24" s="719"/>
      <c r="M24" s="719"/>
      <c r="N24" s="719"/>
      <c r="O24" s="719"/>
      <c r="P24" s="719"/>
      <c r="Q24" s="719"/>
      <c r="R24" s="719"/>
      <c r="S24" s="719"/>
      <c r="T24" s="719"/>
      <c r="U24" s="719"/>
      <c r="V24" s="719"/>
      <c r="W24" s="719"/>
      <c r="X24" s="719"/>
      <c r="Y24" s="719"/>
      <c r="Z24" s="719"/>
      <c r="AA24" s="719"/>
      <c r="AB24" s="719"/>
    </row>
    <row r="25" spans="1:28" s="720" customFormat="1" ht="123.75" customHeight="1">
      <c r="A25" s="702">
        <v>8</v>
      </c>
      <c r="B25" s="529">
        <v>7000016740</v>
      </c>
      <c r="C25" s="529">
        <v>80</v>
      </c>
      <c r="D25" s="529" t="s">
        <v>553</v>
      </c>
      <c r="E25" s="529">
        <v>1000059878</v>
      </c>
      <c r="F25" s="525" t="s">
        <v>571</v>
      </c>
      <c r="G25" s="529" t="s">
        <v>299</v>
      </c>
      <c r="H25" s="529">
        <v>5</v>
      </c>
      <c r="I25" s="715"/>
      <c r="J25" s="530" t="str">
        <f t="shared" si="2"/>
        <v>INCLUDED</v>
      </c>
      <c r="K25" s="719"/>
      <c r="L25" s="719"/>
      <c r="M25" s="719"/>
      <c r="N25" s="719"/>
      <c r="O25" s="719"/>
      <c r="P25" s="719"/>
      <c r="Q25" s="719"/>
      <c r="R25" s="719"/>
      <c r="S25" s="719"/>
      <c r="T25" s="719"/>
      <c r="U25" s="719"/>
      <c r="V25" s="719"/>
      <c r="W25" s="719"/>
      <c r="X25" s="719"/>
      <c r="Y25" s="719"/>
      <c r="Z25" s="719"/>
      <c r="AA25" s="719"/>
      <c r="AB25" s="719"/>
    </row>
    <row r="26" spans="1:28" s="720" customFormat="1" ht="122.25" customHeight="1">
      <c r="A26" s="702">
        <v>9</v>
      </c>
      <c r="B26" s="529">
        <v>7000016740</v>
      </c>
      <c r="C26" s="529">
        <v>90</v>
      </c>
      <c r="D26" s="529" t="s">
        <v>553</v>
      </c>
      <c r="E26" s="529">
        <v>1000059883</v>
      </c>
      <c r="F26" s="525" t="s">
        <v>572</v>
      </c>
      <c r="G26" s="529" t="s">
        <v>299</v>
      </c>
      <c r="H26" s="529">
        <v>4</v>
      </c>
      <c r="I26" s="715"/>
      <c r="J26" s="530" t="str">
        <f t="shared" si="2"/>
        <v>INCLUDED</v>
      </c>
      <c r="K26" s="719"/>
      <c r="L26" s="719"/>
      <c r="M26" s="719"/>
      <c r="N26" s="719"/>
      <c r="O26" s="719"/>
      <c r="P26" s="719"/>
      <c r="Q26" s="719"/>
      <c r="R26" s="719"/>
      <c r="S26" s="719"/>
      <c r="T26" s="719"/>
      <c r="U26" s="719"/>
      <c r="V26" s="719"/>
      <c r="W26" s="719"/>
      <c r="X26" s="719"/>
      <c r="Y26" s="719"/>
      <c r="Z26" s="719"/>
      <c r="AA26" s="719"/>
      <c r="AB26" s="719"/>
    </row>
    <row r="27" spans="1:28" s="720" customFormat="1" ht="122.25" customHeight="1">
      <c r="A27" s="702">
        <v>10</v>
      </c>
      <c r="B27" s="529">
        <v>7000016740</v>
      </c>
      <c r="C27" s="529">
        <v>100</v>
      </c>
      <c r="D27" s="529" t="s">
        <v>553</v>
      </c>
      <c r="E27" s="529">
        <v>1000059884</v>
      </c>
      <c r="F27" s="525" t="s">
        <v>573</v>
      </c>
      <c r="G27" s="529" t="s">
        <v>299</v>
      </c>
      <c r="H27" s="529">
        <v>5</v>
      </c>
      <c r="I27" s="715"/>
      <c r="J27" s="530" t="str">
        <f t="shared" si="2"/>
        <v>INCLUDED</v>
      </c>
      <c r="K27" s="719"/>
      <c r="L27" s="719"/>
      <c r="M27" s="719"/>
      <c r="N27" s="719"/>
      <c r="O27" s="719"/>
      <c r="P27" s="719"/>
      <c r="Q27" s="719"/>
      <c r="R27" s="719"/>
      <c r="S27" s="719"/>
      <c r="T27" s="719"/>
      <c r="U27" s="719"/>
      <c r="V27" s="719"/>
      <c r="W27" s="719"/>
      <c r="X27" s="719"/>
      <c r="Y27" s="719"/>
      <c r="Z27" s="719"/>
      <c r="AA27" s="719"/>
      <c r="AB27" s="719"/>
    </row>
    <row r="28" spans="1:28" s="720" customFormat="1" ht="122.25" customHeight="1">
      <c r="A28" s="702">
        <v>11</v>
      </c>
      <c r="B28" s="529">
        <v>7000016740</v>
      </c>
      <c r="C28" s="529">
        <v>110</v>
      </c>
      <c r="D28" s="529" t="s">
        <v>553</v>
      </c>
      <c r="E28" s="529">
        <v>1000059885</v>
      </c>
      <c r="F28" s="525" t="s">
        <v>574</v>
      </c>
      <c r="G28" s="529" t="s">
        <v>299</v>
      </c>
      <c r="H28" s="529">
        <v>5</v>
      </c>
      <c r="I28" s="715"/>
      <c r="J28" s="530" t="str">
        <f t="shared" si="2"/>
        <v>INCLUDED</v>
      </c>
      <c r="K28" s="719"/>
      <c r="L28" s="719"/>
      <c r="M28" s="719"/>
      <c r="N28" s="719"/>
      <c r="O28" s="719"/>
      <c r="P28" s="719"/>
      <c r="Q28" s="719"/>
      <c r="R28" s="719"/>
      <c r="S28" s="719"/>
      <c r="T28" s="719"/>
      <c r="U28" s="719"/>
      <c r="V28" s="719"/>
      <c r="W28" s="719"/>
      <c r="X28" s="719"/>
      <c r="Y28" s="719"/>
      <c r="Z28" s="719"/>
      <c r="AA28" s="719"/>
      <c r="AB28" s="719"/>
    </row>
    <row r="29" spans="1:28" s="720" customFormat="1" ht="122.25" customHeight="1">
      <c r="A29" s="702">
        <v>12</v>
      </c>
      <c r="B29" s="529">
        <v>7000016740</v>
      </c>
      <c r="C29" s="529">
        <v>120</v>
      </c>
      <c r="D29" s="529" t="s">
        <v>553</v>
      </c>
      <c r="E29" s="529">
        <v>1000059882</v>
      </c>
      <c r="F29" s="525" t="s">
        <v>575</v>
      </c>
      <c r="G29" s="529" t="s">
        <v>299</v>
      </c>
      <c r="H29" s="529">
        <v>1</v>
      </c>
      <c r="I29" s="715"/>
      <c r="J29" s="530" t="str">
        <f t="shared" si="2"/>
        <v>INCLUDED</v>
      </c>
      <c r="K29" s="719"/>
      <c r="L29" s="719"/>
      <c r="M29" s="719"/>
      <c r="N29" s="719"/>
      <c r="O29" s="719"/>
      <c r="P29" s="719"/>
      <c r="Q29" s="719"/>
      <c r="R29" s="719"/>
      <c r="S29" s="719"/>
      <c r="T29" s="719"/>
      <c r="U29" s="719"/>
      <c r="V29" s="719"/>
      <c r="W29" s="719"/>
      <c r="X29" s="719"/>
      <c r="Y29" s="719"/>
      <c r="Z29" s="719"/>
      <c r="AA29" s="719"/>
      <c r="AB29" s="719"/>
    </row>
    <row r="30" spans="1:28" s="720" customFormat="1" ht="122.25" customHeight="1">
      <c r="A30" s="702">
        <v>13</v>
      </c>
      <c r="B30" s="529">
        <v>7000016740</v>
      </c>
      <c r="C30" s="529">
        <v>130</v>
      </c>
      <c r="D30" s="529" t="s">
        <v>553</v>
      </c>
      <c r="E30" s="529">
        <v>1000059886</v>
      </c>
      <c r="F30" s="525" t="s">
        <v>576</v>
      </c>
      <c r="G30" s="529" t="s">
        <v>299</v>
      </c>
      <c r="H30" s="529">
        <v>2</v>
      </c>
      <c r="I30" s="715"/>
      <c r="J30" s="530" t="str">
        <f t="shared" si="2"/>
        <v>INCLUDED</v>
      </c>
      <c r="K30" s="719"/>
      <c r="L30" s="719"/>
      <c r="M30" s="719"/>
      <c r="N30" s="719"/>
      <c r="O30" s="719"/>
      <c r="P30" s="719"/>
      <c r="Q30" s="719"/>
      <c r="R30" s="719"/>
      <c r="S30" s="719"/>
      <c r="T30" s="719"/>
      <c r="U30" s="719"/>
      <c r="V30" s="719"/>
      <c r="W30" s="719"/>
      <c r="X30" s="719"/>
      <c r="Y30" s="719"/>
      <c r="Z30" s="719"/>
      <c r="AA30" s="719"/>
      <c r="AB30" s="719"/>
    </row>
    <row r="31" spans="1:28" s="720" customFormat="1" ht="122.25" customHeight="1">
      <c r="A31" s="702">
        <v>14</v>
      </c>
      <c r="B31" s="529">
        <v>7000016740</v>
      </c>
      <c r="C31" s="529">
        <v>140</v>
      </c>
      <c r="D31" s="529" t="s">
        <v>553</v>
      </c>
      <c r="E31" s="529">
        <v>1000059893</v>
      </c>
      <c r="F31" s="525" t="s">
        <v>577</v>
      </c>
      <c r="G31" s="529" t="s">
        <v>299</v>
      </c>
      <c r="H31" s="529">
        <v>3</v>
      </c>
      <c r="I31" s="715"/>
      <c r="J31" s="530" t="str">
        <f t="shared" si="2"/>
        <v>INCLUDED</v>
      </c>
      <c r="K31" s="719"/>
      <c r="L31" s="719"/>
      <c r="M31" s="719"/>
      <c r="N31" s="719"/>
      <c r="O31" s="719"/>
      <c r="P31" s="719"/>
      <c r="Q31" s="719"/>
      <c r="R31" s="719"/>
      <c r="S31" s="719"/>
      <c r="T31" s="719"/>
      <c r="U31" s="719"/>
      <c r="V31" s="719"/>
      <c r="W31" s="719"/>
      <c r="X31" s="719"/>
      <c r="Y31" s="719"/>
      <c r="Z31" s="719"/>
      <c r="AA31" s="719"/>
      <c r="AB31" s="719"/>
    </row>
    <row r="32" spans="1:28" s="720" customFormat="1" ht="122.25" customHeight="1">
      <c r="A32" s="702">
        <v>15</v>
      </c>
      <c r="B32" s="529">
        <v>7000016740</v>
      </c>
      <c r="C32" s="529">
        <v>150</v>
      </c>
      <c r="D32" s="529" t="s">
        <v>553</v>
      </c>
      <c r="E32" s="529">
        <v>1000059894</v>
      </c>
      <c r="F32" s="525" t="s">
        <v>578</v>
      </c>
      <c r="G32" s="529" t="s">
        <v>299</v>
      </c>
      <c r="H32" s="529">
        <v>2</v>
      </c>
      <c r="I32" s="715"/>
      <c r="J32" s="530" t="str">
        <f t="shared" si="2"/>
        <v>INCLUDED</v>
      </c>
      <c r="K32" s="719"/>
      <c r="L32" s="719"/>
      <c r="M32" s="719"/>
      <c r="N32" s="719"/>
      <c r="O32" s="719"/>
      <c r="P32" s="719"/>
      <c r="Q32" s="719"/>
      <c r="R32" s="719"/>
      <c r="S32" s="719"/>
      <c r="T32" s="719"/>
      <c r="U32" s="719"/>
      <c r="V32" s="719"/>
      <c r="W32" s="719"/>
      <c r="X32" s="719"/>
      <c r="Y32" s="719"/>
      <c r="Z32" s="719"/>
      <c r="AA32" s="719"/>
      <c r="AB32" s="719"/>
    </row>
    <row r="33" spans="1:28" s="720" customFormat="1" ht="122.25" customHeight="1">
      <c r="A33" s="702">
        <v>16</v>
      </c>
      <c r="B33" s="529">
        <v>7000016740</v>
      </c>
      <c r="C33" s="529">
        <v>160</v>
      </c>
      <c r="D33" s="529" t="s">
        <v>553</v>
      </c>
      <c r="E33" s="529">
        <v>1000059895</v>
      </c>
      <c r="F33" s="525" t="s">
        <v>579</v>
      </c>
      <c r="G33" s="529" t="s">
        <v>299</v>
      </c>
      <c r="H33" s="529">
        <v>3</v>
      </c>
      <c r="I33" s="715"/>
      <c r="J33" s="530" t="str">
        <f t="shared" si="2"/>
        <v>INCLUDED</v>
      </c>
      <c r="K33" s="719"/>
      <c r="L33" s="719"/>
      <c r="M33" s="719"/>
      <c r="N33" s="719"/>
      <c r="O33" s="719"/>
      <c r="P33" s="719"/>
      <c r="Q33" s="719"/>
      <c r="R33" s="719"/>
      <c r="S33" s="719"/>
      <c r="T33" s="719"/>
      <c r="U33" s="719"/>
      <c r="V33" s="719"/>
      <c r="W33" s="719"/>
      <c r="X33" s="719"/>
      <c r="Y33" s="719"/>
      <c r="Z33" s="719"/>
      <c r="AA33" s="719"/>
      <c r="AB33" s="719"/>
    </row>
    <row r="34" spans="1:28" s="720" customFormat="1" ht="122.25" customHeight="1">
      <c r="A34" s="702">
        <v>17</v>
      </c>
      <c r="B34" s="529">
        <v>7000016740</v>
      </c>
      <c r="C34" s="529">
        <v>170</v>
      </c>
      <c r="D34" s="529" t="s">
        <v>553</v>
      </c>
      <c r="E34" s="529">
        <v>1000059896</v>
      </c>
      <c r="F34" s="525" t="s">
        <v>580</v>
      </c>
      <c r="G34" s="529" t="s">
        <v>299</v>
      </c>
      <c r="H34" s="529">
        <v>2</v>
      </c>
      <c r="I34" s="715"/>
      <c r="J34" s="530" t="str">
        <f t="shared" si="2"/>
        <v>INCLUDED</v>
      </c>
      <c r="K34" s="719"/>
      <c r="L34" s="719"/>
      <c r="M34" s="719"/>
      <c r="N34" s="719"/>
      <c r="O34" s="719"/>
      <c r="P34" s="719"/>
      <c r="Q34" s="719"/>
      <c r="R34" s="719"/>
      <c r="S34" s="719"/>
      <c r="T34" s="719"/>
      <c r="U34" s="719"/>
      <c r="V34" s="719"/>
      <c r="W34" s="719"/>
      <c r="X34" s="719"/>
      <c r="Y34" s="719"/>
      <c r="Z34" s="719"/>
      <c r="AA34" s="719"/>
      <c r="AB34" s="719"/>
    </row>
    <row r="35" spans="1:28" s="720" customFormat="1" ht="122.25" customHeight="1">
      <c r="A35" s="702">
        <v>18</v>
      </c>
      <c r="B35" s="529">
        <v>7000016740</v>
      </c>
      <c r="C35" s="529">
        <v>180</v>
      </c>
      <c r="D35" s="529" t="s">
        <v>553</v>
      </c>
      <c r="E35" s="529">
        <v>1000059903</v>
      </c>
      <c r="F35" s="525" t="s">
        <v>581</v>
      </c>
      <c r="G35" s="529" t="s">
        <v>299</v>
      </c>
      <c r="H35" s="529">
        <v>1</v>
      </c>
      <c r="I35" s="715"/>
      <c r="J35" s="530" t="str">
        <f t="shared" si="2"/>
        <v>INCLUDED</v>
      </c>
      <c r="K35" s="719"/>
      <c r="L35" s="719"/>
      <c r="M35" s="719"/>
      <c r="N35" s="719"/>
      <c r="O35" s="719"/>
      <c r="P35" s="719"/>
      <c r="Q35" s="719"/>
      <c r="R35" s="719"/>
      <c r="S35" s="719"/>
      <c r="T35" s="719"/>
      <c r="U35" s="719"/>
      <c r="V35" s="719"/>
      <c r="W35" s="719"/>
      <c r="X35" s="719"/>
      <c r="Y35" s="719"/>
      <c r="Z35" s="719"/>
      <c r="AA35" s="719"/>
      <c r="AB35" s="719"/>
    </row>
    <row r="36" spans="1:28" s="720" customFormat="1" ht="122.25" customHeight="1">
      <c r="A36" s="702">
        <v>19</v>
      </c>
      <c r="B36" s="529">
        <v>7000016740</v>
      </c>
      <c r="C36" s="529">
        <v>190</v>
      </c>
      <c r="D36" s="529" t="s">
        <v>553</v>
      </c>
      <c r="E36" s="529">
        <v>1000059904</v>
      </c>
      <c r="F36" s="525" t="s">
        <v>582</v>
      </c>
      <c r="G36" s="529" t="s">
        <v>299</v>
      </c>
      <c r="H36" s="529">
        <v>4</v>
      </c>
      <c r="I36" s="715"/>
      <c r="J36" s="530" t="str">
        <f t="shared" si="2"/>
        <v>INCLUDED</v>
      </c>
      <c r="K36" s="719"/>
      <c r="L36" s="719"/>
      <c r="M36" s="719"/>
      <c r="N36" s="719"/>
      <c r="O36" s="719"/>
      <c r="P36" s="719"/>
      <c r="Q36" s="719"/>
      <c r="R36" s="719"/>
      <c r="S36" s="719"/>
      <c r="T36" s="719"/>
      <c r="U36" s="719"/>
      <c r="V36" s="719"/>
      <c r="W36" s="719"/>
      <c r="X36" s="719"/>
      <c r="Y36" s="719"/>
      <c r="Z36" s="719"/>
      <c r="AA36" s="719"/>
      <c r="AB36" s="719"/>
    </row>
    <row r="37" spans="1:28" s="720" customFormat="1" ht="119.25" customHeight="1">
      <c r="A37" s="702">
        <v>20</v>
      </c>
      <c r="B37" s="529">
        <v>7000016740</v>
      </c>
      <c r="C37" s="529">
        <v>200</v>
      </c>
      <c r="D37" s="529" t="s">
        <v>553</v>
      </c>
      <c r="E37" s="529">
        <v>1000059905</v>
      </c>
      <c r="F37" s="525" t="s">
        <v>583</v>
      </c>
      <c r="G37" s="529" t="s">
        <v>299</v>
      </c>
      <c r="H37" s="529">
        <v>3</v>
      </c>
      <c r="I37" s="715"/>
      <c r="J37" s="530" t="str">
        <f t="shared" si="2"/>
        <v>INCLUDED</v>
      </c>
      <c r="K37" s="719"/>
      <c r="L37" s="719"/>
      <c r="M37" s="719"/>
      <c r="N37" s="719"/>
      <c r="O37" s="719"/>
      <c r="P37" s="719"/>
      <c r="Q37" s="719"/>
      <c r="R37" s="719"/>
      <c r="S37" s="719"/>
      <c r="T37" s="719"/>
      <c r="U37" s="719"/>
      <c r="V37" s="719"/>
      <c r="W37" s="719"/>
      <c r="X37" s="719"/>
      <c r="Y37" s="719"/>
      <c r="Z37" s="719"/>
      <c r="AA37" s="719"/>
      <c r="AB37" s="719"/>
    </row>
    <row r="38" spans="1:28" s="720" customFormat="1" ht="119.25" customHeight="1">
      <c r="A38" s="702">
        <v>21</v>
      </c>
      <c r="B38" s="529">
        <v>7000016740</v>
      </c>
      <c r="C38" s="529">
        <v>210</v>
      </c>
      <c r="D38" s="529" t="s">
        <v>553</v>
      </c>
      <c r="E38" s="529">
        <v>1000059899</v>
      </c>
      <c r="F38" s="525" t="s">
        <v>584</v>
      </c>
      <c r="G38" s="529" t="s">
        <v>299</v>
      </c>
      <c r="H38" s="529">
        <v>2</v>
      </c>
      <c r="I38" s="715"/>
      <c r="J38" s="530" t="str">
        <f t="shared" si="2"/>
        <v>INCLUDED</v>
      </c>
      <c r="K38" s="719"/>
      <c r="L38" s="719"/>
      <c r="M38" s="719"/>
      <c r="N38" s="719"/>
      <c r="O38" s="719"/>
      <c r="P38" s="719"/>
      <c r="Q38" s="719"/>
      <c r="R38" s="719"/>
      <c r="S38" s="719"/>
      <c r="T38" s="719"/>
      <c r="U38" s="719"/>
      <c r="V38" s="719"/>
      <c r="W38" s="719"/>
      <c r="X38" s="719"/>
      <c r="Y38" s="719"/>
      <c r="Z38" s="719"/>
      <c r="AA38" s="719"/>
      <c r="AB38" s="719"/>
    </row>
    <row r="39" spans="1:28" s="720" customFormat="1" ht="119.25" customHeight="1">
      <c r="A39" s="702">
        <v>22</v>
      </c>
      <c r="B39" s="529">
        <v>7000016740</v>
      </c>
      <c r="C39" s="529">
        <v>220</v>
      </c>
      <c r="D39" s="529" t="s">
        <v>553</v>
      </c>
      <c r="E39" s="529">
        <v>1000059900</v>
      </c>
      <c r="F39" s="525" t="s">
        <v>585</v>
      </c>
      <c r="G39" s="529" t="s">
        <v>299</v>
      </c>
      <c r="H39" s="529">
        <v>9</v>
      </c>
      <c r="I39" s="715"/>
      <c r="J39" s="530" t="str">
        <f t="shared" si="2"/>
        <v>INCLUDED</v>
      </c>
      <c r="K39" s="719"/>
      <c r="L39" s="719"/>
      <c r="M39" s="719"/>
      <c r="N39" s="719"/>
      <c r="O39" s="719"/>
      <c r="P39" s="719"/>
      <c r="Q39" s="719"/>
      <c r="R39" s="719"/>
      <c r="S39" s="719"/>
      <c r="T39" s="719"/>
      <c r="U39" s="719"/>
      <c r="V39" s="719"/>
      <c r="W39" s="719"/>
      <c r="X39" s="719"/>
      <c r="Y39" s="719"/>
      <c r="Z39" s="719"/>
      <c r="AA39" s="719"/>
      <c r="AB39" s="719"/>
    </row>
    <row r="40" spans="1:28" s="720" customFormat="1" ht="119.25" customHeight="1">
      <c r="A40" s="702">
        <v>23</v>
      </c>
      <c r="B40" s="529">
        <v>7000016740</v>
      </c>
      <c r="C40" s="529">
        <v>230</v>
      </c>
      <c r="D40" s="529" t="s">
        <v>553</v>
      </c>
      <c r="E40" s="529">
        <v>1000059901</v>
      </c>
      <c r="F40" s="525" t="s">
        <v>586</v>
      </c>
      <c r="G40" s="529" t="s">
        <v>299</v>
      </c>
      <c r="H40" s="529">
        <v>4</v>
      </c>
      <c r="I40" s="715"/>
      <c r="J40" s="530" t="str">
        <f t="shared" si="2"/>
        <v>INCLUDED</v>
      </c>
      <c r="K40" s="719"/>
      <c r="L40" s="719"/>
      <c r="M40" s="719"/>
      <c r="N40" s="719"/>
      <c r="O40" s="719"/>
      <c r="P40" s="719"/>
      <c r="Q40" s="719"/>
      <c r="R40" s="719"/>
      <c r="S40" s="719"/>
      <c r="T40" s="719"/>
      <c r="U40" s="719"/>
      <c r="V40" s="719"/>
      <c r="W40" s="719"/>
      <c r="X40" s="719"/>
      <c r="Y40" s="719"/>
      <c r="Z40" s="719"/>
      <c r="AA40" s="719"/>
      <c r="AB40" s="719"/>
    </row>
    <row r="41" spans="1:28" s="720" customFormat="1" ht="119.25" customHeight="1">
      <c r="A41" s="702">
        <v>24</v>
      </c>
      <c r="B41" s="529">
        <v>7000016740</v>
      </c>
      <c r="C41" s="529">
        <v>240</v>
      </c>
      <c r="D41" s="529" t="s">
        <v>553</v>
      </c>
      <c r="E41" s="529">
        <v>1000059916</v>
      </c>
      <c r="F41" s="525" t="s">
        <v>587</v>
      </c>
      <c r="G41" s="529" t="s">
        <v>299</v>
      </c>
      <c r="H41" s="529">
        <v>1</v>
      </c>
      <c r="I41" s="715"/>
      <c r="J41" s="530" t="str">
        <f t="shared" si="2"/>
        <v>INCLUDED</v>
      </c>
      <c r="K41" s="719"/>
      <c r="L41" s="719"/>
      <c r="M41" s="719"/>
      <c r="N41" s="719"/>
      <c r="O41" s="719"/>
      <c r="P41" s="719"/>
      <c r="Q41" s="719"/>
      <c r="R41" s="719"/>
      <c r="S41" s="719"/>
      <c r="T41" s="719"/>
      <c r="U41" s="719"/>
      <c r="V41" s="719"/>
      <c r="W41" s="719"/>
      <c r="X41" s="719"/>
      <c r="Y41" s="719"/>
      <c r="Z41" s="719"/>
      <c r="AA41" s="719"/>
      <c r="AB41" s="719"/>
    </row>
    <row r="42" spans="1:28" s="720" customFormat="1" ht="119.25" customHeight="1">
      <c r="A42" s="702">
        <v>25</v>
      </c>
      <c r="B42" s="529">
        <v>7000016740</v>
      </c>
      <c r="C42" s="529">
        <v>250</v>
      </c>
      <c r="D42" s="529" t="s">
        <v>553</v>
      </c>
      <c r="E42" s="529">
        <v>1000059917</v>
      </c>
      <c r="F42" s="525" t="s">
        <v>588</v>
      </c>
      <c r="G42" s="529" t="s">
        <v>299</v>
      </c>
      <c r="H42" s="529">
        <v>2</v>
      </c>
      <c r="I42" s="715"/>
      <c r="J42" s="530" t="str">
        <f t="shared" si="2"/>
        <v>INCLUDED</v>
      </c>
      <c r="K42" s="719"/>
      <c r="L42" s="719"/>
      <c r="M42" s="719"/>
      <c r="N42" s="719"/>
      <c r="O42" s="719"/>
      <c r="P42" s="719"/>
      <c r="Q42" s="719"/>
      <c r="R42" s="719"/>
      <c r="S42" s="719"/>
      <c r="T42" s="719"/>
      <c r="U42" s="719"/>
      <c r="V42" s="719"/>
      <c r="W42" s="719"/>
      <c r="X42" s="719"/>
      <c r="Y42" s="719"/>
      <c r="Z42" s="719"/>
      <c r="AA42" s="719"/>
      <c r="AB42" s="719"/>
    </row>
    <row r="43" spans="1:28" s="720" customFormat="1" ht="119.25" customHeight="1">
      <c r="A43" s="702">
        <v>26</v>
      </c>
      <c r="B43" s="529">
        <v>7000016740</v>
      </c>
      <c r="C43" s="529">
        <v>260</v>
      </c>
      <c r="D43" s="529" t="s">
        <v>553</v>
      </c>
      <c r="E43" s="529">
        <v>1000059918</v>
      </c>
      <c r="F43" s="525" t="s">
        <v>589</v>
      </c>
      <c r="G43" s="529" t="s">
        <v>299</v>
      </c>
      <c r="H43" s="529">
        <v>2</v>
      </c>
      <c r="I43" s="715"/>
      <c r="J43" s="530" t="str">
        <f t="shared" si="2"/>
        <v>INCLUDED</v>
      </c>
      <c r="K43" s="719"/>
      <c r="L43" s="719"/>
      <c r="M43" s="719"/>
      <c r="N43" s="719"/>
      <c r="O43" s="719"/>
      <c r="P43" s="719"/>
      <c r="Q43" s="719"/>
      <c r="R43" s="719"/>
      <c r="S43" s="719"/>
      <c r="T43" s="719"/>
      <c r="U43" s="719"/>
      <c r="V43" s="719"/>
      <c r="W43" s="719"/>
      <c r="X43" s="719"/>
      <c r="Y43" s="719"/>
      <c r="Z43" s="719"/>
      <c r="AA43" s="719"/>
      <c r="AB43" s="719"/>
    </row>
    <row r="44" spans="1:28" s="720" customFormat="1" ht="119.25" customHeight="1">
      <c r="A44" s="702">
        <v>27</v>
      </c>
      <c r="B44" s="529">
        <v>7000016740</v>
      </c>
      <c r="C44" s="529">
        <v>270</v>
      </c>
      <c r="D44" s="529" t="s">
        <v>553</v>
      </c>
      <c r="E44" s="529">
        <v>1000059924</v>
      </c>
      <c r="F44" s="525" t="s">
        <v>590</v>
      </c>
      <c r="G44" s="529" t="s">
        <v>299</v>
      </c>
      <c r="H44" s="529">
        <v>1</v>
      </c>
      <c r="I44" s="715"/>
      <c r="J44" s="530" t="str">
        <f t="shared" si="2"/>
        <v>INCLUDED</v>
      </c>
      <c r="K44" s="719"/>
      <c r="L44" s="719"/>
      <c r="M44" s="719"/>
      <c r="N44" s="719"/>
      <c r="O44" s="719"/>
      <c r="P44" s="719"/>
      <c r="Q44" s="719"/>
      <c r="R44" s="719"/>
      <c r="S44" s="719"/>
      <c r="T44" s="719"/>
      <c r="U44" s="719"/>
      <c r="V44" s="719"/>
      <c r="W44" s="719"/>
      <c r="X44" s="719"/>
      <c r="Y44" s="719"/>
      <c r="Z44" s="719"/>
      <c r="AA44" s="719"/>
      <c r="AB44" s="719"/>
    </row>
    <row r="45" spans="1:28" s="720" customFormat="1" ht="119.25" customHeight="1">
      <c r="A45" s="702">
        <v>28</v>
      </c>
      <c r="B45" s="529">
        <v>7000016740</v>
      </c>
      <c r="C45" s="529">
        <v>280</v>
      </c>
      <c r="D45" s="529" t="s">
        <v>553</v>
      </c>
      <c r="E45" s="529">
        <v>1000059925</v>
      </c>
      <c r="F45" s="525" t="s">
        <v>591</v>
      </c>
      <c r="G45" s="529" t="s">
        <v>299</v>
      </c>
      <c r="H45" s="529">
        <v>2</v>
      </c>
      <c r="I45" s="715"/>
      <c r="J45" s="530" t="str">
        <f t="shared" si="2"/>
        <v>INCLUDED</v>
      </c>
      <c r="K45" s="719"/>
      <c r="L45" s="719"/>
      <c r="M45" s="719"/>
      <c r="N45" s="719"/>
      <c r="O45" s="719"/>
      <c r="P45" s="719"/>
      <c r="Q45" s="719"/>
      <c r="R45" s="719"/>
      <c r="S45" s="719"/>
      <c r="T45" s="719"/>
      <c r="U45" s="719"/>
      <c r="V45" s="719"/>
      <c r="W45" s="719"/>
      <c r="X45" s="719"/>
      <c r="Y45" s="719"/>
      <c r="Z45" s="719"/>
      <c r="AA45" s="719"/>
      <c r="AB45" s="719"/>
    </row>
    <row r="46" spans="1:28" s="720" customFormat="1" ht="120.75" customHeight="1">
      <c r="A46" s="702">
        <v>29</v>
      </c>
      <c r="B46" s="529">
        <v>7000016740</v>
      </c>
      <c r="C46" s="529">
        <v>290</v>
      </c>
      <c r="D46" s="529" t="s">
        <v>553</v>
      </c>
      <c r="E46" s="529">
        <v>1000059934</v>
      </c>
      <c r="F46" s="525" t="s">
        <v>592</v>
      </c>
      <c r="G46" s="529" t="s">
        <v>299</v>
      </c>
      <c r="H46" s="529">
        <v>1</v>
      </c>
      <c r="I46" s="715"/>
      <c r="J46" s="530" t="str">
        <f t="shared" si="2"/>
        <v>INCLUDED</v>
      </c>
      <c r="K46" s="719"/>
      <c r="L46" s="719"/>
      <c r="M46" s="719"/>
      <c r="N46" s="719"/>
      <c r="O46" s="719"/>
      <c r="P46" s="719"/>
      <c r="Q46" s="719"/>
      <c r="R46" s="719"/>
      <c r="S46" s="719"/>
      <c r="T46" s="719"/>
      <c r="U46" s="719"/>
      <c r="V46" s="719"/>
      <c r="W46" s="719"/>
      <c r="X46" s="719"/>
      <c r="Y46" s="719"/>
      <c r="Z46" s="719"/>
      <c r="AA46" s="719"/>
      <c r="AB46" s="719"/>
    </row>
    <row r="47" spans="1:28" s="720" customFormat="1" ht="120.75" customHeight="1">
      <c r="A47" s="702">
        <v>30</v>
      </c>
      <c r="B47" s="529">
        <v>7000016740</v>
      </c>
      <c r="C47" s="529">
        <v>300</v>
      </c>
      <c r="D47" s="529" t="s">
        <v>553</v>
      </c>
      <c r="E47" s="529">
        <v>1000059936</v>
      </c>
      <c r="F47" s="525" t="s">
        <v>593</v>
      </c>
      <c r="G47" s="529" t="s">
        <v>299</v>
      </c>
      <c r="H47" s="529">
        <v>2</v>
      </c>
      <c r="I47" s="715"/>
      <c r="J47" s="530" t="str">
        <f t="shared" si="2"/>
        <v>INCLUDED</v>
      </c>
      <c r="K47" s="719"/>
      <c r="L47" s="719"/>
      <c r="M47" s="719"/>
      <c r="N47" s="719"/>
      <c r="O47" s="719"/>
      <c r="P47" s="719"/>
      <c r="Q47" s="719"/>
      <c r="R47" s="719"/>
      <c r="S47" s="719"/>
      <c r="T47" s="719"/>
      <c r="U47" s="719"/>
      <c r="V47" s="719"/>
      <c r="W47" s="719"/>
      <c r="X47" s="719"/>
      <c r="Y47" s="719"/>
      <c r="Z47" s="719"/>
      <c r="AA47" s="719"/>
      <c r="AB47" s="719"/>
    </row>
    <row r="48" spans="1:28" s="720" customFormat="1" ht="120.75" customHeight="1">
      <c r="A48" s="702">
        <v>31</v>
      </c>
      <c r="B48" s="529">
        <v>7000016740</v>
      </c>
      <c r="C48" s="529">
        <v>310</v>
      </c>
      <c r="D48" s="529" t="s">
        <v>553</v>
      </c>
      <c r="E48" s="529">
        <v>1000059944</v>
      </c>
      <c r="F48" s="525" t="s">
        <v>594</v>
      </c>
      <c r="G48" s="529" t="s">
        <v>299</v>
      </c>
      <c r="H48" s="529">
        <v>3</v>
      </c>
      <c r="I48" s="715"/>
      <c r="J48" s="530" t="str">
        <f t="shared" si="2"/>
        <v>INCLUDED</v>
      </c>
      <c r="K48" s="719"/>
      <c r="L48" s="719"/>
      <c r="M48" s="719"/>
      <c r="N48" s="719"/>
      <c r="O48" s="719"/>
      <c r="P48" s="719"/>
      <c r="Q48" s="719"/>
      <c r="R48" s="719"/>
      <c r="S48" s="719"/>
      <c r="T48" s="719"/>
      <c r="U48" s="719"/>
      <c r="V48" s="719"/>
      <c r="W48" s="719"/>
      <c r="X48" s="719"/>
      <c r="Y48" s="719"/>
      <c r="Z48" s="719"/>
      <c r="AA48" s="719"/>
      <c r="AB48" s="719"/>
    </row>
    <row r="49" spans="1:28" s="720" customFormat="1" ht="120.75" customHeight="1">
      <c r="A49" s="702">
        <v>32</v>
      </c>
      <c r="B49" s="529">
        <v>7000016740</v>
      </c>
      <c r="C49" s="529">
        <v>320</v>
      </c>
      <c r="D49" s="529" t="s">
        <v>553</v>
      </c>
      <c r="E49" s="529">
        <v>1000059945</v>
      </c>
      <c r="F49" s="525" t="s">
        <v>595</v>
      </c>
      <c r="G49" s="529" t="s">
        <v>299</v>
      </c>
      <c r="H49" s="529">
        <v>1</v>
      </c>
      <c r="I49" s="715"/>
      <c r="J49" s="530" t="str">
        <f t="shared" si="2"/>
        <v>INCLUDED</v>
      </c>
      <c r="K49" s="719"/>
      <c r="L49" s="719"/>
      <c r="M49" s="719"/>
      <c r="N49" s="719"/>
      <c r="O49" s="719"/>
      <c r="P49" s="719"/>
      <c r="Q49" s="719"/>
      <c r="R49" s="719"/>
      <c r="S49" s="719"/>
      <c r="T49" s="719"/>
      <c r="U49" s="719"/>
      <c r="V49" s="719"/>
      <c r="W49" s="719"/>
      <c r="X49" s="719"/>
      <c r="Y49" s="719"/>
      <c r="Z49" s="719"/>
      <c r="AA49" s="719"/>
      <c r="AB49" s="719"/>
    </row>
    <row r="50" spans="1:28" s="720" customFormat="1" ht="120.75" customHeight="1">
      <c r="A50" s="702">
        <v>33</v>
      </c>
      <c r="B50" s="529">
        <v>7000016740</v>
      </c>
      <c r="C50" s="529">
        <v>330</v>
      </c>
      <c r="D50" s="529" t="s">
        <v>553</v>
      </c>
      <c r="E50" s="529">
        <v>1000059946</v>
      </c>
      <c r="F50" s="525" t="s">
        <v>596</v>
      </c>
      <c r="G50" s="529" t="s">
        <v>299</v>
      </c>
      <c r="H50" s="529">
        <v>45</v>
      </c>
      <c r="I50" s="715"/>
      <c r="J50" s="530" t="str">
        <f t="shared" si="2"/>
        <v>INCLUDED</v>
      </c>
      <c r="K50" s="719"/>
      <c r="L50" s="719"/>
      <c r="M50" s="719"/>
      <c r="N50" s="719"/>
      <c r="O50" s="719"/>
      <c r="P50" s="719"/>
      <c r="Q50" s="719"/>
      <c r="R50" s="719"/>
      <c r="S50" s="719"/>
      <c r="T50" s="719"/>
      <c r="U50" s="719"/>
      <c r="V50" s="719"/>
      <c r="W50" s="719"/>
      <c r="X50" s="719"/>
      <c r="Y50" s="719"/>
      <c r="Z50" s="719"/>
      <c r="AA50" s="719"/>
      <c r="AB50" s="719"/>
    </row>
    <row r="51" spans="1:28" s="720" customFormat="1" ht="120.75" customHeight="1">
      <c r="A51" s="702">
        <v>34</v>
      </c>
      <c r="B51" s="529">
        <v>7000016740</v>
      </c>
      <c r="C51" s="529">
        <v>340</v>
      </c>
      <c r="D51" s="529" t="s">
        <v>553</v>
      </c>
      <c r="E51" s="529">
        <v>1000059949</v>
      </c>
      <c r="F51" s="525" t="s">
        <v>597</v>
      </c>
      <c r="G51" s="529" t="s">
        <v>299</v>
      </c>
      <c r="H51" s="529">
        <v>4</v>
      </c>
      <c r="I51" s="715"/>
      <c r="J51" s="530" t="str">
        <f t="shared" si="2"/>
        <v>INCLUDED</v>
      </c>
      <c r="K51" s="719"/>
      <c r="L51" s="719"/>
      <c r="M51" s="719"/>
      <c r="N51" s="719"/>
      <c r="O51" s="719"/>
      <c r="P51" s="719"/>
      <c r="Q51" s="719"/>
      <c r="R51" s="719"/>
      <c r="S51" s="719"/>
      <c r="T51" s="719"/>
      <c r="U51" s="719"/>
      <c r="V51" s="719"/>
      <c r="W51" s="719"/>
      <c r="X51" s="719"/>
      <c r="Y51" s="719"/>
      <c r="Z51" s="719"/>
      <c r="AA51" s="719"/>
      <c r="AB51" s="719"/>
    </row>
    <row r="52" spans="1:28" s="720" customFormat="1" ht="120.75" customHeight="1">
      <c r="A52" s="702">
        <v>35</v>
      </c>
      <c r="B52" s="529">
        <v>7000016740</v>
      </c>
      <c r="C52" s="529">
        <v>350</v>
      </c>
      <c r="D52" s="529" t="s">
        <v>553</v>
      </c>
      <c r="E52" s="529">
        <v>1000059952</v>
      </c>
      <c r="F52" s="525" t="s">
        <v>598</v>
      </c>
      <c r="G52" s="529" t="s">
        <v>299</v>
      </c>
      <c r="H52" s="529">
        <v>19</v>
      </c>
      <c r="I52" s="715"/>
      <c r="J52" s="530" t="str">
        <f t="shared" si="2"/>
        <v>INCLUDED</v>
      </c>
      <c r="K52" s="719"/>
      <c r="L52" s="719"/>
      <c r="M52" s="719"/>
      <c r="N52" s="719"/>
      <c r="O52" s="719"/>
      <c r="P52" s="719"/>
      <c r="Q52" s="719"/>
      <c r="R52" s="719"/>
      <c r="S52" s="719"/>
      <c r="T52" s="719"/>
      <c r="U52" s="719"/>
      <c r="V52" s="719"/>
      <c r="W52" s="719"/>
      <c r="X52" s="719"/>
      <c r="Y52" s="719"/>
      <c r="Z52" s="719"/>
      <c r="AA52" s="719"/>
      <c r="AB52" s="719"/>
    </row>
    <row r="53" spans="1:28" s="720" customFormat="1" ht="120.75" customHeight="1">
      <c r="A53" s="702">
        <v>36</v>
      </c>
      <c r="B53" s="529">
        <v>7000016740</v>
      </c>
      <c r="C53" s="529">
        <v>360</v>
      </c>
      <c r="D53" s="529" t="s">
        <v>553</v>
      </c>
      <c r="E53" s="529">
        <v>1000059951</v>
      </c>
      <c r="F53" s="525" t="s">
        <v>599</v>
      </c>
      <c r="G53" s="529" t="s">
        <v>299</v>
      </c>
      <c r="H53" s="529">
        <v>1</v>
      </c>
      <c r="I53" s="715"/>
      <c r="J53" s="530" t="str">
        <f t="shared" si="2"/>
        <v>INCLUDED</v>
      </c>
      <c r="K53" s="719"/>
      <c r="L53" s="719"/>
      <c r="M53" s="719"/>
      <c r="N53" s="719"/>
      <c r="O53" s="719"/>
      <c r="P53" s="719"/>
      <c r="Q53" s="719"/>
      <c r="R53" s="719"/>
      <c r="S53" s="719"/>
      <c r="T53" s="719"/>
      <c r="U53" s="719"/>
      <c r="V53" s="719"/>
      <c r="W53" s="719"/>
      <c r="X53" s="719"/>
      <c r="Y53" s="719"/>
      <c r="Z53" s="719"/>
      <c r="AA53" s="719"/>
      <c r="AB53" s="719"/>
    </row>
    <row r="54" spans="1:28" s="720" customFormat="1" ht="120.75" customHeight="1">
      <c r="A54" s="702">
        <v>37</v>
      </c>
      <c r="B54" s="529">
        <v>7000016740</v>
      </c>
      <c r="C54" s="529">
        <v>370</v>
      </c>
      <c r="D54" s="529" t="s">
        <v>553</v>
      </c>
      <c r="E54" s="529">
        <v>1000059956</v>
      </c>
      <c r="F54" s="525" t="s">
        <v>600</v>
      </c>
      <c r="G54" s="529" t="s">
        <v>299</v>
      </c>
      <c r="H54" s="529">
        <v>10</v>
      </c>
      <c r="I54" s="715"/>
      <c r="J54" s="530" t="str">
        <f t="shared" si="2"/>
        <v>INCLUDED</v>
      </c>
      <c r="K54" s="719"/>
      <c r="L54" s="719"/>
      <c r="M54" s="719"/>
      <c r="N54" s="719"/>
      <c r="O54" s="719"/>
      <c r="P54" s="719"/>
      <c r="Q54" s="719"/>
      <c r="R54" s="719"/>
      <c r="S54" s="719"/>
      <c r="T54" s="719"/>
      <c r="U54" s="719"/>
      <c r="V54" s="719"/>
      <c r="W54" s="719"/>
      <c r="X54" s="719"/>
      <c r="Y54" s="719"/>
      <c r="Z54" s="719"/>
      <c r="AA54" s="719"/>
      <c r="AB54" s="719"/>
    </row>
    <row r="55" spans="1:28" s="720" customFormat="1" ht="120.75" customHeight="1">
      <c r="A55" s="702">
        <v>38</v>
      </c>
      <c r="B55" s="529">
        <v>7000016740</v>
      </c>
      <c r="C55" s="529">
        <v>380</v>
      </c>
      <c r="D55" s="529" t="s">
        <v>553</v>
      </c>
      <c r="E55" s="529">
        <v>1000059960</v>
      </c>
      <c r="F55" s="525" t="s">
        <v>601</v>
      </c>
      <c r="G55" s="529" t="s">
        <v>299</v>
      </c>
      <c r="H55" s="529">
        <v>10</v>
      </c>
      <c r="I55" s="715"/>
      <c r="J55" s="530" t="str">
        <f t="shared" si="2"/>
        <v>INCLUDED</v>
      </c>
      <c r="K55" s="719"/>
      <c r="L55" s="719"/>
      <c r="M55" s="719"/>
      <c r="N55" s="719"/>
      <c r="O55" s="719"/>
      <c r="P55" s="719"/>
      <c r="Q55" s="719"/>
      <c r="R55" s="719"/>
      <c r="S55" s="719"/>
      <c r="T55" s="719"/>
      <c r="U55" s="719"/>
      <c r="V55" s="719"/>
      <c r="W55" s="719"/>
      <c r="X55" s="719"/>
      <c r="Y55" s="719"/>
      <c r="Z55" s="719"/>
      <c r="AA55" s="719"/>
      <c r="AB55" s="719"/>
    </row>
    <row r="56" spans="1:28" s="720" customFormat="1" ht="103.5" customHeight="1">
      <c r="A56" s="702">
        <v>39</v>
      </c>
      <c r="B56" s="529">
        <v>7000016740</v>
      </c>
      <c r="C56" s="529">
        <v>390</v>
      </c>
      <c r="D56" s="529" t="s">
        <v>553</v>
      </c>
      <c r="E56" s="529">
        <v>1000059958</v>
      </c>
      <c r="F56" s="525" t="s">
        <v>602</v>
      </c>
      <c r="G56" s="529" t="s">
        <v>299</v>
      </c>
      <c r="H56" s="529">
        <v>11</v>
      </c>
      <c r="I56" s="715"/>
      <c r="J56" s="530" t="str">
        <f t="shared" si="2"/>
        <v>INCLUDED</v>
      </c>
      <c r="K56" s="719"/>
      <c r="L56" s="719"/>
      <c r="M56" s="719"/>
      <c r="N56" s="719"/>
      <c r="O56" s="719"/>
      <c r="P56" s="719"/>
      <c r="Q56" s="719"/>
      <c r="R56" s="719"/>
      <c r="S56" s="719"/>
      <c r="T56" s="719"/>
      <c r="U56" s="719"/>
      <c r="V56" s="719"/>
      <c r="W56" s="719"/>
      <c r="X56" s="719"/>
      <c r="Y56" s="719"/>
      <c r="Z56" s="719"/>
      <c r="AA56" s="719"/>
      <c r="AB56" s="719"/>
    </row>
    <row r="57" spans="1:28" s="720" customFormat="1" ht="103.5" customHeight="1">
      <c r="A57" s="702">
        <v>40</v>
      </c>
      <c r="B57" s="529">
        <v>7000016740</v>
      </c>
      <c r="C57" s="529">
        <v>400</v>
      </c>
      <c r="D57" s="529" t="s">
        <v>553</v>
      </c>
      <c r="E57" s="529">
        <v>1000059959</v>
      </c>
      <c r="F57" s="525" t="s">
        <v>603</v>
      </c>
      <c r="G57" s="529" t="s">
        <v>299</v>
      </c>
      <c r="H57" s="529">
        <v>4</v>
      </c>
      <c r="I57" s="715"/>
      <c r="J57" s="530" t="str">
        <f t="shared" si="2"/>
        <v>INCLUDED</v>
      </c>
      <c r="K57" s="719"/>
      <c r="L57" s="719"/>
      <c r="M57" s="719"/>
      <c r="N57" s="719"/>
      <c r="O57" s="719"/>
      <c r="P57" s="719"/>
      <c r="Q57" s="719"/>
      <c r="R57" s="719"/>
      <c r="S57" s="719"/>
      <c r="T57" s="719"/>
      <c r="U57" s="719"/>
      <c r="V57" s="719"/>
      <c r="W57" s="719"/>
      <c r="X57" s="719"/>
      <c r="Y57" s="719"/>
      <c r="Z57" s="719"/>
      <c r="AA57" s="719"/>
      <c r="AB57" s="719"/>
    </row>
    <row r="58" spans="1:28" s="720" customFormat="1" ht="103.5" customHeight="1">
      <c r="A58" s="702">
        <v>41</v>
      </c>
      <c r="B58" s="529">
        <v>7000016740</v>
      </c>
      <c r="C58" s="529">
        <v>410</v>
      </c>
      <c r="D58" s="529" t="s">
        <v>553</v>
      </c>
      <c r="E58" s="529">
        <v>1000059964</v>
      </c>
      <c r="F58" s="525" t="s">
        <v>604</v>
      </c>
      <c r="G58" s="529" t="s">
        <v>299</v>
      </c>
      <c r="H58" s="529">
        <v>3</v>
      </c>
      <c r="I58" s="715"/>
      <c r="J58" s="530" t="str">
        <f t="shared" si="2"/>
        <v>INCLUDED</v>
      </c>
      <c r="K58" s="719"/>
      <c r="L58" s="719"/>
      <c r="M58" s="719"/>
      <c r="N58" s="719"/>
      <c r="O58" s="719"/>
      <c r="P58" s="719"/>
      <c r="Q58" s="719"/>
      <c r="R58" s="719"/>
      <c r="S58" s="719"/>
      <c r="T58" s="719"/>
      <c r="U58" s="719"/>
      <c r="V58" s="719"/>
      <c r="W58" s="719"/>
      <c r="X58" s="719"/>
      <c r="Y58" s="719"/>
      <c r="Z58" s="719"/>
      <c r="AA58" s="719"/>
      <c r="AB58" s="719"/>
    </row>
    <row r="59" spans="1:28" s="720" customFormat="1" ht="103.5" customHeight="1">
      <c r="A59" s="702">
        <v>42</v>
      </c>
      <c r="B59" s="529">
        <v>7000016740</v>
      </c>
      <c r="C59" s="529">
        <v>420</v>
      </c>
      <c r="D59" s="529" t="s">
        <v>553</v>
      </c>
      <c r="E59" s="529">
        <v>1000059967</v>
      </c>
      <c r="F59" s="525" t="s">
        <v>605</v>
      </c>
      <c r="G59" s="529" t="s">
        <v>299</v>
      </c>
      <c r="H59" s="529">
        <v>5</v>
      </c>
      <c r="I59" s="715"/>
      <c r="J59" s="530" t="str">
        <f t="shared" si="2"/>
        <v>INCLUDED</v>
      </c>
      <c r="K59" s="719"/>
      <c r="L59" s="719"/>
      <c r="M59" s="719"/>
      <c r="N59" s="719"/>
      <c r="O59" s="719"/>
      <c r="P59" s="719"/>
      <c r="Q59" s="719"/>
      <c r="R59" s="719"/>
      <c r="S59" s="719"/>
      <c r="T59" s="719"/>
      <c r="U59" s="719"/>
      <c r="V59" s="719"/>
      <c r="W59" s="719"/>
      <c r="X59" s="719"/>
      <c r="Y59" s="719"/>
      <c r="Z59" s="719"/>
      <c r="AA59" s="719"/>
      <c r="AB59" s="719"/>
    </row>
    <row r="60" spans="1:28" s="720" customFormat="1" ht="103.5" customHeight="1">
      <c r="A60" s="702">
        <v>43</v>
      </c>
      <c r="B60" s="529">
        <v>7000016740</v>
      </c>
      <c r="C60" s="529">
        <v>430</v>
      </c>
      <c r="D60" s="529" t="s">
        <v>553</v>
      </c>
      <c r="E60" s="529">
        <v>1000059971</v>
      </c>
      <c r="F60" s="525" t="s">
        <v>606</v>
      </c>
      <c r="G60" s="529" t="s">
        <v>299</v>
      </c>
      <c r="H60" s="529">
        <v>1</v>
      </c>
      <c r="I60" s="715"/>
      <c r="J60" s="530" t="str">
        <f t="shared" si="2"/>
        <v>INCLUDED</v>
      </c>
      <c r="K60" s="719"/>
      <c r="L60" s="719"/>
      <c r="M60" s="719"/>
      <c r="N60" s="719"/>
      <c r="O60" s="719"/>
      <c r="P60" s="719"/>
      <c r="Q60" s="719"/>
      <c r="R60" s="719"/>
      <c r="S60" s="719"/>
      <c r="T60" s="719"/>
      <c r="U60" s="719"/>
      <c r="V60" s="719"/>
      <c r="W60" s="719"/>
      <c r="X60" s="719"/>
      <c r="Y60" s="719"/>
      <c r="Z60" s="719"/>
      <c r="AA60" s="719"/>
      <c r="AB60" s="719"/>
    </row>
    <row r="61" spans="1:28" s="720" customFormat="1" ht="103.5" customHeight="1">
      <c r="A61" s="702">
        <v>44</v>
      </c>
      <c r="B61" s="529">
        <v>7000016740</v>
      </c>
      <c r="C61" s="529">
        <v>440</v>
      </c>
      <c r="D61" s="529" t="s">
        <v>553</v>
      </c>
      <c r="E61" s="529">
        <v>1000059975</v>
      </c>
      <c r="F61" s="525" t="s">
        <v>607</v>
      </c>
      <c r="G61" s="529" t="s">
        <v>299</v>
      </c>
      <c r="H61" s="529">
        <v>6</v>
      </c>
      <c r="I61" s="715"/>
      <c r="J61" s="530" t="str">
        <f t="shared" si="2"/>
        <v>INCLUDED</v>
      </c>
      <c r="K61" s="719"/>
      <c r="L61" s="719"/>
      <c r="M61" s="719"/>
      <c r="N61" s="719"/>
      <c r="O61" s="719"/>
      <c r="P61" s="719"/>
      <c r="Q61" s="719"/>
      <c r="R61" s="719"/>
      <c r="S61" s="719"/>
      <c r="T61" s="719"/>
      <c r="U61" s="719"/>
      <c r="V61" s="719"/>
      <c r="W61" s="719"/>
      <c r="X61" s="719"/>
      <c r="Y61" s="719"/>
      <c r="Z61" s="719"/>
      <c r="AA61" s="719"/>
      <c r="AB61" s="719"/>
    </row>
    <row r="62" spans="1:28" s="720" customFormat="1" ht="103.5" customHeight="1">
      <c r="A62" s="702">
        <v>45</v>
      </c>
      <c r="B62" s="529">
        <v>7000016740</v>
      </c>
      <c r="C62" s="529">
        <v>450</v>
      </c>
      <c r="D62" s="529" t="s">
        <v>553</v>
      </c>
      <c r="E62" s="529">
        <v>1000031890</v>
      </c>
      <c r="F62" s="525" t="s">
        <v>608</v>
      </c>
      <c r="G62" s="529" t="s">
        <v>478</v>
      </c>
      <c r="H62" s="529">
        <v>123.91</v>
      </c>
      <c r="I62" s="715"/>
      <c r="J62" s="530" t="str">
        <f t="shared" si="2"/>
        <v>INCLUDED</v>
      </c>
      <c r="K62" s="719"/>
      <c r="L62" s="719"/>
      <c r="M62" s="719"/>
      <c r="N62" s="719"/>
      <c r="O62" s="719"/>
      <c r="P62" s="719"/>
      <c r="Q62" s="719"/>
      <c r="R62" s="719"/>
      <c r="S62" s="719"/>
      <c r="T62" s="719"/>
      <c r="U62" s="719"/>
      <c r="V62" s="719"/>
      <c r="W62" s="719"/>
      <c r="X62" s="719"/>
      <c r="Y62" s="719"/>
      <c r="Z62" s="719"/>
      <c r="AA62" s="719"/>
      <c r="AB62" s="719"/>
    </row>
    <row r="63" spans="1:28" s="720" customFormat="1" ht="103.5" customHeight="1">
      <c r="A63" s="702">
        <v>46</v>
      </c>
      <c r="B63" s="529">
        <v>7000016740</v>
      </c>
      <c r="C63" s="529">
        <v>460</v>
      </c>
      <c r="D63" s="529" t="s">
        <v>553</v>
      </c>
      <c r="E63" s="529">
        <v>1000031894</v>
      </c>
      <c r="F63" s="525" t="s">
        <v>609</v>
      </c>
      <c r="G63" s="529" t="s">
        <v>478</v>
      </c>
      <c r="H63" s="529">
        <v>21.68</v>
      </c>
      <c r="I63" s="715"/>
      <c r="J63" s="530" t="str">
        <f t="shared" si="2"/>
        <v>INCLUDED</v>
      </c>
      <c r="K63" s="719"/>
      <c r="L63" s="719"/>
      <c r="M63" s="719"/>
      <c r="N63" s="719"/>
      <c r="O63" s="719"/>
      <c r="P63" s="719"/>
      <c r="Q63" s="719"/>
      <c r="R63" s="719"/>
      <c r="S63" s="719"/>
      <c r="T63" s="719"/>
      <c r="U63" s="719"/>
      <c r="V63" s="719"/>
      <c r="W63" s="719"/>
      <c r="X63" s="719"/>
      <c r="Y63" s="719"/>
      <c r="Z63" s="719"/>
      <c r="AA63" s="719"/>
      <c r="AB63" s="719"/>
    </row>
    <row r="64" spans="1:28" s="720" customFormat="1" ht="103.5" customHeight="1">
      <c r="A64" s="702">
        <v>47</v>
      </c>
      <c r="B64" s="529">
        <v>7000016740</v>
      </c>
      <c r="C64" s="529">
        <v>470</v>
      </c>
      <c r="D64" s="529" t="s">
        <v>553</v>
      </c>
      <c r="E64" s="529">
        <v>1000031892</v>
      </c>
      <c r="F64" s="525" t="s">
        <v>610</v>
      </c>
      <c r="G64" s="529" t="s">
        <v>478</v>
      </c>
      <c r="H64" s="529">
        <v>3.13</v>
      </c>
      <c r="I64" s="715"/>
      <c r="J64" s="530" t="str">
        <f t="shared" si="2"/>
        <v>INCLUDED</v>
      </c>
      <c r="K64" s="719"/>
      <c r="L64" s="719"/>
      <c r="M64" s="719"/>
      <c r="N64" s="719"/>
      <c r="O64" s="719"/>
      <c r="P64" s="719"/>
      <c r="Q64" s="719"/>
      <c r="R64" s="719"/>
      <c r="S64" s="719"/>
      <c r="T64" s="719"/>
      <c r="U64" s="719"/>
      <c r="V64" s="719"/>
      <c r="W64" s="719"/>
      <c r="X64" s="719"/>
      <c r="Y64" s="719"/>
      <c r="Z64" s="719"/>
      <c r="AA64" s="719"/>
      <c r="AB64" s="719"/>
    </row>
    <row r="65" spans="1:28" s="720" customFormat="1" ht="45.75" customHeight="1">
      <c r="A65" s="702">
        <v>48</v>
      </c>
      <c r="B65" s="529">
        <v>7000016740</v>
      </c>
      <c r="C65" s="529">
        <v>480</v>
      </c>
      <c r="D65" s="529" t="s">
        <v>553</v>
      </c>
      <c r="E65" s="529">
        <v>1000013472</v>
      </c>
      <c r="F65" s="525" t="s">
        <v>611</v>
      </c>
      <c r="G65" s="529" t="s">
        <v>478</v>
      </c>
      <c r="H65" s="529">
        <v>3.71</v>
      </c>
      <c r="I65" s="715"/>
      <c r="J65" s="530" t="str">
        <f t="shared" si="2"/>
        <v>INCLUDED</v>
      </c>
      <c r="K65" s="719"/>
      <c r="L65" s="719"/>
      <c r="M65" s="719"/>
      <c r="N65" s="719"/>
      <c r="O65" s="719"/>
      <c r="P65" s="719"/>
      <c r="Q65" s="719"/>
      <c r="R65" s="719"/>
      <c r="S65" s="719"/>
      <c r="T65" s="719"/>
      <c r="U65" s="719"/>
      <c r="V65" s="719"/>
      <c r="W65" s="719"/>
      <c r="X65" s="719"/>
      <c r="Y65" s="719"/>
      <c r="Z65" s="719"/>
      <c r="AA65" s="719"/>
      <c r="AB65" s="719"/>
    </row>
    <row r="66" spans="1:28" s="720" customFormat="1" ht="45.75" customHeight="1">
      <c r="A66" s="702">
        <v>49</v>
      </c>
      <c r="B66" s="529">
        <v>7000016740</v>
      </c>
      <c r="C66" s="529">
        <v>490</v>
      </c>
      <c r="D66" s="529" t="s">
        <v>553</v>
      </c>
      <c r="E66" s="529">
        <v>1000007847</v>
      </c>
      <c r="F66" s="525" t="s">
        <v>612</v>
      </c>
      <c r="G66" s="529" t="s">
        <v>478</v>
      </c>
      <c r="H66" s="529">
        <v>0.06</v>
      </c>
      <c r="I66" s="715"/>
      <c r="J66" s="530" t="str">
        <f t="shared" si="2"/>
        <v>INCLUDED</v>
      </c>
      <c r="K66" s="719"/>
      <c r="L66" s="719"/>
      <c r="M66" s="719"/>
      <c r="N66" s="719"/>
      <c r="O66" s="719"/>
      <c r="P66" s="719"/>
      <c r="Q66" s="719"/>
      <c r="R66" s="719"/>
      <c r="S66" s="719"/>
      <c r="T66" s="719"/>
      <c r="U66" s="719"/>
      <c r="V66" s="719"/>
      <c r="W66" s="719"/>
      <c r="X66" s="719"/>
      <c r="Y66" s="719"/>
      <c r="Z66" s="719"/>
      <c r="AA66" s="719"/>
      <c r="AB66" s="719"/>
    </row>
    <row r="67" spans="1:28" s="720" customFormat="1" ht="124.5" customHeight="1">
      <c r="A67" s="702">
        <v>50</v>
      </c>
      <c r="B67" s="529">
        <v>7000016740</v>
      </c>
      <c r="C67" s="529">
        <v>1350</v>
      </c>
      <c r="D67" s="529" t="s">
        <v>554</v>
      </c>
      <c r="E67" s="529">
        <v>1000059738</v>
      </c>
      <c r="F67" s="525" t="s">
        <v>566</v>
      </c>
      <c r="G67" s="529" t="s">
        <v>299</v>
      </c>
      <c r="H67" s="529">
        <v>2</v>
      </c>
      <c r="I67" s="715"/>
      <c r="J67" s="530" t="str">
        <f t="shared" si="2"/>
        <v>INCLUDED</v>
      </c>
      <c r="K67" s="719"/>
      <c r="L67" s="719"/>
      <c r="M67" s="719"/>
      <c r="N67" s="719"/>
      <c r="O67" s="719"/>
      <c r="P67" s="719"/>
      <c r="Q67" s="719"/>
      <c r="R67" s="719"/>
      <c r="S67" s="719"/>
      <c r="T67" s="719"/>
      <c r="U67" s="719"/>
      <c r="V67" s="719"/>
      <c r="W67" s="719"/>
      <c r="X67" s="719"/>
      <c r="Y67" s="719"/>
      <c r="Z67" s="719"/>
      <c r="AA67" s="719"/>
      <c r="AB67" s="719"/>
    </row>
    <row r="68" spans="1:28" s="720" customFormat="1" ht="124.5" customHeight="1">
      <c r="A68" s="702">
        <v>51</v>
      </c>
      <c r="B68" s="529">
        <v>7000016740</v>
      </c>
      <c r="C68" s="529">
        <v>1330</v>
      </c>
      <c r="D68" s="529" t="s">
        <v>554</v>
      </c>
      <c r="E68" s="529">
        <v>1000059946</v>
      </c>
      <c r="F68" s="525" t="s">
        <v>596</v>
      </c>
      <c r="G68" s="529" t="s">
        <v>299</v>
      </c>
      <c r="H68" s="529">
        <v>2</v>
      </c>
      <c r="I68" s="715"/>
      <c r="J68" s="530" t="str">
        <f t="shared" si="2"/>
        <v>INCLUDED</v>
      </c>
      <c r="K68" s="719"/>
      <c r="L68" s="719"/>
      <c r="M68" s="719"/>
      <c r="N68" s="719"/>
      <c r="O68" s="719"/>
      <c r="P68" s="719"/>
      <c r="Q68" s="719"/>
      <c r="R68" s="719"/>
      <c r="S68" s="719"/>
      <c r="T68" s="719"/>
      <c r="U68" s="719"/>
      <c r="V68" s="719"/>
      <c r="W68" s="719"/>
      <c r="X68" s="719"/>
      <c r="Y68" s="719"/>
      <c r="Z68" s="719"/>
      <c r="AA68" s="719"/>
      <c r="AB68" s="719"/>
    </row>
    <row r="69" spans="1:28" s="720" customFormat="1" ht="124.5" customHeight="1">
      <c r="A69" s="702">
        <v>52</v>
      </c>
      <c r="B69" s="529">
        <v>7000016740</v>
      </c>
      <c r="C69" s="529">
        <v>1340</v>
      </c>
      <c r="D69" s="529" t="s">
        <v>554</v>
      </c>
      <c r="E69" s="529">
        <v>1000059960</v>
      </c>
      <c r="F69" s="525" t="s">
        <v>601</v>
      </c>
      <c r="G69" s="529" t="s">
        <v>299</v>
      </c>
      <c r="H69" s="529">
        <v>1</v>
      </c>
      <c r="I69" s="715"/>
      <c r="J69" s="530" t="str">
        <f t="shared" si="2"/>
        <v>INCLUDED</v>
      </c>
      <c r="K69" s="719"/>
      <c r="L69" s="719"/>
      <c r="M69" s="719"/>
      <c r="N69" s="719"/>
      <c r="O69" s="719"/>
      <c r="P69" s="719"/>
      <c r="Q69" s="719"/>
      <c r="R69" s="719"/>
      <c r="S69" s="719"/>
      <c r="T69" s="719"/>
      <c r="U69" s="719"/>
      <c r="V69" s="719"/>
      <c r="W69" s="719"/>
      <c r="X69" s="719"/>
      <c r="Y69" s="719"/>
      <c r="Z69" s="719"/>
      <c r="AA69" s="719"/>
      <c r="AB69" s="719"/>
    </row>
    <row r="70" spans="1:28" s="720" customFormat="1" ht="124.5" customHeight="1">
      <c r="A70" s="702">
        <v>53</v>
      </c>
      <c r="B70" s="529">
        <v>7000016740</v>
      </c>
      <c r="C70" s="529">
        <v>1360</v>
      </c>
      <c r="D70" s="529" t="s">
        <v>554</v>
      </c>
      <c r="E70" s="529">
        <v>1000059904</v>
      </c>
      <c r="F70" s="525" t="s">
        <v>582</v>
      </c>
      <c r="G70" s="529" t="s">
        <v>299</v>
      </c>
      <c r="H70" s="529">
        <v>1</v>
      </c>
      <c r="I70" s="715"/>
      <c r="J70" s="530" t="str">
        <f t="shared" si="2"/>
        <v>INCLUDED</v>
      </c>
      <c r="K70" s="719"/>
      <c r="L70" s="719"/>
      <c r="M70" s="719"/>
      <c r="N70" s="719"/>
      <c r="O70" s="719"/>
      <c r="P70" s="719"/>
      <c r="Q70" s="719"/>
      <c r="R70" s="719"/>
      <c r="S70" s="719"/>
      <c r="T70" s="719"/>
      <c r="U70" s="719"/>
      <c r="V70" s="719"/>
      <c r="W70" s="719"/>
      <c r="X70" s="719"/>
      <c r="Y70" s="719"/>
      <c r="Z70" s="719"/>
      <c r="AA70" s="719"/>
      <c r="AB70" s="719"/>
    </row>
    <row r="71" spans="1:28" s="720" customFormat="1" ht="47.25" customHeight="1">
      <c r="A71" s="702">
        <v>54</v>
      </c>
      <c r="B71" s="529">
        <v>7000016740</v>
      </c>
      <c r="C71" s="529">
        <v>500</v>
      </c>
      <c r="D71" s="529" t="s">
        <v>555</v>
      </c>
      <c r="E71" s="529">
        <v>1000017587</v>
      </c>
      <c r="F71" s="525" t="s">
        <v>479</v>
      </c>
      <c r="G71" s="529" t="s">
        <v>299</v>
      </c>
      <c r="H71" s="529">
        <v>89</v>
      </c>
      <c r="I71" s="715"/>
      <c r="J71" s="530" t="str">
        <f t="shared" si="2"/>
        <v>INCLUDED</v>
      </c>
      <c r="K71" s="719"/>
      <c r="L71" s="719"/>
      <c r="M71" s="719"/>
      <c r="N71" s="719"/>
      <c r="O71" s="719"/>
      <c r="P71" s="719"/>
      <c r="Q71" s="719"/>
      <c r="R71" s="719"/>
      <c r="S71" s="719"/>
      <c r="T71" s="719"/>
      <c r="U71" s="719"/>
      <c r="V71" s="719"/>
      <c r="W71" s="719"/>
      <c r="X71" s="719"/>
      <c r="Y71" s="719"/>
      <c r="Z71" s="719"/>
      <c r="AA71" s="719"/>
      <c r="AB71" s="719"/>
    </row>
    <row r="72" spans="1:28" s="720" customFormat="1" ht="47.25" customHeight="1">
      <c r="A72" s="702">
        <v>55</v>
      </c>
      <c r="B72" s="529">
        <v>7000016740</v>
      </c>
      <c r="C72" s="529">
        <v>510</v>
      </c>
      <c r="D72" s="529" t="s">
        <v>555</v>
      </c>
      <c r="E72" s="529">
        <v>1000045873</v>
      </c>
      <c r="F72" s="525" t="s">
        <v>613</v>
      </c>
      <c r="G72" s="529" t="s">
        <v>299</v>
      </c>
      <c r="H72" s="529">
        <v>5</v>
      </c>
      <c r="I72" s="715"/>
      <c r="J72" s="530" t="str">
        <f t="shared" si="2"/>
        <v>INCLUDED</v>
      </c>
      <c r="K72" s="719"/>
      <c r="L72" s="719"/>
      <c r="M72" s="719"/>
      <c r="N72" s="719"/>
      <c r="O72" s="719"/>
      <c r="P72" s="719"/>
      <c r="Q72" s="719"/>
      <c r="R72" s="719"/>
      <c r="S72" s="719"/>
      <c r="T72" s="719"/>
      <c r="U72" s="719"/>
      <c r="V72" s="719"/>
      <c r="W72" s="719"/>
      <c r="X72" s="719"/>
      <c r="Y72" s="719"/>
      <c r="Z72" s="719"/>
      <c r="AA72" s="719"/>
      <c r="AB72" s="719"/>
    </row>
    <row r="73" spans="1:28" s="720" customFormat="1" ht="47.25" customHeight="1">
      <c r="A73" s="702">
        <v>56</v>
      </c>
      <c r="B73" s="529">
        <v>7000016740</v>
      </c>
      <c r="C73" s="529">
        <v>520</v>
      </c>
      <c r="D73" s="529" t="s">
        <v>555</v>
      </c>
      <c r="E73" s="529">
        <v>1000038340</v>
      </c>
      <c r="F73" s="525" t="s">
        <v>480</v>
      </c>
      <c r="G73" s="529" t="s">
        <v>299</v>
      </c>
      <c r="H73" s="529">
        <v>94</v>
      </c>
      <c r="I73" s="715"/>
      <c r="J73" s="530" t="str">
        <f t="shared" si="2"/>
        <v>INCLUDED</v>
      </c>
      <c r="K73" s="719"/>
      <c r="L73" s="719"/>
      <c r="M73" s="719"/>
      <c r="N73" s="719"/>
      <c r="O73" s="719"/>
      <c r="P73" s="719"/>
      <c r="Q73" s="719"/>
      <c r="R73" s="719"/>
      <c r="S73" s="719"/>
      <c r="T73" s="719"/>
      <c r="U73" s="719"/>
      <c r="V73" s="719"/>
      <c r="W73" s="719"/>
      <c r="X73" s="719"/>
      <c r="Y73" s="719"/>
      <c r="Z73" s="719"/>
      <c r="AA73" s="719"/>
      <c r="AB73" s="719"/>
    </row>
    <row r="74" spans="1:28" s="720" customFormat="1" ht="45.75" customHeight="1">
      <c r="A74" s="702">
        <v>57</v>
      </c>
      <c r="B74" s="529">
        <v>7000016740</v>
      </c>
      <c r="C74" s="529">
        <v>530</v>
      </c>
      <c r="D74" s="529" t="s">
        <v>555</v>
      </c>
      <c r="E74" s="529">
        <v>1000010003</v>
      </c>
      <c r="F74" s="525" t="s">
        <v>516</v>
      </c>
      <c r="G74" s="529" t="s">
        <v>299</v>
      </c>
      <c r="H74" s="529">
        <v>23</v>
      </c>
      <c r="I74" s="715"/>
      <c r="J74" s="530" t="str">
        <f t="shared" si="2"/>
        <v>INCLUDED</v>
      </c>
      <c r="K74" s="719"/>
      <c r="L74" s="719"/>
      <c r="M74" s="719"/>
      <c r="N74" s="719"/>
      <c r="O74" s="719"/>
      <c r="P74" s="719"/>
      <c r="Q74" s="719"/>
      <c r="R74" s="719"/>
      <c r="S74" s="719"/>
      <c r="T74" s="719"/>
      <c r="U74" s="719"/>
      <c r="V74" s="719"/>
      <c r="W74" s="719"/>
      <c r="X74" s="719"/>
      <c r="Y74" s="719"/>
      <c r="Z74" s="719"/>
      <c r="AA74" s="719"/>
      <c r="AB74" s="719"/>
    </row>
    <row r="75" spans="1:28" s="720" customFormat="1" ht="45.75" customHeight="1">
      <c r="A75" s="702">
        <v>58</v>
      </c>
      <c r="B75" s="529">
        <v>7000016740</v>
      </c>
      <c r="C75" s="529">
        <v>540</v>
      </c>
      <c r="D75" s="529" t="s">
        <v>555</v>
      </c>
      <c r="E75" s="529">
        <v>1000048808</v>
      </c>
      <c r="F75" s="525" t="s">
        <v>614</v>
      </c>
      <c r="G75" s="529" t="s">
        <v>299</v>
      </c>
      <c r="H75" s="529">
        <v>4</v>
      </c>
      <c r="I75" s="715"/>
      <c r="J75" s="530" t="str">
        <f t="shared" si="2"/>
        <v>INCLUDED</v>
      </c>
      <c r="K75" s="719"/>
      <c r="L75" s="719"/>
      <c r="M75" s="719"/>
      <c r="N75" s="719"/>
      <c r="O75" s="719"/>
      <c r="P75" s="719"/>
      <c r="Q75" s="719"/>
      <c r="R75" s="719"/>
      <c r="S75" s="719"/>
      <c r="T75" s="719"/>
      <c r="U75" s="719"/>
      <c r="V75" s="719"/>
      <c r="W75" s="719"/>
      <c r="X75" s="719"/>
      <c r="Y75" s="719"/>
      <c r="Z75" s="719"/>
      <c r="AA75" s="719"/>
      <c r="AB75" s="719"/>
    </row>
    <row r="76" spans="1:28" s="720" customFormat="1" ht="53.25" customHeight="1">
      <c r="A76" s="702">
        <v>59</v>
      </c>
      <c r="B76" s="529">
        <v>7000016740</v>
      </c>
      <c r="C76" s="529">
        <v>550</v>
      </c>
      <c r="D76" s="529" t="s">
        <v>555</v>
      </c>
      <c r="E76" s="529">
        <v>1000019718</v>
      </c>
      <c r="F76" s="525" t="s">
        <v>481</v>
      </c>
      <c r="G76" s="529" t="s">
        <v>299</v>
      </c>
      <c r="H76" s="529">
        <v>5</v>
      </c>
      <c r="I76" s="715"/>
      <c r="J76" s="530" t="str">
        <f t="shared" si="2"/>
        <v>INCLUDED</v>
      </c>
      <c r="K76" s="719"/>
      <c r="L76" s="719"/>
      <c r="M76" s="719"/>
      <c r="N76" s="719"/>
      <c r="O76" s="719"/>
      <c r="P76" s="719"/>
      <c r="Q76" s="719"/>
      <c r="R76" s="719"/>
      <c r="S76" s="719"/>
      <c r="T76" s="719"/>
      <c r="U76" s="719"/>
      <c r="V76" s="719"/>
      <c r="W76" s="719"/>
      <c r="X76" s="719"/>
      <c r="Y76" s="719"/>
      <c r="Z76" s="719"/>
      <c r="AA76" s="719"/>
      <c r="AB76" s="719"/>
    </row>
    <row r="77" spans="1:28" s="720" customFormat="1" ht="53.25" customHeight="1">
      <c r="A77" s="702">
        <v>60</v>
      </c>
      <c r="B77" s="529">
        <v>7000016740</v>
      </c>
      <c r="C77" s="529">
        <v>560</v>
      </c>
      <c r="D77" s="529" t="s">
        <v>555</v>
      </c>
      <c r="E77" s="529">
        <v>1000057380</v>
      </c>
      <c r="F77" s="525" t="s">
        <v>615</v>
      </c>
      <c r="G77" s="529" t="s">
        <v>299</v>
      </c>
      <c r="H77" s="529">
        <v>1</v>
      </c>
      <c r="I77" s="715"/>
      <c r="J77" s="530" t="str">
        <f t="shared" si="2"/>
        <v>INCLUDED</v>
      </c>
      <c r="K77" s="719"/>
      <c r="L77" s="719"/>
      <c r="M77" s="719"/>
      <c r="N77" s="719"/>
      <c r="O77" s="719"/>
      <c r="P77" s="719"/>
      <c r="Q77" s="719"/>
      <c r="R77" s="719"/>
      <c r="S77" s="719"/>
      <c r="T77" s="719"/>
      <c r="U77" s="719"/>
      <c r="V77" s="719"/>
      <c r="W77" s="719"/>
      <c r="X77" s="719"/>
      <c r="Y77" s="719"/>
      <c r="Z77" s="719"/>
      <c r="AA77" s="719"/>
      <c r="AB77" s="719"/>
    </row>
    <row r="78" spans="1:28" s="720" customFormat="1" ht="45.75" customHeight="1">
      <c r="A78" s="702">
        <v>61</v>
      </c>
      <c r="B78" s="529">
        <v>7000016740</v>
      </c>
      <c r="C78" s="529">
        <v>570</v>
      </c>
      <c r="D78" s="529" t="s">
        <v>556</v>
      </c>
      <c r="E78" s="529">
        <v>1000010539</v>
      </c>
      <c r="F78" s="525" t="s">
        <v>511</v>
      </c>
      <c r="G78" s="529" t="s">
        <v>299</v>
      </c>
      <c r="H78" s="529">
        <v>121</v>
      </c>
      <c r="I78" s="715"/>
      <c r="J78" s="530" t="str">
        <f t="shared" si="2"/>
        <v>INCLUDED</v>
      </c>
      <c r="K78" s="719"/>
      <c r="L78" s="719"/>
      <c r="M78" s="719"/>
      <c r="N78" s="719"/>
      <c r="O78" s="719"/>
      <c r="P78" s="719"/>
      <c r="Q78" s="719"/>
      <c r="R78" s="719"/>
      <c r="S78" s="719"/>
      <c r="T78" s="719"/>
      <c r="U78" s="719"/>
      <c r="V78" s="719"/>
      <c r="W78" s="719"/>
      <c r="X78" s="719"/>
      <c r="Y78" s="719"/>
      <c r="Z78" s="719"/>
      <c r="AA78" s="719"/>
      <c r="AB78" s="719"/>
    </row>
    <row r="79" spans="1:28" s="720" customFormat="1" ht="45.75" customHeight="1">
      <c r="A79" s="702">
        <v>62</v>
      </c>
      <c r="B79" s="529">
        <v>7000016740</v>
      </c>
      <c r="C79" s="529">
        <v>580</v>
      </c>
      <c r="D79" s="529" t="s">
        <v>556</v>
      </c>
      <c r="E79" s="529">
        <v>1000015971</v>
      </c>
      <c r="F79" s="525" t="s">
        <v>512</v>
      </c>
      <c r="G79" s="529" t="s">
        <v>299</v>
      </c>
      <c r="H79" s="529">
        <v>121</v>
      </c>
      <c r="I79" s="715"/>
      <c r="J79" s="530" t="str">
        <f t="shared" si="2"/>
        <v>INCLUDED</v>
      </c>
      <c r="K79" s="719"/>
      <c r="L79" s="719"/>
      <c r="M79" s="719"/>
      <c r="N79" s="719"/>
      <c r="O79" s="719"/>
      <c r="P79" s="719"/>
      <c r="Q79" s="719"/>
      <c r="R79" s="719"/>
      <c r="S79" s="719"/>
      <c r="T79" s="719"/>
      <c r="U79" s="719"/>
      <c r="V79" s="719"/>
      <c r="W79" s="719"/>
      <c r="X79" s="719"/>
      <c r="Y79" s="719"/>
      <c r="Z79" s="719"/>
      <c r="AA79" s="719"/>
      <c r="AB79" s="719"/>
    </row>
    <row r="80" spans="1:28" s="720" customFormat="1" ht="45.75" customHeight="1">
      <c r="A80" s="702">
        <v>63</v>
      </c>
      <c r="B80" s="529">
        <v>7000016740</v>
      </c>
      <c r="C80" s="529">
        <v>590</v>
      </c>
      <c r="D80" s="529" t="s">
        <v>556</v>
      </c>
      <c r="E80" s="529">
        <v>1000017508</v>
      </c>
      <c r="F80" s="525" t="s">
        <v>482</v>
      </c>
      <c r="G80" s="529" t="s">
        <v>300</v>
      </c>
      <c r="H80" s="529">
        <v>272</v>
      </c>
      <c r="I80" s="715"/>
      <c r="J80" s="530" t="str">
        <f t="shared" si="2"/>
        <v>INCLUDED</v>
      </c>
      <c r="K80" s="719"/>
      <c r="L80" s="719"/>
      <c r="M80" s="719"/>
      <c r="N80" s="719"/>
      <c r="O80" s="719"/>
      <c r="P80" s="719"/>
      <c r="Q80" s="719"/>
      <c r="R80" s="719"/>
      <c r="S80" s="719"/>
      <c r="T80" s="719"/>
      <c r="U80" s="719"/>
      <c r="V80" s="719"/>
      <c r="W80" s="719"/>
      <c r="X80" s="719"/>
      <c r="Y80" s="719"/>
      <c r="Z80" s="719"/>
      <c r="AA80" s="719"/>
      <c r="AB80" s="719"/>
    </row>
    <row r="81" spans="1:28" s="720" customFormat="1" ht="45.75" customHeight="1">
      <c r="A81" s="702">
        <v>64</v>
      </c>
      <c r="B81" s="529">
        <v>7000016740</v>
      </c>
      <c r="C81" s="529">
        <v>600</v>
      </c>
      <c r="D81" s="529" t="s">
        <v>556</v>
      </c>
      <c r="E81" s="529">
        <v>1000009119</v>
      </c>
      <c r="F81" s="525" t="s">
        <v>483</v>
      </c>
      <c r="G81" s="529" t="s">
        <v>300</v>
      </c>
      <c r="H81" s="529">
        <v>136</v>
      </c>
      <c r="I81" s="715"/>
      <c r="J81" s="530" t="str">
        <f t="shared" si="2"/>
        <v>INCLUDED</v>
      </c>
      <c r="K81" s="719"/>
      <c r="L81" s="719"/>
      <c r="M81" s="719"/>
      <c r="N81" s="719"/>
      <c r="O81" s="719"/>
      <c r="P81" s="719"/>
      <c r="Q81" s="719"/>
      <c r="R81" s="719"/>
      <c r="S81" s="719"/>
      <c r="T81" s="719"/>
      <c r="U81" s="719"/>
      <c r="V81" s="719"/>
      <c r="W81" s="719"/>
      <c r="X81" s="719"/>
      <c r="Y81" s="719"/>
      <c r="Z81" s="719"/>
      <c r="AA81" s="719"/>
      <c r="AB81" s="719"/>
    </row>
    <row r="82" spans="1:28" s="720" customFormat="1" ht="45.75" customHeight="1">
      <c r="A82" s="702">
        <v>65</v>
      </c>
      <c r="B82" s="529">
        <v>7000016740</v>
      </c>
      <c r="C82" s="529">
        <v>610</v>
      </c>
      <c r="D82" s="529" t="s">
        <v>556</v>
      </c>
      <c r="E82" s="529">
        <v>1000006779</v>
      </c>
      <c r="F82" s="525" t="s">
        <v>484</v>
      </c>
      <c r="G82" s="529" t="s">
        <v>300</v>
      </c>
      <c r="H82" s="529">
        <v>121</v>
      </c>
      <c r="I82" s="715"/>
      <c r="J82" s="530" t="str">
        <f t="shared" si="2"/>
        <v>INCLUDED</v>
      </c>
      <c r="K82" s="719"/>
      <c r="L82" s="719"/>
      <c r="M82" s="719"/>
      <c r="N82" s="719"/>
      <c r="O82" s="719"/>
      <c r="P82" s="719"/>
      <c r="Q82" s="719"/>
      <c r="R82" s="719"/>
      <c r="S82" s="719"/>
      <c r="T82" s="719"/>
      <c r="U82" s="719"/>
      <c r="V82" s="719"/>
      <c r="W82" s="719"/>
      <c r="X82" s="719"/>
      <c r="Y82" s="719"/>
      <c r="Z82" s="719"/>
      <c r="AA82" s="719"/>
      <c r="AB82" s="719"/>
    </row>
    <row r="83" spans="1:28" s="720" customFormat="1" ht="45.75" customHeight="1">
      <c r="A83" s="702">
        <v>66</v>
      </c>
      <c r="B83" s="529">
        <v>7000016740</v>
      </c>
      <c r="C83" s="529">
        <v>620</v>
      </c>
      <c r="D83" s="529" t="s">
        <v>556</v>
      </c>
      <c r="E83" s="529">
        <v>1000007735</v>
      </c>
      <c r="F83" s="525" t="s">
        <v>517</v>
      </c>
      <c r="G83" s="529" t="s">
        <v>300</v>
      </c>
      <c r="H83" s="529">
        <v>90</v>
      </c>
      <c r="I83" s="715"/>
      <c r="J83" s="530" t="str">
        <f t="shared" si="2"/>
        <v>INCLUDED</v>
      </c>
      <c r="K83" s="719"/>
      <c r="L83" s="719"/>
      <c r="M83" s="719"/>
      <c r="N83" s="719"/>
      <c r="O83" s="719"/>
      <c r="P83" s="719"/>
      <c r="Q83" s="719"/>
      <c r="R83" s="719"/>
      <c r="S83" s="719"/>
      <c r="T83" s="719"/>
      <c r="U83" s="719"/>
      <c r="V83" s="719"/>
      <c r="W83" s="719"/>
      <c r="X83" s="719"/>
      <c r="Y83" s="719"/>
      <c r="Z83" s="719"/>
      <c r="AA83" s="719"/>
      <c r="AB83" s="719"/>
    </row>
    <row r="84" spans="1:28" s="720" customFormat="1" ht="45.75" customHeight="1">
      <c r="A84" s="702">
        <v>67</v>
      </c>
      <c r="B84" s="529">
        <v>7000016740</v>
      </c>
      <c r="C84" s="529">
        <v>630</v>
      </c>
      <c r="D84" s="529" t="s">
        <v>556</v>
      </c>
      <c r="E84" s="529">
        <v>1000045871</v>
      </c>
      <c r="F84" s="525" t="s">
        <v>616</v>
      </c>
      <c r="G84" s="529" t="s">
        <v>299</v>
      </c>
      <c r="H84" s="529">
        <v>630</v>
      </c>
      <c r="I84" s="715"/>
      <c r="J84" s="530" t="str">
        <f t="shared" ref="J84:J147" si="3">IF(I84=0, "INCLUDED", IF(ISERROR(I84*H84), I84, I84*H84))</f>
        <v>INCLUDED</v>
      </c>
      <c r="K84" s="719"/>
      <c r="L84" s="719"/>
      <c r="M84" s="719"/>
      <c r="N84" s="719"/>
      <c r="O84" s="719"/>
      <c r="P84" s="719"/>
      <c r="Q84" s="719"/>
      <c r="R84" s="719"/>
      <c r="S84" s="719"/>
      <c r="T84" s="719"/>
      <c r="U84" s="719"/>
      <c r="V84" s="719"/>
      <c r="W84" s="719"/>
      <c r="X84" s="719"/>
      <c r="Y84" s="719"/>
      <c r="Z84" s="719"/>
      <c r="AA84" s="719"/>
      <c r="AB84" s="719"/>
    </row>
    <row r="85" spans="1:28" s="720" customFormat="1" ht="45.75" customHeight="1">
      <c r="A85" s="702">
        <v>68</v>
      </c>
      <c r="B85" s="529">
        <v>7000016740</v>
      </c>
      <c r="C85" s="529">
        <v>640</v>
      </c>
      <c r="D85" s="529" t="s">
        <v>557</v>
      </c>
      <c r="E85" s="529">
        <v>1000030852</v>
      </c>
      <c r="F85" s="525" t="s">
        <v>617</v>
      </c>
      <c r="G85" s="529" t="s">
        <v>485</v>
      </c>
      <c r="H85" s="529">
        <v>43.17</v>
      </c>
      <c r="I85" s="715"/>
      <c r="J85" s="530" t="str">
        <f t="shared" si="3"/>
        <v>INCLUDED</v>
      </c>
      <c r="K85" s="719"/>
      <c r="L85" s="719"/>
      <c r="M85" s="719"/>
      <c r="N85" s="719"/>
      <c r="O85" s="719"/>
      <c r="P85" s="719"/>
      <c r="Q85" s="719"/>
      <c r="R85" s="719"/>
      <c r="S85" s="719"/>
      <c r="T85" s="719"/>
      <c r="U85" s="719"/>
      <c r="V85" s="719"/>
      <c r="W85" s="719"/>
      <c r="X85" s="719"/>
      <c r="Y85" s="719"/>
      <c r="Z85" s="719"/>
      <c r="AA85" s="719"/>
      <c r="AB85" s="719"/>
    </row>
    <row r="86" spans="1:28" s="720" customFormat="1" ht="45.75" customHeight="1">
      <c r="A86" s="702">
        <v>69</v>
      </c>
      <c r="B86" s="529">
        <v>7000016740</v>
      </c>
      <c r="C86" s="529">
        <v>650</v>
      </c>
      <c r="D86" s="529" t="s">
        <v>558</v>
      </c>
      <c r="E86" s="529">
        <v>1000036834</v>
      </c>
      <c r="F86" s="525" t="s">
        <v>528</v>
      </c>
      <c r="G86" s="529" t="s">
        <v>485</v>
      </c>
      <c r="H86" s="529">
        <v>580.08000000000004</v>
      </c>
      <c r="I86" s="715"/>
      <c r="J86" s="530" t="str">
        <f t="shared" si="3"/>
        <v>INCLUDED</v>
      </c>
      <c r="K86" s="719"/>
      <c r="L86" s="719"/>
      <c r="M86" s="719"/>
      <c r="N86" s="719"/>
      <c r="O86" s="719"/>
      <c r="P86" s="719"/>
      <c r="Q86" s="719"/>
      <c r="R86" s="719"/>
      <c r="S86" s="719"/>
      <c r="T86" s="719"/>
      <c r="U86" s="719"/>
      <c r="V86" s="719"/>
      <c r="W86" s="719"/>
      <c r="X86" s="719"/>
      <c r="Y86" s="719"/>
      <c r="Z86" s="719"/>
      <c r="AA86" s="719"/>
      <c r="AB86" s="719"/>
    </row>
    <row r="87" spans="1:28" s="720" customFormat="1" ht="45.75" customHeight="1">
      <c r="A87" s="702">
        <v>70</v>
      </c>
      <c r="B87" s="529">
        <v>7000016740</v>
      </c>
      <c r="C87" s="529">
        <v>660</v>
      </c>
      <c r="D87" s="529" t="s">
        <v>558</v>
      </c>
      <c r="E87" s="529">
        <v>1000036834</v>
      </c>
      <c r="F87" s="525" t="s">
        <v>528</v>
      </c>
      <c r="G87" s="529" t="s">
        <v>485</v>
      </c>
      <c r="H87" s="529">
        <v>40</v>
      </c>
      <c r="I87" s="715"/>
      <c r="J87" s="530" t="str">
        <f t="shared" si="3"/>
        <v>INCLUDED</v>
      </c>
      <c r="K87" s="719"/>
      <c r="L87" s="719"/>
      <c r="M87" s="719"/>
      <c r="N87" s="719"/>
      <c r="O87" s="719"/>
      <c r="P87" s="719"/>
      <c r="Q87" s="719"/>
      <c r="R87" s="719"/>
      <c r="S87" s="719"/>
      <c r="T87" s="719"/>
      <c r="U87" s="719"/>
      <c r="V87" s="719"/>
      <c r="W87" s="719"/>
      <c r="X87" s="719"/>
      <c r="Y87" s="719"/>
      <c r="Z87" s="719"/>
      <c r="AA87" s="719"/>
      <c r="AB87" s="719"/>
    </row>
    <row r="88" spans="1:28" s="720" customFormat="1" ht="55.5" customHeight="1">
      <c r="A88" s="702">
        <v>71</v>
      </c>
      <c r="B88" s="529">
        <v>7000016740</v>
      </c>
      <c r="C88" s="529">
        <v>670</v>
      </c>
      <c r="D88" s="529" t="s">
        <v>559</v>
      </c>
      <c r="E88" s="529">
        <v>1000019805</v>
      </c>
      <c r="F88" s="525" t="s">
        <v>518</v>
      </c>
      <c r="G88" s="529" t="s">
        <v>300</v>
      </c>
      <c r="H88" s="529">
        <v>270</v>
      </c>
      <c r="I88" s="715"/>
      <c r="J88" s="530" t="str">
        <f t="shared" si="3"/>
        <v>INCLUDED</v>
      </c>
      <c r="K88" s="719"/>
      <c r="L88" s="719"/>
      <c r="M88" s="719"/>
      <c r="N88" s="719"/>
      <c r="O88" s="719"/>
      <c r="P88" s="719"/>
      <c r="Q88" s="719"/>
      <c r="R88" s="719"/>
      <c r="S88" s="719"/>
      <c r="T88" s="719"/>
      <c r="U88" s="719"/>
      <c r="V88" s="719"/>
      <c r="W88" s="719"/>
      <c r="X88" s="719"/>
      <c r="Y88" s="719"/>
      <c r="Z88" s="719"/>
      <c r="AA88" s="719"/>
      <c r="AB88" s="719"/>
    </row>
    <row r="89" spans="1:28" s="720" customFormat="1" ht="55.5" customHeight="1">
      <c r="A89" s="702">
        <v>72</v>
      </c>
      <c r="B89" s="529">
        <v>7000016740</v>
      </c>
      <c r="C89" s="529">
        <v>680</v>
      </c>
      <c r="D89" s="529" t="s">
        <v>559</v>
      </c>
      <c r="E89" s="529">
        <v>1000010803</v>
      </c>
      <c r="F89" s="525" t="s">
        <v>520</v>
      </c>
      <c r="G89" s="529" t="s">
        <v>300</v>
      </c>
      <c r="H89" s="529">
        <v>1092</v>
      </c>
      <c r="I89" s="715"/>
      <c r="J89" s="530" t="str">
        <f t="shared" si="3"/>
        <v>INCLUDED</v>
      </c>
      <c r="K89" s="719"/>
      <c r="L89" s="719"/>
      <c r="M89" s="719"/>
      <c r="N89" s="719"/>
      <c r="O89" s="719"/>
      <c r="P89" s="719"/>
      <c r="Q89" s="719"/>
      <c r="R89" s="719"/>
      <c r="S89" s="719"/>
      <c r="T89" s="719"/>
      <c r="U89" s="719"/>
      <c r="V89" s="719"/>
      <c r="W89" s="719"/>
      <c r="X89" s="719"/>
      <c r="Y89" s="719"/>
      <c r="Z89" s="719"/>
      <c r="AA89" s="719"/>
      <c r="AB89" s="719"/>
    </row>
    <row r="90" spans="1:28" s="720" customFormat="1" ht="55.5" customHeight="1">
      <c r="A90" s="702">
        <v>73</v>
      </c>
      <c r="B90" s="529">
        <v>7000016740</v>
      </c>
      <c r="C90" s="529">
        <v>690</v>
      </c>
      <c r="D90" s="529" t="s">
        <v>559</v>
      </c>
      <c r="E90" s="529">
        <v>1000019783</v>
      </c>
      <c r="F90" s="525" t="s">
        <v>519</v>
      </c>
      <c r="G90" s="529" t="s">
        <v>300</v>
      </c>
      <c r="H90" s="529">
        <v>147</v>
      </c>
      <c r="I90" s="715"/>
      <c r="J90" s="530" t="str">
        <f t="shared" si="3"/>
        <v>INCLUDED</v>
      </c>
      <c r="K90" s="719"/>
      <c r="L90" s="719"/>
      <c r="M90" s="719"/>
      <c r="N90" s="719"/>
      <c r="O90" s="719"/>
      <c r="P90" s="719"/>
      <c r="Q90" s="719"/>
      <c r="R90" s="719"/>
      <c r="S90" s="719"/>
      <c r="T90" s="719"/>
      <c r="U90" s="719"/>
      <c r="V90" s="719"/>
      <c r="W90" s="719"/>
      <c r="X90" s="719"/>
      <c r="Y90" s="719"/>
      <c r="Z90" s="719"/>
      <c r="AA90" s="719"/>
      <c r="AB90" s="719"/>
    </row>
    <row r="91" spans="1:28" s="720" customFormat="1" ht="81.75" customHeight="1">
      <c r="A91" s="702">
        <v>74</v>
      </c>
      <c r="B91" s="529">
        <v>7000016740</v>
      </c>
      <c r="C91" s="529">
        <v>700</v>
      </c>
      <c r="D91" s="529" t="s">
        <v>559</v>
      </c>
      <c r="E91" s="529">
        <v>1000036855</v>
      </c>
      <c r="F91" s="525" t="s">
        <v>521</v>
      </c>
      <c r="G91" s="529" t="s">
        <v>299</v>
      </c>
      <c r="H91" s="529">
        <v>540</v>
      </c>
      <c r="I91" s="715"/>
      <c r="J91" s="530" t="str">
        <f t="shared" si="3"/>
        <v>INCLUDED</v>
      </c>
      <c r="K91" s="719"/>
      <c r="L91" s="719"/>
      <c r="M91" s="719"/>
      <c r="N91" s="719"/>
      <c r="O91" s="719"/>
      <c r="P91" s="719"/>
      <c r="Q91" s="719"/>
      <c r="R91" s="719"/>
      <c r="S91" s="719"/>
      <c r="T91" s="719"/>
      <c r="U91" s="719"/>
      <c r="V91" s="719"/>
      <c r="W91" s="719"/>
      <c r="X91" s="719"/>
      <c r="Y91" s="719"/>
      <c r="Z91" s="719"/>
      <c r="AA91" s="719"/>
      <c r="AB91" s="719"/>
    </row>
    <row r="92" spans="1:28" s="720" customFormat="1" ht="45.75" customHeight="1">
      <c r="A92" s="702">
        <v>75</v>
      </c>
      <c r="B92" s="529">
        <v>7000016740</v>
      </c>
      <c r="C92" s="529">
        <v>710</v>
      </c>
      <c r="D92" s="529" t="s">
        <v>559</v>
      </c>
      <c r="E92" s="529">
        <v>1000036825</v>
      </c>
      <c r="F92" s="525" t="s">
        <v>523</v>
      </c>
      <c r="G92" s="529" t="s">
        <v>299</v>
      </c>
      <c r="H92" s="529">
        <v>2184</v>
      </c>
      <c r="I92" s="715"/>
      <c r="J92" s="530" t="str">
        <f t="shared" si="3"/>
        <v>INCLUDED</v>
      </c>
      <c r="K92" s="719"/>
      <c r="L92" s="719"/>
      <c r="M92" s="719"/>
      <c r="N92" s="719"/>
      <c r="O92" s="719"/>
      <c r="P92" s="719"/>
      <c r="Q92" s="719"/>
      <c r="R92" s="719"/>
      <c r="S92" s="719"/>
      <c r="T92" s="719"/>
      <c r="U92" s="719"/>
      <c r="V92" s="719"/>
      <c r="W92" s="719"/>
      <c r="X92" s="719"/>
      <c r="Y92" s="719"/>
      <c r="Z92" s="719"/>
      <c r="AA92" s="719"/>
      <c r="AB92" s="719"/>
    </row>
    <row r="93" spans="1:28" s="720" customFormat="1" ht="45.75" customHeight="1">
      <c r="A93" s="702">
        <v>76</v>
      </c>
      <c r="B93" s="529">
        <v>7000016740</v>
      </c>
      <c r="C93" s="529">
        <v>720</v>
      </c>
      <c r="D93" s="529" t="s">
        <v>559</v>
      </c>
      <c r="E93" s="529">
        <v>1000036856</v>
      </c>
      <c r="F93" s="525" t="s">
        <v>522</v>
      </c>
      <c r="G93" s="529" t="s">
        <v>299</v>
      </c>
      <c r="H93" s="529">
        <v>294</v>
      </c>
      <c r="I93" s="715"/>
      <c r="J93" s="530" t="str">
        <f t="shared" si="3"/>
        <v>INCLUDED</v>
      </c>
      <c r="K93" s="719"/>
      <c r="L93" s="719"/>
      <c r="M93" s="719"/>
      <c r="N93" s="719"/>
      <c r="O93" s="719"/>
      <c r="P93" s="719"/>
      <c r="Q93" s="719"/>
      <c r="R93" s="719"/>
      <c r="S93" s="719"/>
      <c r="T93" s="719"/>
      <c r="U93" s="719"/>
      <c r="V93" s="719"/>
      <c r="W93" s="719"/>
      <c r="X93" s="719"/>
      <c r="Y93" s="719"/>
      <c r="Z93" s="719"/>
      <c r="AA93" s="719"/>
      <c r="AB93" s="719"/>
    </row>
    <row r="94" spans="1:28" s="720" customFormat="1" ht="45.75" customHeight="1">
      <c r="A94" s="702">
        <v>77</v>
      </c>
      <c r="B94" s="529">
        <v>7000016740</v>
      </c>
      <c r="C94" s="529">
        <v>730</v>
      </c>
      <c r="D94" s="529" t="s">
        <v>559</v>
      </c>
      <c r="E94" s="529">
        <v>1000019805</v>
      </c>
      <c r="F94" s="525" t="s">
        <v>518</v>
      </c>
      <c r="G94" s="529" t="s">
        <v>300</v>
      </c>
      <c r="H94" s="529">
        <v>5</v>
      </c>
      <c r="I94" s="715"/>
      <c r="J94" s="530" t="str">
        <f t="shared" si="3"/>
        <v>INCLUDED</v>
      </c>
      <c r="K94" s="719"/>
      <c r="L94" s="719"/>
      <c r="M94" s="719"/>
      <c r="N94" s="719"/>
      <c r="O94" s="719"/>
      <c r="P94" s="719"/>
      <c r="Q94" s="719"/>
      <c r="R94" s="719"/>
      <c r="S94" s="719"/>
      <c r="T94" s="719"/>
      <c r="U94" s="719"/>
      <c r="V94" s="719"/>
      <c r="W94" s="719"/>
      <c r="X94" s="719"/>
      <c r="Y94" s="719"/>
      <c r="Z94" s="719"/>
      <c r="AA94" s="719"/>
      <c r="AB94" s="719"/>
    </row>
    <row r="95" spans="1:28" s="720" customFormat="1" ht="45.75" customHeight="1">
      <c r="A95" s="702">
        <v>78</v>
      </c>
      <c r="B95" s="529">
        <v>7000016740</v>
      </c>
      <c r="C95" s="529">
        <v>740</v>
      </c>
      <c r="D95" s="529" t="s">
        <v>559</v>
      </c>
      <c r="E95" s="529">
        <v>1000010803</v>
      </c>
      <c r="F95" s="525" t="s">
        <v>520</v>
      </c>
      <c r="G95" s="529" t="s">
        <v>300</v>
      </c>
      <c r="H95" s="529">
        <v>22</v>
      </c>
      <c r="I95" s="715"/>
      <c r="J95" s="530" t="str">
        <f t="shared" si="3"/>
        <v>INCLUDED</v>
      </c>
      <c r="K95" s="719"/>
      <c r="L95" s="719"/>
      <c r="M95" s="719"/>
      <c r="N95" s="719"/>
      <c r="O95" s="719"/>
      <c r="P95" s="719"/>
      <c r="Q95" s="719"/>
      <c r="R95" s="719"/>
      <c r="S95" s="719"/>
      <c r="T95" s="719"/>
      <c r="U95" s="719"/>
      <c r="V95" s="719"/>
      <c r="W95" s="719"/>
      <c r="X95" s="719"/>
      <c r="Y95" s="719"/>
      <c r="Z95" s="719"/>
      <c r="AA95" s="719"/>
      <c r="AB95" s="719"/>
    </row>
    <row r="96" spans="1:28" s="720" customFormat="1" ht="45.75" customHeight="1">
      <c r="A96" s="702">
        <v>79</v>
      </c>
      <c r="B96" s="529">
        <v>7000016740</v>
      </c>
      <c r="C96" s="529">
        <v>750</v>
      </c>
      <c r="D96" s="529" t="s">
        <v>559</v>
      </c>
      <c r="E96" s="529">
        <v>1000019783</v>
      </c>
      <c r="F96" s="525" t="s">
        <v>519</v>
      </c>
      <c r="G96" s="529" t="s">
        <v>300</v>
      </c>
      <c r="H96" s="529">
        <v>3</v>
      </c>
      <c r="I96" s="715"/>
      <c r="J96" s="530" t="str">
        <f t="shared" si="3"/>
        <v>INCLUDED</v>
      </c>
      <c r="K96" s="719"/>
      <c r="L96" s="719"/>
      <c r="M96" s="719"/>
      <c r="N96" s="719"/>
      <c r="O96" s="719"/>
      <c r="P96" s="719"/>
      <c r="Q96" s="719"/>
      <c r="R96" s="719"/>
      <c r="S96" s="719"/>
      <c r="T96" s="719"/>
      <c r="U96" s="719"/>
      <c r="V96" s="719"/>
      <c r="W96" s="719"/>
      <c r="X96" s="719"/>
      <c r="Y96" s="719"/>
      <c r="Z96" s="719"/>
      <c r="AA96" s="719"/>
      <c r="AB96" s="719"/>
    </row>
    <row r="97" spans="1:28" s="720" customFormat="1" ht="83.25" customHeight="1">
      <c r="A97" s="702">
        <v>80</v>
      </c>
      <c r="B97" s="529">
        <v>7000016740</v>
      </c>
      <c r="C97" s="529">
        <v>760</v>
      </c>
      <c r="D97" s="529" t="s">
        <v>559</v>
      </c>
      <c r="E97" s="529">
        <v>1000036855</v>
      </c>
      <c r="F97" s="525" t="s">
        <v>521</v>
      </c>
      <c r="G97" s="529" t="s">
        <v>299</v>
      </c>
      <c r="H97" s="529">
        <v>120</v>
      </c>
      <c r="I97" s="715"/>
      <c r="J97" s="530" t="str">
        <f t="shared" si="3"/>
        <v>INCLUDED</v>
      </c>
      <c r="K97" s="719"/>
      <c r="L97" s="719"/>
      <c r="M97" s="719"/>
      <c r="N97" s="719"/>
      <c r="O97" s="719"/>
      <c r="P97" s="719"/>
      <c r="Q97" s="719"/>
      <c r="R97" s="719"/>
      <c r="S97" s="719"/>
      <c r="T97" s="719"/>
      <c r="U97" s="719"/>
      <c r="V97" s="719"/>
      <c r="W97" s="719"/>
      <c r="X97" s="719"/>
      <c r="Y97" s="719"/>
      <c r="Z97" s="719"/>
      <c r="AA97" s="719"/>
      <c r="AB97" s="719"/>
    </row>
    <row r="98" spans="1:28" s="720" customFormat="1" ht="45.75" customHeight="1">
      <c r="A98" s="702">
        <v>81</v>
      </c>
      <c r="B98" s="529">
        <v>7000016740</v>
      </c>
      <c r="C98" s="529">
        <v>770</v>
      </c>
      <c r="D98" s="529" t="s">
        <v>559</v>
      </c>
      <c r="E98" s="529">
        <v>1000036825</v>
      </c>
      <c r="F98" s="525" t="s">
        <v>523</v>
      </c>
      <c r="G98" s="529" t="s">
        <v>299</v>
      </c>
      <c r="H98" s="529">
        <v>96</v>
      </c>
      <c r="I98" s="715"/>
      <c r="J98" s="530" t="str">
        <f t="shared" si="3"/>
        <v>INCLUDED</v>
      </c>
      <c r="K98" s="719"/>
      <c r="L98" s="719"/>
      <c r="M98" s="719"/>
      <c r="N98" s="719"/>
      <c r="O98" s="719"/>
      <c r="P98" s="719"/>
      <c r="Q98" s="719"/>
      <c r="R98" s="719"/>
      <c r="S98" s="719"/>
      <c r="T98" s="719"/>
      <c r="U98" s="719"/>
      <c r="V98" s="719"/>
      <c r="W98" s="719"/>
      <c r="X98" s="719"/>
      <c r="Y98" s="719"/>
      <c r="Z98" s="719"/>
      <c r="AA98" s="719"/>
      <c r="AB98" s="719"/>
    </row>
    <row r="99" spans="1:28" s="720" customFormat="1" ht="45.75" customHeight="1">
      <c r="A99" s="702">
        <v>82</v>
      </c>
      <c r="B99" s="529">
        <v>7000016740</v>
      </c>
      <c r="C99" s="529">
        <v>780</v>
      </c>
      <c r="D99" s="529" t="s">
        <v>559</v>
      </c>
      <c r="E99" s="529">
        <v>1000036856</v>
      </c>
      <c r="F99" s="525" t="s">
        <v>522</v>
      </c>
      <c r="G99" s="529" t="s">
        <v>299</v>
      </c>
      <c r="H99" s="529">
        <v>12</v>
      </c>
      <c r="I99" s="715"/>
      <c r="J99" s="530" t="str">
        <f t="shared" si="3"/>
        <v>INCLUDED</v>
      </c>
      <c r="K99" s="719"/>
      <c r="L99" s="719"/>
      <c r="M99" s="719"/>
      <c r="N99" s="719"/>
      <c r="O99" s="719"/>
      <c r="P99" s="719"/>
      <c r="Q99" s="719"/>
      <c r="R99" s="719"/>
      <c r="S99" s="719"/>
      <c r="T99" s="719"/>
      <c r="U99" s="719"/>
      <c r="V99" s="719"/>
      <c r="W99" s="719"/>
      <c r="X99" s="719"/>
      <c r="Y99" s="719"/>
      <c r="Z99" s="719"/>
      <c r="AA99" s="719"/>
      <c r="AB99" s="719"/>
    </row>
    <row r="100" spans="1:28" s="720" customFormat="1" ht="45.75" customHeight="1">
      <c r="A100" s="702">
        <v>83</v>
      </c>
      <c r="B100" s="529">
        <v>7000016740</v>
      </c>
      <c r="C100" s="529">
        <v>790</v>
      </c>
      <c r="D100" s="529" t="s">
        <v>560</v>
      </c>
      <c r="E100" s="529">
        <v>1000036839</v>
      </c>
      <c r="F100" s="525" t="s">
        <v>524</v>
      </c>
      <c r="G100" s="529" t="s">
        <v>299</v>
      </c>
      <c r="H100" s="529">
        <v>305</v>
      </c>
      <c r="I100" s="715"/>
      <c r="J100" s="530" t="str">
        <f t="shared" si="3"/>
        <v>INCLUDED</v>
      </c>
      <c r="K100" s="719"/>
      <c r="L100" s="719"/>
      <c r="M100" s="719"/>
      <c r="N100" s="719"/>
      <c r="O100" s="719"/>
      <c r="P100" s="719"/>
      <c r="Q100" s="719"/>
      <c r="R100" s="719"/>
      <c r="S100" s="719"/>
      <c r="T100" s="719"/>
      <c r="U100" s="719"/>
      <c r="V100" s="719"/>
      <c r="W100" s="719"/>
      <c r="X100" s="719"/>
      <c r="Y100" s="719"/>
      <c r="Z100" s="719"/>
      <c r="AA100" s="719"/>
      <c r="AB100" s="719"/>
    </row>
    <row r="101" spans="1:28" s="720" customFormat="1" ht="45.75" customHeight="1">
      <c r="A101" s="702">
        <v>84</v>
      </c>
      <c r="B101" s="529">
        <v>7000016740</v>
      </c>
      <c r="C101" s="529">
        <v>800</v>
      </c>
      <c r="D101" s="529" t="s">
        <v>560</v>
      </c>
      <c r="E101" s="529">
        <v>1000036851</v>
      </c>
      <c r="F101" s="525" t="s">
        <v>525</v>
      </c>
      <c r="G101" s="529" t="s">
        <v>299</v>
      </c>
      <c r="H101" s="529">
        <v>102</v>
      </c>
      <c r="I101" s="715"/>
      <c r="J101" s="530" t="str">
        <f t="shared" si="3"/>
        <v>INCLUDED</v>
      </c>
      <c r="K101" s="719"/>
      <c r="L101" s="719"/>
      <c r="M101" s="719"/>
      <c r="N101" s="719"/>
      <c r="O101" s="719"/>
      <c r="P101" s="719"/>
      <c r="Q101" s="719"/>
      <c r="R101" s="719"/>
      <c r="S101" s="719"/>
      <c r="T101" s="719"/>
      <c r="U101" s="719"/>
      <c r="V101" s="719"/>
      <c r="W101" s="719"/>
      <c r="X101" s="719"/>
      <c r="Y101" s="719"/>
      <c r="Z101" s="719"/>
      <c r="AA101" s="719"/>
      <c r="AB101" s="719"/>
    </row>
    <row r="102" spans="1:28" s="720" customFormat="1" ht="45.75" customHeight="1">
      <c r="A102" s="702">
        <v>85</v>
      </c>
      <c r="B102" s="529">
        <v>7000016740</v>
      </c>
      <c r="C102" s="529">
        <v>810</v>
      </c>
      <c r="D102" s="529" t="s">
        <v>560</v>
      </c>
      <c r="E102" s="529">
        <v>1000036854</v>
      </c>
      <c r="F102" s="525" t="s">
        <v>526</v>
      </c>
      <c r="G102" s="529" t="s">
        <v>299</v>
      </c>
      <c r="H102" s="529">
        <v>5712</v>
      </c>
      <c r="I102" s="715"/>
      <c r="J102" s="530" t="str">
        <f t="shared" si="3"/>
        <v>INCLUDED</v>
      </c>
      <c r="K102" s="719"/>
      <c r="L102" s="719"/>
      <c r="M102" s="719"/>
      <c r="N102" s="719"/>
      <c r="O102" s="719"/>
      <c r="P102" s="719"/>
      <c r="Q102" s="719"/>
      <c r="R102" s="719"/>
      <c r="S102" s="719"/>
      <c r="T102" s="719"/>
      <c r="U102" s="719"/>
      <c r="V102" s="719"/>
      <c r="W102" s="719"/>
      <c r="X102" s="719"/>
      <c r="Y102" s="719"/>
      <c r="Z102" s="719"/>
      <c r="AA102" s="719"/>
      <c r="AB102" s="719"/>
    </row>
    <row r="103" spans="1:28" s="720" customFormat="1" ht="45.75" customHeight="1">
      <c r="A103" s="702">
        <v>86</v>
      </c>
      <c r="B103" s="529">
        <v>7000016740</v>
      </c>
      <c r="C103" s="529">
        <v>820</v>
      </c>
      <c r="D103" s="529" t="s">
        <v>560</v>
      </c>
      <c r="E103" s="529">
        <v>1000036852</v>
      </c>
      <c r="F103" s="525" t="s">
        <v>527</v>
      </c>
      <c r="G103" s="529" t="s">
        <v>299</v>
      </c>
      <c r="H103" s="529">
        <v>1638</v>
      </c>
      <c r="I103" s="715"/>
      <c r="J103" s="530" t="str">
        <f t="shared" si="3"/>
        <v>INCLUDED</v>
      </c>
      <c r="K103" s="719"/>
      <c r="L103" s="719"/>
      <c r="M103" s="719"/>
      <c r="N103" s="719"/>
      <c r="O103" s="719"/>
      <c r="P103" s="719"/>
      <c r="Q103" s="719"/>
      <c r="R103" s="719"/>
      <c r="S103" s="719"/>
      <c r="T103" s="719"/>
      <c r="U103" s="719"/>
      <c r="V103" s="719"/>
      <c r="W103" s="719"/>
      <c r="X103" s="719"/>
      <c r="Y103" s="719"/>
      <c r="Z103" s="719"/>
      <c r="AA103" s="719"/>
      <c r="AB103" s="719"/>
    </row>
    <row r="104" spans="1:28" s="720" customFormat="1" ht="45.75" customHeight="1">
      <c r="A104" s="702">
        <v>87</v>
      </c>
      <c r="B104" s="529">
        <v>7000016740</v>
      </c>
      <c r="C104" s="529">
        <v>830</v>
      </c>
      <c r="D104" s="529" t="s">
        <v>560</v>
      </c>
      <c r="E104" s="529">
        <v>1000036839</v>
      </c>
      <c r="F104" s="525" t="s">
        <v>524</v>
      </c>
      <c r="G104" s="529" t="s">
        <v>299</v>
      </c>
      <c r="H104" s="529">
        <v>50</v>
      </c>
      <c r="I104" s="715"/>
      <c r="J104" s="530" t="str">
        <f t="shared" si="3"/>
        <v>INCLUDED</v>
      </c>
      <c r="K104" s="719"/>
      <c r="L104" s="719"/>
      <c r="M104" s="719"/>
      <c r="N104" s="719"/>
      <c r="O104" s="719"/>
      <c r="P104" s="719"/>
      <c r="Q104" s="719"/>
      <c r="R104" s="719"/>
      <c r="S104" s="719"/>
      <c r="T104" s="719"/>
      <c r="U104" s="719"/>
      <c r="V104" s="719"/>
      <c r="W104" s="719"/>
      <c r="X104" s="719"/>
      <c r="Y104" s="719"/>
      <c r="Z104" s="719"/>
      <c r="AA104" s="719"/>
      <c r="AB104" s="719"/>
    </row>
    <row r="105" spans="1:28" s="720" customFormat="1" ht="45.75" customHeight="1">
      <c r="A105" s="702">
        <v>88</v>
      </c>
      <c r="B105" s="529">
        <v>7000016740</v>
      </c>
      <c r="C105" s="529">
        <v>840</v>
      </c>
      <c r="D105" s="529" t="s">
        <v>560</v>
      </c>
      <c r="E105" s="529">
        <v>1000036851</v>
      </c>
      <c r="F105" s="525" t="s">
        <v>525</v>
      </c>
      <c r="G105" s="529" t="s">
        <v>299</v>
      </c>
      <c r="H105" s="529">
        <v>50</v>
      </c>
      <c r="I105" s="715"/>
      <c r="J105" s="530" t="str">
        <f t="shared" si="3"/>
        <v>INCLUDED</v>
      </c>
      <c r="K105" s="719"/>
      <c r="L105" s="719"/>
      <c r="M105" s="719"/>
      <c r="N105" s="719"/>
      <c r="O105" s="719"/>
      <c r="P105" s="719"/>
      <c r="Q105" s="719"/>
      <c r="R105" s="719"/>
      <c r="S105" s="719"/>
      <c r="T105" s="719"/>
      <c r="U105" s="719"/>
      <c r="V105" s="719"/>
      <c r="W105" s="719"/>
      <c r="X105" s="719"/>
      <c r="Y105" s="719"/>
      <c r="Z105" s="719"/>
      <c r="AA105" s="719"/>
      <c r="AB105" s="719"/>
    </row>
    <row r="106" spans="1:28" s="720" customFormat="1" ht="45.75" customHeight="1">
      <c r="A106" s="702">
        <v>89</v>
      </c>
      <c r="B106" s="529">
        <v>7000016740</v>
      </c>
      <c r="C106" s="529">
        <v>850</v>
      </c>
      <c r="D106" s="529" t="s">
        <v>560</v>
      </c>
      <c r="E106" s="529">
        <v>1000036854</v>
      </c>
      <c r="F106" s="525" t="s">
        <v>526</v>
      </c>
      <c r="G106" s="529" t="s">
        <v>299</v>
      </c>
      <c r="H106" s="529">
        <v>504</v>
      </c>
      <c r="I106" s="715"/>
      <c r="J106" s="530" t="str">
        <f t="shared" si="3"/>
        <v>INCLUDED</v>
      </c>
      <c r="K106" s="719"/>
      <c r="L106" s="719"/>
      <c r="M106" s="719"/>
      <c r="N106" s="719"/>
      <c r="O106" s="719"/>
      <c r="P106" s="719"/>
      <c r="Q106" s="719"/>
      <c r="R106" s="719"/>
      <c r="S106" s="719"/>
      <c r="T106" s="719"/>
      <c r="U106" s="719"/>
      <c r="V106" s="719"/>
      <c r="W106" s="719"/>
      <c r="X106" s="719"/>
      <c r="Y106" s="719"/>
      <c r="Z106" s="719"/>
      <c r="AA106" s="719"/>
      <c r="AB106" s="719"/>
    </row>
    <row r="107" spans="1:28" s="720" customFormat="1" ht="45.75" customHeight="1">
      <c r="A107" s="702">
        <v>90</v>
      </c>
      <c r="B107" s="529">
        <v>7000016740</v>
      </c>
      <c r="C107" s="529">
        <v>860</v>
      </c>
      <c r="D107" s="529" t="s">
        <v>560</v>
      </c>
      <c r="E107" s="529">
        <v>1000036852</v>
      </c>
      <c r="F107" s="525" t="s">
        <v>527</v>
      </c>
      <c r="G107" s="529" t="s">
        <v>299</v>
      </c>
      <c r="H107" s="529">
        <v>36</v>
      </c>
      <c r="I107" s="715"/>
      <c r="J107" s="530" t="str">
        <f t="shared" si="3"/>
        <v>INCLUDED</v>
      </c>
      <c r="K107" s="719"/>
      <c r="L107" s="719"/>
      <c r="M107" s="719"/>
      <c r="N107" s="719"/>
      <c r="O107" s="719"/>
      <c r="P107" s="719"/>
      <c r="Q107" s="719"/>
      <c r="R107" s="719"/>
      <c r="S107" s="719"/>
      <c r="T107" s="719"/>
      <c r="U107" s="719"/>
      <c r="V107" s="719"/>
      <c r="W107" s="719"/>
      <c r="X107" s="719"/>
      <c r="Y107" s="719"/>
      <c r="Z107" s="719"/>
      <c r="AA107" s="719"/>
      <c r="AB107" s="719"/>
    </row>
    <row r="108" spans="1:28" s="720" customFormat="1" ht="45.75" customHeight="1">
      <c r="A108" s="702">
        <v>91</v>
      </c>
      <c r="B108" s="529">
        <v>7000016740</v>
      </c>
      <c r="C108" s="529">
        <v>870</v>
      </c>
      <c r="D108" s="529" t="s">
        <v>561</v>
      </c>
      <c r="E108" s="529">
        <v>1000015504</v>
      </c>
      <c r="F108" s="525" t="s">
        <v>618</v>
      </c>
      <c r="G108" s="529" t="s">
        <v>299</v>
      </c>
      <c r="H108" s="529">
        <v>24</v>
      </c>
      <c r="I108" s="715"/>
      <c r="J108" s="530" t="str">
        <f t="shared" si="3"/>
        <v>INCLUDED</v>
      </c>
      <c r="K108" s="719"/>
      <c r="L108" s="719"/>
      <c r="M108" s="719"/>
      <c r="N108" s="719"/>
      <c r="O108" s="719"/>
      <c r="P108" s="719"/>
      <c r="Q108" s="719"/>
      <c r="R108" s="719"/>
      <c r="S108" s="719"/>
      <c r="T108" s="719"/>
      <c r="U108" s="719"/>
      <c r="V108" s="719"/>
      <c r="W108" s="719"/>
      <c r="X108" s="719"/>
      <c r="Y108" s="719"/>
      <c r="Z108" s="719"/>
      <c r="AA108" s="719"/>
      <c r="AB108" s="719"/>
    </row>
    <row r="109" spans="1:28" s="720" customFormat="1" ht="45.75" customHeight="1">
      <c r="A109" s="702">
        <v>92</v>
      </c>
      <c r="B109" s="529">
        <v>7000016740</v>
      </c>
      <c r="C109" s="529">
        <v>950</v>
      </c>
      <c r="D109" s="529" t="s">
        <v>561</v>
      </c>
      <c r="E109" s="529">
        <v>1000059351</v>
      </c>
      <c r="F109" s="525" t="s">
        <v>619</v>
      </c>
      <c r="G109" s="529" t="s">
        <v>299</v>
      </c>
      <c r="H109" s="529">
        <v>197</v>
      </c>
      <c r="I109" s="715"/>
      <c r="J109" s="530" t="str">
        <f t="shared" si="3"/>
        <v>INCLUDED</v>
      </c>
      <c r="K109" s="719"/>
      <c r="L109" s="719"/>
      <c r="M109" s="719"/>
      <c r="N109" s="719"/>
      <c r="O109" s="719"/>
      <c r="P109" s="719"/>
      <c r="Q109" s="719"/>
      <c r="R109" s="719"/>
      <c r="S109" s="719"/>
      <c r="T109" s="719"/>
      <c r="U109" s="719"/>
      <c r="V109" s="719"/>
      <c r="W109" s="719"/>
      <c r="X109" s="719"/>
      <c r="Y109" s="719"/>
      <c r="Z109" s="719"/>
      <c r="AA109" s="719"/>
      <c r="AB109" s="719"/>
    </row>
    <row r="110" spans="1:28" s="720" customFormat="1" ht="45.75" customHeight="1">
      <c r="A110" s="702">
        <v>93</v>
      </c>
      <c r="B110" s="529">
        <v>7000016740</v>
      </c>
      <c r="C110" s="529">
        <v>880</v>
      </c>
      <c r="D110" s="529" t="s">
        <v>561</v>
      </c>
      <c r="E110" s="529">
        <v>1000022415</v>
      </c>
      <c r="F110" s="525" t="s">
        <v>620</v>
      </c>
      <c r="G110" s="529" t="s">
        <v>299</v>
      </c>
      <c r="H110" s="529">
        <v>394</v>
      </c>
      <c r="I110" s="715"/>
      <c r="J110" s="530" t="str">
        <f t="shared" si="3"/>
        <v>INCLUDED</v>
      </c>
      <c r="K110" s="719"/>
      <c r="L110" s="719"/>
      <c r="M110" s="719"/>
      <c r="N110" s="719"/>
      <c r="O110" s="719"/>
      <c r="P110" s="719"/>
      <c r="Q110" s="719"/>
      <c r="R110" s="719"/>
      <c r="S110" s="719"/>
      <c r="T110" s="719"/>
      <c r="U110" s="719"/>
      <c r="V110" s="719"/>
      <c r="W110" s="719"/>
      <c r="X110" s="719"/>
      <c r="Y110" s="719"/>
      <c r="Z110" s="719"/>
      <c r="AA110" s="719"/>
      <c r="AB110" s="719"/>
    </row>
    <row r="111" spans="1:28" s="720" customFormat="1" ht="45.75" customHeight="1">
      <c r="A111" s="702">
        <v>94</v>
      </c>
      <c r="B111" s="529">
        <v>7000016740</v>
      </c>
      <c r="C111" s="529">
        <v>890</v>
      </c>
      <c r="D111" s="529" t="s">
        <v>561</v>
      </c>
      <c r="E111" s="529">
        <v>1000020443</v>
      </c>
      <c r="F111" s="525" t="s">
        <v>621</v>
      </c>
      <c r="G111" s="529" t="s">
        <v>299</v>
      </c>
      <c r="H111" s="529">
        <v>45</v>
      </c>
      <c r="I111" s="715"/>
      <c r="J111" s="530" t="str">
        <f t="shared" si="3"/>
        <v>INCLUDED</v>
      </c>
      <c r="K111" s="719"/>
      <c r="L111" s="719"/>
      <c r="M111" s="719"/>
      <c r="N111" s="719"/>
      <c r="O111" s="719"/>
      <c r="P111" s="719"/>
      <c r="Q111" s="719"/>
      <c r="R111" s="719"/>
      <c r="S111" s="719"/>
      <c r="T111" s="719"/>
      <c r="U111" s="719"/>
      <c r="V111" s="719"/>
      <c r="W111" s="719"/>
      <c r="X111" s="719"/>
      <c r="Y111" s="719"/>
      <c r="Z111" s="719"/>
      <c r="AA111" s="719"/>
      <c r="AB111" s="719"/>
    </row>
    <row r="112" spans="1:28" s="720" customFormat="1" ht="45.75" customHeight="1">
      <c r="A112" s="702">
        <v>95</v>
      </c>
      <c r="B112" s="529">
        <v>7000016740</v>
      </c>
      <c r="C112" s="529">
        <v>900</v>
      </c>
      <c r="D112" s="529" t="s">
        <v>561</v>
      </c>
      <c r="E112" s="529">
        <v>1000020987</v>
      </c>
      <c r="F112" s="525" t="s">
        <v>622</v>
      </c>
      <c r="G112" s="529" t="s">
        <v>299</v>
      </c>
      <c r="H112" s="529">
        <v>152</v>
      </c>
      <c r="I112" s="715"/>
      <c r="J112" s="530" t="str">
        <f t="shared" si="3"/>
        <v>INCLUDED</v>
      </c>
      <c r="K112" s="719"/>
      <c r="L112" s="719"/>
      <c r="M112" s="719"/>
      <c r="N112" s="719"/>
      <c r="O112" s="719"/>
      <c r="P112" s="719"/>
      <c r="Q112" s="719"/>
      <c r="R112" s="719"/>
      <c r="S112" s="719"/>
      <c r="T112" s="719"/>
      <c r="U112" s="719"/>
      <c r="V112" s="719"/>
      <c r="W112" s="719"/>
      <c r="X112" s="719"/>
      <c r="Y112" s="719"/>
      <c r="Z112" s="719"/>
      <c r="AA112" s="719"/>
      <c r="AB112" s="719"/>
    </row>
    <row r="113" spans="1:28" s="720" customFormat="1" ht="45.75" customHeight="1">
      <c r="A113" s="702">
        <v>96</v>
      </c>
      <c r="B113" s="529">
        <v>7000016740</v>
      </c>
      <c r="C113" s="529">
        <v>910</v>
      </c>
      <c r="D113" s="529" t="s">
        <v>561</v>
      </c>
      <c r="E113" s="529">
        <v>1000015504</v>
      </c>
      <c r="F113" s="525" t="s">
        <v>618</v>
      </c>
      <c r="G113" s="529" t="s">
        <v>299</v>
      </c>
      <c r="H113" s="529">
        <v>1</v>
      </c>
      <c r="I113" s="715"/>
      <c r="J113" s="530" t="str">
        <f t="shared" si="3"/>
        <v>INCLUDED</v>
      </c>
      <c r="K113" s="719"/>
      <c r="L113" s="719"/>
      <c r="M113" s="719"/>
      <c r="N113" s="719"/>
      <c r="O113" s="719"/>
      <c r="P113" s="719"/>
      <c r="Q113" s="719"/>
      <c r="R113" s="719"/>
      <c r="S113" s="719"/>
      <c r="T113" s="719"/>
      <c r="U113" s="719"/>
      <c r="V113" s="719"/>
      <c r="W113" s="719"/>
      <c r="X113" s="719"/>
      <c r="Y113" s="719"/>
      <c r="Z113" s="719"/>
      <c r="AA113" s="719"/>
      <c r="AB113" s="719"/>
    </row>
    <row r="114" spans="1:28" s="720" customFormat="1" ht="45.75" customHeight="1">
      <c r="A114" s="702">
        <v>97</v>
      </c>
      <c r="B114" s="529">
        <v>7000016740</v>
      </c>
      <c r="C114" s="529">
        <v>960</v>
      </c>
      <c r="D114" s="529" t="s">
        <v>561</v>
      </c>
      <c r="E114" s="529">
        <v>1000059351</v>
      </c>
      <c r="F114" s="525" t="s">
        <v>619</v>
      </c>
      <c r="G114" s="529" t="s">
        <v>299</v>
      </c>
      <c r="H114" s="529">
        <v>4</v>
      </c>
      <c r="I114" s="715"/>
      <c r="J114" s="530" t="str">
        <f t="shared" si="3"/>
        <v>INCLUDED</v>
      </c>
      <c r="K114" s="719"/>
      <c r="L114" s="719"/>
      <c r="M114" s="719"/>
      <c r="N114" s="719"/>
      <c r="O114" s="719"/>
      <c r="P114" s="719"/>
      <c r="Q114" s="719"/>
      <c r="R114" s="719"/>
      <c r="S114" s="719"/>
      <c r="T114" s="719"/>
      <c r="U114" s="719"/>
      <c r="V114" s="719"/>
      <c r="W114" s="719"/>
      <c r="X114" s="719"/>
      <c r="Y114" s="719"/>
      <c r="Z114" s="719"/>
      <c r="AA114" s="719"/>
      <c r="AB114" s="719"/>
    </row>
    <row r="115" spans="1:28" s="720" customFormat="1" ht="45.75" customHeight="1">
      <c r="A115" s="702">
        <v>98</v>
      </c>
      <c r="B115" s="529">
        <v>7000016740</v>
      </c>
      <c r="C115" s="529">
        <v>920</v>
      </c>
      <c r="D115" s="529" t="s">
        <v>561</v>
      </c>
      <c r="E115" s="529">
        <v>1000022415</v>
      </c>
      <c r="F115" s="525" t="s">
        <v>620</v>
      </c>
      <c r="G115" s="529" t="s">
        <v>299</v>
      </c>
      <c r="H115" s="529">
        <v>8</v>
      </c>
      <c r="I115" s="715"/>
      <c r="J115" s="530" t="str">
        <f t="shared" si="3"/>
        <v>INCLUDED</v>
      </c>
      <c r="K115" s="719"/>
      <c r="L115" s="719"/>
      <c r="M115" s="719"/>
      <c r="N115" s="719"/>
      <c r="O115" s="719"/>
      <c r="P115" s="719"/>
      <c r="Q115" s="719"/>
      <c r="R115" s="719"/>
      <c r="S115" s="719"/>
      <c r="T115" s="719"/>
      <c r="U115" s="719"/>
      <c r="V115" s="719"/>
      <c r="W115" s="719"/>
      <c r="X115" s="719"/>
      <c r="Y115" s="719"/>
      <c r="Z115" s="719"/>
      <c r="AA115" s="719"/>
      <c r="AB115" s="719"/>
    </row>
    <row r="116" spans="1:28" s="720" customFormat="1" ht="45.75" customHeight="1">
      <c r="A116" s="702">
        <v>99</v>
      </c>
      <c r="B116" s="529">
        <v>7000016740</v>
      </c>
      <c r="C116" s="529">
        <v>930</v>
      </c>
      <c r="D116" s="529" t="s">
        <v>561</v>
      </c>
      <c r="E116" s="529">
        <v>1000020443</v>
      </c>
      <c r="F116" s="525" t="s">
        <v>621</v>
      </c>
      <c r="G116" s="529" t="s">
        <v>299</v>
      </c>
      <c r="H116" s="529">
        <v>1</v>
      </c>
      <c r="I116" s="715"/>
      <c r="J116" s="530" t="str">
        <f t="shared" si="3"/>
        <v>INCLUDED</v>
      </c>
      <c r="K116" s="719"/>
      <c r="L116" s="719"/>
      <c r="M116" s="719"/>
      <c r="N116" s="719"/>
      <c r="O116" s="719"/>
      <c r="P116" s="719"/>
      <c r="Q116" s="719"/>
      <c r="R116" s="719"/>
      <c r="S116" s="719"/>
      <c r="T116" s="719"/>
      <c r="U116" s="719"/>
      <c r="V116" s="719"/>
      <c r="W116" s="719"/>
      <c r="X116" s="719"/>
      <c r="Y116" s="719"/>
      <c r="Z116" s="719"/>
      <c r="AA116" s="719"/>
      <c r="AB116" s="719"/>
    </row>
    <row r="117" spans="1:28" s="720" customFormat="1" ht="45.75" customHeight="1">
      <c r="A117" s="702">
        <v>100</v>
      </c>
      <c r="B117" s="529">
        <v>7000016740</v>
      </c>
      <c r="C117" s="529">
        <v>940</v>
      </c>
      <c r="D117" s="529" t="s">
        <v>561</v>
      </c>
      <c r="E117" s="529">
        <v>1000020987</v>
      </c>
      <c r="F117" s="525" t="s">
        <v>622</v>
      </c>
      <c r="G117" s="529" t="s">
        <v>299</v>
      </c>
      <c r="H117" s="529">
        <v>3</v>
      </c>
      <c r="I117" s="715"/>
      <c r="J117" s="530" t="str">
        <f t="shared" si="3"/>
        <v>INCLUDED</v>
      </c>
      <c r="K117" s="719"/>
      <c r="L117" s="719"/>
      <c r="M117" s="719"/>
      <c r="N117" s="719"/>
      <c r="O117" s="719"/>
      <c r="P117" s="719"/>
      <c r="Q117" s="719"/>
      <c r="R117" s="719"/>
      <c r="S117" s="719"/>
      <c r="T117" s="719"/>
      <c r="U117" s="719"/>
      <c r="V117" s="719"/>
      <c r="W117" s="719"/>
      <c r="X117" s="719"/>
      <c r="Y117" s="719"/>
      <c r="Z117" s="719"/>
      <c r="AA117" s="719"/>
      <c r="AB117" s="719"/>
    </row>
    <row r="118" spans="1:28" s="720" customFormat="1" ht="45.75" customHeight="1">
      <c r="A118" s="702">
        <v>101</v>
      </c>
      <c r="B118" s="529">
        <v>7000016740</v>
      </c>
      <c r="C118" s="529">
        <v>970</v>
      </c>
      <c r="D118" s="529" t="s">
        <v>562</v>
      </c>
      <c r="E118" s="529">
        <v>1000009329</v>
      </c>
      <c r="F118" s="525" t="s">
        <v>623</v>
      </c>
      <c r="G118" s="529" t="s">
        <v>299</v>
      </c>
      <c r="H118" s="529">
        <v>2184</v>
      </c>
      <c r="I118" s="715"/>
      <c r="J118" s="530" t="str">
        <f t="shared" si="3"/>
        <v>INCLUDED</v>
      </c>
      <c r="K118" s="719"/>
      <c r="L118" s="719"/>
      <c r="M118" s="719"/>
      <c r="N118" s="719"/>
      <c r="O118" s="719"/>
      <c r="P118" s="719"/>
      <c r="Q118" s="719"/>
      <c r="R118" s="719"/>
      <c r="S118" s="719"/>
      <c r="T118" s="719"/>
      <c r="U118" s="719"/>
      <c r="V118" s="719"/>
      <c r="W118" s="719"/>
      <c r="X118" s="719"/>
      <c r="Y118" s="719"/>
      <c r="Z118" s="719"/>
      <c r="AA118" s="719"/>
      <c r="AB118" s="719"/>
    </row>
    <row r="119" spans="1:28" s="720" customFormat="1" ht="45.75" customHeight="1">
      <c r="A119" s="702">
        <v>102</v>
      </c>
      <c r="B119" s="529">
        <v>7000016740</v>
      </c>
      <c r="C119" s="529">
        <v>980</v>
      </c>
      <c r="D119" s="529" t="s">
        <v>562</v>
      </c>
      <c r="E119" s="529">
        <v>1000009329</v>
      </c>
      <c r="F119" s="525" t="s">
        <v>623</v>
      </c>
      <c r="G119" s="529" t="s">
        <v>299</v>
      </c>
      <c r="H119" s="529">
        <v>218</v>
      </c>
      <c r="I119" s="715"/>
      <c r="J119" s="530" t="str">
        <f t="shared" si="3"/>
        <v>INCLUDED</v>
      </c>
      <c r="K119" s="719"/>
      <c r="L119" s="719"/>
      <c r="M119" s="719"/>
      <c r="N119" s="719"/>
      <c r="O119" s="719"/>
      <c r="P119" s="719"/>
      <c r="Q119" s="719"/>
      <c r="R119" s="719"/>
      <c r="S119" s="719"/>
      <c r="T119" s="719"/>
      <c r="U119" s="719"/>
      <c r="V119" s="719"/>
      <c r="W119" s="719"/>
      <c r="X119" s="719"/>
      <c r="Y119" s="719"/>
      <c r="Z119" s="719"/>
      <c r="AA119" s="719"/>
      <c r="AB119" s="719"/>
    </row>
    <row r="120" spans="1:28" s="720" customFormat="1" ht="45.75" customHeight="1">
      <c r="A120" s="702">
        <v>103</v>
      </c>
      <c r="B120" s="529">
        <v>7000016740</v>
      </c>
      <c r="C120" s="529">
        <v>990</v>
      </c>
      <c r="D120" s="529" t="s">
        <v>562</v>
      </c>
      <c r="E120" s="529">
        <v>1000009327</v>
      </c>
      <c r="F120" s="525" t="s">
        <v>624</v>
      </c>
      <c r="G120" s="529" t="s">
        <v>299</v>
      </c>
      <c r="H120" s="529">
        <v>417</v>
      </c>
      <c r="I120" s="715"/>
      <c r="J120" s="530" t="str">
        <f t="shared" si="3"/>
        <v>INCLUDED</v>
      </c>
      <c r="K120" s="719"/>
      <c r="L120" s="719"/>
      <c r="M120" s="719"/>
      <c r="N120" s="719"/>
      <c r="O120" s="719"/>
      <c r="P120" s="719"/>
      <c r="Q120" s="719"/>
      <c r="R120" s="719"/>
      <c r="S120" s="719"/>
      <c r="T120" s="719"/>
      <c r="U120" s="719"/>
      <c r="V120" s="719"/>
      <c r="W120" s="719"/>
      <c r="X120" s="719"/>
      <c r="Y120" s="719"/>
      <c r="Z120" s="719"/>
      <c r="AA120" s="719"/>
      <c r="AB120" s="719"/>
    </row>
    <row r="121" spans="1:28" s="720" customFormat="1" ht="45.75" customHeight="1">
      <c r="A121" s="702">
        <v>104</v>
      </c>
      <c r="B121" s="529">
        <v>7000016740</v>
      </c>
      <c r="C121" s="529">
        <v>1000</v>
      </c>
      <c r="D121" s="529" t="s">
        <v>562</v>
      </c>
      <c r="E121" s="529">
        <v>1000009327</v>
      </c>
      <c r="F121" s="525" t="s">
        <v>624</v>
      </c>
      <c r="G121" s="529" t="s">
        <v>299</v>
      </c>
      <c r="H121" s="529">
        <v>42</v>
      </c>
      <c r="I121" s="715"/>
      <c r="J121" s="530" t="str">
        <f t="shared" si="3"/>
        <v>INCLUDED</v>
      </c>
      <c r="K121" s="719"/>
      <c r="L121" s="719"/>
      <c r="M121" s="719"/>
      <c r="N121" s="719"/>
      <c r="O121" s="719"/>
      <c r="P121" s="719"/>
      <c r="Q121" s="719"/>
      <c r="R121" s="719"/>
      <c r="S121" s="719"/>
      <c r="T121" s="719"/>
      <c r="U121" s="719"/>
      <c r="V121" s="719"/>
      <c r="W121" s="719"/>
      <c r="X121" s="719"/>
      <c r="Y121" s="719"/>
      <c r="Z121" s="719"/>
      <c r="AA121" s="719"/>
      <c r="AB121" s="719"/>
    </row>
    <row r="122" spans="1:28" s="720" customFormat="1" ht="45.75" customHeight="1">
      <c r="A122" s="702">
        <v>105</v>
      </c>
      <c r="B122" s="529">
        <v>7000016740</v>
      </c>
      <c r="C122" s="529">
        <v>1100</v>
      </c>
      <c r="D122" s="529" t="s">
        <v>563</v>
      </c>
      <c r="E122" s="529">
        <v>1000030940</v>
      </c>
      <c r="F122" s="525" t="s">
        <v>486</v>
      </c>
      <c r="G122" s="529" t="s">
        <v>485</v>
      </c>
      <c r="H122" s="529">
        <v>45</v>
      </c>
      <c r="I122" s="715"/>
      <c r="J122" s="530" t="str">
        <f t="shared" si="3"/>
        <v>INCLUDED</v>
      </c>
      <c r="K122" s="719"/>
      <c r="L122" s="719"/>
      <c r="M122" s="719"/>
      <c r="N122" s="719"/>
      <c r="O122" s="719"/>
      <c r="P122" s="719"/>
      <c r="Q122" s="719"/>
      <c r="R122" s="719"/>
      <c r="S122" s="719"/>
      <c r="T122" s="719"/>
      <c r="U122" s="719"/>
      <c r="V122" s="719"/>
      <c r="W122" s="719"/>
      <c r="X122" s="719"/>
      <c r="Y122" s="719"/>
      <c r="Z122" s="719"/>
      <c r="AA122" s="719"/>
      <c r="AB122" s="719"/>
    </row>
    <row r="123" spans="1:28" s="720" customFormat="1" ht="45.75" customHeight="1">
      <c r="A123" s="702">
        <v>106</v>
      </c>
      <c r="B123" s="529">
        <v>7000016740</v>
      </c>
      <c r="C123" s="529">
        <v>1110</v>
      </c>
      <c r="D123" s="529" t="s">
        <v>563</v>
      </c>
      <c r="E123" s="529">
        <v>1000020444</v>
      </c>
      <c r="F123" s="525" t="s">
        <v>487</v>
      </c>
      <c r="G123" s="529" t="s">
        <v>299</v>
      </c>
      <c r="H123" s="529">
        <v>44</v>
      </c>
      <c r="I123" s="715"/>
      <c r="J123" s="530" t="str">
        <f t="shared" si="3"/>
        <v>INCLUDED</v>
      </c>
      <c r="K123" s="719"/>
      <c r="L123" s="719"/>
      <c r="M123" s="719"/>
      <c r="N123" s="719"/>
      <c r="O123" s="719"/>
      <c r="P123" s="719"/>
      <c r="Q123" s="719"/>
      <c r="R123" s="719"/>
      <c r="S123" s="719"/>
      <c r="T123" s="719"/>
      <c r="U123" s="719"/>
      <c r="V123" s="719"/>
      <c r="W123" s="719"/>
      <c r="X123" s="719"/>
      <c r="Y123" s="719"/>
      <c r="Z123" s="719"/>
      <c r="AA123" s="719"/>
      <c r="AB123" s="719"/>
    </row>
    <row r="124" spans="1:28" s="720" customFormat="1" ht="45.75" customHeight="1">
      <c r="A124" s="702">
        <v>107</v>
      </c>
      <c r="B124" s="529">
        <v>7000016740</v>
      </c>
      <c r="C124" s="529">
        <v>1120</v>
      </c>
      <c r="D124" s="529" t="s">
        <v>563</v>
      </c>
      <c r="E124" s="529">
        <v>1000033144</v>
      </c>
      <c r="F124" s="525" t="s">
        <v>532</v>
      </c>
      <c r="G124" s="529" t="s">
        <v>300</v>
      </c>
      <c r="H124" s="529">
        <v>1</v>
      </c>
      <c r="I124" s="715"/>
      <c r="J124" s="530" t="str">
        <f t="shared" si="3"/>
        <v>INCLUDED</v>
      </c>
      <c r="K124" s="719"/>
      <c r="L124" s="719"/>
      <c r="M124" s="719"/>
      <c r="N124" s="719"/>
      <c r="O124" s="719"/>
      <c r="P124" s="719"/>
      <c r="Q124" s="719"/>
      <c r="R124" s="719"/>
      <c r="S124" s="719"/>
      <c r="T124" s="719"/>
      <c r="U124" s="719"/>
      <c r="V124" s="719"/>
      <c r="W124" s="719"/>
      <c r="X124" s="719"/>
      <c r="Y124" s="719"/>
      <c r="Z124" s="719"/>
      <c r="AA124" s="719"/>
      <c r="AB124" s="719"/>
    </row>
    <row r="125" spans="1:28" s="720" customFormat="1" ht="45.75" customHeight="1">
      <c r="A125" s="702">
        <v>108</v>
      </c>
      <c r="B125" s="529">
        <v>7000016740</v>
      </c>
      <c r="C125" s="529">
        <v>1130</v>
      </c>
      <c r="D125" s="529" t="s">
        <v>563</v>
      </c>
      <c r="E125" s="529">
        <v>1000031039</v>
      </c>
      <c r="F125" s="525" t="s">
        <v>488</v>
      </c>
      <c r="G125" s="529" t="s">
        <v>300</v>
      </c>
      <c r="H125" s="529">
        <v>9</v>
      </c>
      <c r="I125" s="715"/>
      <c r="J125" s="530" t="str">
        <f t="shared" si="3"/>
        <v>INCLUDED</v>
      </c>
      <c r="K125" s="719"/>
      <c r="L125" s="719"/>
      <c r="M125" s="719"/>
      <c r="N125" s="719"/>
      <c r="O125" s="719"/>
      <c r="P125" s="719"/>
      <c r="Q125" s="719"/>
      <c r="R125" s="719"/>
      <c r="S125" s="719"/>
      <c r="T125" s="719"/>
      <c r="U125" s="719"/>
      <c r="V125" s="719"/>
      <c r="W125" s="719"/>
      <c r="X125" s="719"/>
      <c r="Y125" s="719"/>
      <c r="Z125" s="719"/>
      <c r="AA125" s="719"/>
      <c r="AB125" s="719"/>
    </row>
    <row r="126" spans="1:28" s="720" customFormat="1" ht="45.75" customHeight="1">
      <c r="A126" s="702">
        <v>109</v>
      </c>
      <c r="B126" s="529">
        <v>7000016740</v>
      </c>
      <c r="C126" s="529">
        <v>1140</v>
      </c>
      <c r="D126" s="529" t="s">
        <v>563</v>
      </c>
      <c r="E126" s="529">
        <v>1000033146</v>
      </c>
      <c r="F126" s="525" t="s">
        <v>489</v>
      </c>
      <c r="G126" s="529" t="s">
        <v>300</v>
      </c>
      <c r="H126" s="529">
        <v>80</v>
      </c>
      <c r="I126" s="715"/>
      <c r="J126" s="530" t="str">
        <f t="shared" si="3"/>
        <v>INCLUDED</v>
      </c>
      <c r="K126" s="719"/>
      <c r="L126" s="719"/>
      <c r="M126" s="719"/>
      <c r="N126" s="719"/>
      <c r="O126" s="719"/>
      <c r="P126" s="719"/>
      <c r="Q126" s="719"/>
      <c r="R126" s="719"/>
      <c r="S126" s="719"/>
      <c r="T126" s="719"/>
      <c r="U126" s="719"/>
      <c r="V126" s="719"/>
      <c r="W126" s="719"/>
      <c r="X126" s="719"/>
      <c r="Y126" s="719"/>
      <c r="Z126" s="719"/>
      <c r="AA126" s="719"/>
      <c r="AB126" s="719"/>
    </row>
    <row r="127" spans="1:28" s="720" customFormat="1" ht="45.75" customHeight="1">
      <c r="A127" s="702">
        <v>110</v>
      </c>
      <c r="B127" s="529">
        <v>7000016740</v>
      </c>
      <c r="C127" s="529">
        <v>1150</v>
      </c>
      <c r="D127" s="529" t="s">
        <v>563</v>
      </c>
      <c r="E127" s="529">
        <v>1000031041</v>
      </c>
      <c r="F127" s="525" t="s">
        <v>533</v>
      </c>
      <c r="G127" s="529" t="s">
        <v>300</v>
      </c>
      <c r="H127" s="529">
        <v>1</v>
      </c>
      <c r="I127" s="715"/>
      <c r="J127" s="530" t="str">
        <f t="shared" si="3"/>
        <v>INCLUDED</v>
      </c>
      <c r="K127" s="719"/>
      <c r="L127" s="719"/>
      <c r="M127" s="719"/>
      <c r="N127" s="719"/>
      <c r="O127" s="719"/>
      <c r="P127" s="719"/>
      <c r="Q127" s="719"/>
      <c r="R127" s="719"/>
      <c r="S127" s="719"/>
      <c r="T127" s="719"/>
      <c r="U127" s="719"/>
      <c r="V127" s="719"/>
      <c r="W127" s="719"/>
      <c r="X127" s="719"/>
      <c r="Y127" s="719"/>
      <c r="Z127" s="719"/>
      <c r="AA127" s="719"/>
      <c r="AB127" s="719"/>
    </row>
    <row r="128" spans="1:28" s="720" customFormat="1" ht="45.75" customHeight="1">
      <c r="A128" s="702">
        <v>111</v>
      </c>
      <c r="B128" s="529">
        <v>7000016740</v>
      </c>
      <c r="C128" s="529">
        <v>1160</v>
      </c>
      <c r="D128" s="529" t="s">
        <v>563</v>
      </c>
      <c r="E128" s="529">
        <v>1000022417</v>
      </c>
      <c r="F128" s="525" t="s">
        <v>490</v>
      </c>
      <c r="G128" s="529" t="s">
        <v>299</v>
      </c>
      <c r="H128" s="529">
        <v>454</v>
      </c>
      <c r="I128" s="715"/>
      <c r="J128" s="530" t="str">
        <f t="shared" si="3"/>
        <v>INCLUDED</v>
      </c>
      <c r="K128" s="719"/>
      <c r="L128" s="719"/>
      <c r="M128" s="719"/>
      <c r="N128" s="719"/>
      <c r="O128" s="719"/>
      <c r="P128" s="719"/>
      <c r="Q128" s="719"/>
      <c r="R128" s="719"/>
      <c r="S128" s="719"/>
      <c r="T128" s="719"/>
      <c r="U128" s="719"/>
      <c r="V128" s="719"/>
      <c r="W128" s="719"/>
      <c r="X128" s="719"/>
      <c r="Y128" s="719"/>
      <c r="Z128" s="719"/>
      <c r="AA128" s="719"/>
      <c r="AB128" s="719"/>
    </row>
    <row r="129" spans="1:28" s="720" customFormat="1" ht="45.75" customHeight="1">
      <c r="A129" s="702">
        <v>112</v>
      </c>
      <c r="B129" s="529">
        <v>7000016740</v>
      </c>
      <c r="C129" s="529">
        <v>1170</v>
      </c>
      <c r="D129" s="529" t="s">
        <v>563</v>
      </c>
      <c r="E129" s="529">
        <v>1000010817</v>
      </c>
      <c r="F129" s="525" t="s">
        <v>491</v>
      </c>
      <c r="G129" s="529" t="s">
        <v>299</v>
      </c>
      <c r="H129" s="529">
        <v>460</v>
      </c>
      <c r="I129" s="715"/>
      <c r="J129" s="530" t="str">
        <f t="shared" si="3"/>
        <v>INCLUDED</v>
      </c>
      <c r="K129" s="719"/>
      <c r="L129" s="719"/>
      <c r="M129" s="719"/>
      <c r="N129" s="719"/>
      <c r="O129" s="719"/>
      <c r="P129" s="719"/>
      <c r="Q129" s="719"/>
      <c r="R129" s="719"/>
      <c r="S129" s="719"/>
      <c r="T129" s="719"/>
      <c r="U129" s="719"/>
      <c r="V129" s="719"/>
      <c r="W129" s="719"/>
      <c r="X129" s="719"/>
      <c r="Y129" s="719"/>
      <c r="Z129" s="719"/>
      <c r="AA129" s="719"/>
      <c r="AB129" s="719"/>
    </row>
    <row r="130" spans="1:28" s="720" customFormat="1" ht="45.75" customHeight="1">
      <c r="A130" s="702">
        <v>113</v>
      </c>
      <c r="B130" s="529">
        <v>7000016740</v>
      </c>
      <c r="C130" s="529">
        <v>1180</v>
      </c>
      <c r="D130" s="529" t="s">
        <v>563</v>
      </c>
      <c r="E130" s="529">
        <v>1000014198</v>
      </c>
      <c r="F130" s="525" t="s">
        <v>492</v>
      </c>
      <c r="G130" s="529" t="s">
        <v>299</v>
      </c>
      <c r="H130" s="529">
        <v>11</v>
      </c>
      <c r="I130" s="715"/>
      <c r="J130" s="530" t="str">
        <f t="shared" si="3"/>
        <v>INCLUDED</v>
      </c>
      <c r="K130" s="719"/>
      <c r="L130" s="719"/>
      <c r="M130" s="719"/>
      <c r="N130" s="719"/>
      <c r="O130" s="719"/>
      <c r="P130" s="719"/>
      <c r="Q130" s="719"/>
      <c r="R130" s="719"/>
      <c r="S130" s="719"/>
      <c r="T130" s="719"/>
      <c r="U130" s="719"/>
      <c r="V130" s="719"/>
      <c r="W130" s="719"/>
      <c r="X130" s="719"/>
      <c r="Y130" s="719"/>
      <c r="Z130" s="719"/>
      <c r="AA130" s="719"/>
      <c r="AB130" s="719"/>
    </row>
    <row r="131" spans="1:28" s="720" customFormat="1" ht="45.75" customHeight="1">
      <c r="A131" s="702">
        <v>114</v>
      </c>
      <c r="B131" s="529">
        <v>7000016740</v>
      </c>
      <c r="C131" s="529">
        <v>1190</v>
      </c>
      <c r="D131" s="529" t="s">
        <v>563</v>
      </c>
      <c r="E131" s="529">
        <v>1000030940</v>
      </c>
      <c r="F131" s="525" t="s">
        <v>486</v>
      </c>
      <c r="G131" s="529" t="s">
        <v>485</v>
      </c>
      <c r="H131" s="529">
        <v>2</v>
      </c>
      <c r="I131" s="715"/>
      <c r="J131" s="530" t="str">
        <f t="shared" si="3"/>
        <v>INCLUDED</v>
      </c>
      <c r="K131" s="719"/>
      <c r="L131" s="719"/>
      <c r="M131" s="719"/>
      <c r="N131" s="719"/>
      <c r="O131" s="719"/>
      <c r="P131" s="719"/>
      <c r="Q131" s="719"/>
      <c r="R131" s="719"/>
      <c r="S131" s="719"/>
      <c r="T131" s="719"/>
      <c r="U131" s="719"/>
      <c r="V131" s="719"/>
      <c r="W131" s="719"/>
      <c r="X131" s="719"/>
      <c r="Y131" s="719"/>
      <c r="Z131" s="719"/>
      <c r="AA131" s="719"/>
      <c r="AB131" s="719"/>
    </row>
    <row r="132" spans="1:28" s="720" customFormat="1" ht="45.75" customHeight="1">
      <c r="A132" s="702">
        <v>115</v>
      </c>
      <c r="B132" s="529">
        <v>7000016740</v>
      </c>
      <c r="C132" s="529">
        <v>1200</v>
      </c>
      <c r="D132" s="529" t="s">
        <v>563</v>
      </c>
      <c r="E132" s="529">
        <v>1000020444</v>
      </c>
      <c r="F132" s="525" t="s">
        <v>487</v>
      </c>
      <c r="G132" s="529" t="s">
        <v>299</v>
      </c>
      <c r="H132" s="529">
        <v>2</v>
      </c>
      <c r="I132" s="715"/>
      <c r="J132" s="530" t="str">
        <f t="shared" si="3"/>
        <v>INCLUDED</v>
      </c>
      <c r="K132" s="719"/>
      <c r="L132" s="719"/>
      <c r="M132" s="719"/>
      <c r="N132" s="719"/>
      <c r="O132" s="719"/>
      <c r="P132" s="719"/>
      <c r="Q132" s="719"/>
      <c r="R132" s="719"/>
      <c r="S132" s="719"/>
      <c r="T132" s="719"/>
      <c r="U132" s="719"/>
      <c r="V132" s="719"/>
      <c r="W132" s="719"/>
      <c r="X132" s="719"/>
      <c r="Y132" s="719"/>
      <c r="Z132" s="719"/>
      <c r="AA132" s="719"/>
      <c r="AB132" s="719"/>
    </row>
    <row r="133" spans="1:28" s="720" customFormat="1" ht="45.75" customHeight="1">
      <c r="A133" s="702">
        <v>116</v>
      </c>
      <c r="B133" s="529">
        <v>7000016740</v>
      </c>
      <c r="C133" s="529">
        <v>1210</v>
      </c>
      <c r="D133" s="529" t="s">
        <v>563</v>
      </c>
      <c r="E133" s="529">
        <v>1000033144</v>
      </c>
      <c r="F133" s="525" t="s">
        <v>532</v>
      </c>
      <c r="G133" s="529" t="s">
        <v>300</v>
      </c>
      <c r="H133" s="529">
        <v>1</v>
      </c>
      <c r="I133" s="715"/>
      <c r="J133" s="530" t="str">
        <f t="shared" si="3"/>
        <v>INCLUDED</v>
      </c>
      <c r="K133" s="719"/>
      <c r="L133" s="719"/>
      <c r="M133" s="719"/>
      <c r="N133" s="719"/>
      <c r="O133" s="719"/>
      <c r="P133" s="719"/>
      <c r="Q133" s="719"/>
      <c r="R133" s="719"/>
      <c r="S133" s="719"/>
      <c r="T133" s="719"/>
      <c r="U133" s="719"/>
      <c r="V133" s="719"/>
      <c r="W133" s="719"/>
      <c r="X133" s="719"/>
      <c r="Y133" s="719"/>
      <c r="Z133" s="719"/>
      <c r="AA133" s="719"/>
      <c r="AB133" s="719"/>
    </row>
    <row r="134" spans="1:28" s="720" customFormat="1" ht="45.75" customHeight="1">
      <c r="A134" s="702">
        <v>117</v>
      </c>
      <c r="B134" s="529">
        <v>7000016740</v>
      </c>
      <c r="C134" s="529">
        <v>1220</v>
      </c>
      <c r="D134" s="529" t="s">
        <v>563</v>
      </c>
      <c r="E134" s="529">
        <v>1000031039</v>
      </c>
      <c r="F134" s="525" t="s">
        <v>488</v>
      </c>
      <c r="G134" s="529" t="s">
        <v>300</v>
      </c>
      <c r="H134" s="529">
        <v>1</v>
      </c>
      <c r="I134" s="715"/>
      <c r="J134" s="530" t="str">
        <f t="shared" si="3"/>
        <v>INCLUDED</v>
      </c>
      <c r="K134" s="719"/>
      <c r="L134" s="719"/>
      <c r="M134" s="719"/>
      <c r="N134" s="719"/>
      <c r="O134" s="719"/>
      <c r="P134" s="719"/>
      <c r="Q134" s="719"/>
      <c r="R134" s="719"/>
      <c r="S134" s="719"/>
      <c r="T134" s="719"/>
      <c r="U134" s="719"/>
      <c r="V134" s="719"/>
      <c r="W134" s="719"/>
      <c r="X134" s="719"/>
      <c r="Y134" s="719"/>
      <c r="Z134" s="719"/>
      <c r="AA134" s="719"/>
      <c r="AB134" s="719"/>
    </row>
    <row r="135" spans="1:28" s="720" customFormat="1" ht="45.75" customHeight="1">
      <c r="A135" s="702">
        <v>118</v>
      </c>
      <c r="B135" s="529">
        <v>7000016740</v>
      </c>
      <c r="C135" s="529">
        <v>1230</v>
      </c>
      <c r="D135" s="529" t="s">
        <v>563</v>
      </c>
      <c r="E135" s="529">
        <v>1000033146</v>
      </c>
      <c r="F135" s="525" t="s">
        <v>489</v>
      </c>
      <c r="G135" s="529" t="s">
        <v>300</v>
      </c>
      <c r="H135" s="529">
        <v>3</v>
      </c>
      <c r="I135" s="715"/>
      <c r="J135" s="530" t="str">
        <f t="shared" si="3"/>
        <v>INCLUDED</v>
      </c>
      <c r="K135" s="719"/>
      <c r="L135" s="719"/>
      <c r="M135" s="719"/>
      <c r="N135" s="719"/>
      <c r="O135" s="719"/>
      <c r="P135" s="719"/>
      <c r="Q135" s="719"/>
      <c r="R135" s="719"/>
      <c r="S135" s="719"/>
      <c r="T135" s="719"/>
      <c r="U135" s="719"/>
      <c r="V135" s="719"/>
      <c r="W135" s="719"/>
      <c r="X135" s="719"/>
      <c r="Y135" s="719"/>
      <c r="Z135" s="719"/>
      <c r="AA135" s="719"/>
      <c r="AB135" s="719"/>
    </row>
    <row r="136" spans="1:28" s="720" customFormat="1" ht="45.75" customHeight="1">
      <c r="A136" s="702">
        <v>119</v>
      </c>
      <c r="B136" s="529">
        <v>7000016740</v>
      </c>
      <c r="C136" s="529">
        <v>1240</v>
      </c>
      <c r="D136" s="529" t="s">
        <v>563</v>
      </c>
      <c r="E136" s="529">
        <v>1000031041</v>
      </c>
      <c r="F136" s="525" t="s">
        <v>533</v>
      </c>
      <c r="G136" s="529" t="s">
        <v>300</v>
      </c>
      <c r="H136" s="529">
        <v>1</v>
      </c>
      <c r="I136" s="715"/>
      <c r="J136" s="530" t="str">
        <f t="shared" si="3"/>
        <v>INCLUDED</v>
      </c>
      <c r="K136" s="719"/>
      <c r="L136" s="719"/>
      <c r="M136" s="719"/>
      <c r="N136" s="719"/>
      <c r="O136" s="719"/>
      <c r="P136" s="719"/>
      <c r="Q136" s="719"/>
      <c r="R136" s="719"/>
      <c r="S136" s="719"/>
      <c r="T136" s="719"/>
      <c r="U136" s="719"/>
      <c r="V136" s="719"/>
      <c r="W136" s="719"/>
      <c r="X136" s="719"/>
      <c r="Y136" s="719"/>
      <c r="Z136" s="719"/>
      <c r="AA136" s="719"/>
      <c r="AB136" s="719"/>
    </row>
    <row r="137" spans="1:28" s="720" customFormat="1" ht="45.75" customHeight="1">
      <c r="A137" s="702">
        <v>120</v>
      </c>
      <c r="B137" s="529">
        <v>7000016740</v>
      </c>
      <c r="C137" s="529">
        <v>1250</v>
      </c>
      <c r="D137" s="529" t="s">
        <v>563</v>
      </c>
      <c r="E137" s="529">
        <v>1000022417</v>
      </c>
      <c r="F137" s="525" t="s">
        <v>490</v>
      </c>
      <c r="G137" s="529" t="s">
        <v>299</v>
      </c>
      <c r="H137" s="529">
        <v>16</v>
      </c>
      <c r="I137" s="715"/>
      <c r="J137" s="530" t="str">
        <f t="shared" si="3"/>
        <v>INCLUDED</v>
      </c>
      <c r="K137" s="719"/>
      <c r="L137" s="719"/>
      <c r="M137" s="719"/>
      <c r="N137" s="719"/>
      <c r="O137" s="719"/>
      <c r="P137" s="719"/>
      <c r="Q137" s="719"/>
      <c r="R137" s="719"/>
      <c r="S137" s="719"/>
      <c r="T137" s="719"/>
      <c r="U137" s="719"/>
      <c r="V137" s="719"/>
      <c r="W137" s="719"/>
      <c r="X137" s="719"/>
      <c r="Y137" s="719"/>
      <c r="Z137" s="719"/>
      <c r="AA137" s="719"/>
      <c r="AB137" s="719"/>
    </row>
    <row r="138" spans="1:28" s="720" customFormat="1" ht="45.75" customHeight="1">
      <c r="A138" s="702">
        <v>121</v>
      </c>
      <c r="B138" s="529">
        <v>7000016740</v>
      </c>
      <c r="C138" s="529">
        <v>1260</v>
      </c>
      <c r="D138" s="529" t="s">
        <v>563</v>
      </c>
      <c r="E138" s="529">
        <v>1000010817</v>
      </c>
      <c r="F138" s="525" t="s">
        <v>491</v>
      </c>
      <c r="G138" s="529" t="s">
        <v>299</v>
      </c>
      <c r="H138" s="529">
        <v>17</v>
      </c>
      <c r="I138" s="715"/>
      <c r="J138" s="530" t="str">
        <f t="shared" si="3"/>
        <v>INCLUDED</v>
      </c>
      <c r="K138" s="719"/>
      <c r="L138" s="719"/>
      <c r="M138" s="719"/>
      <c r="N138" s="719"/>
      <c r="O138" s="719"/>
      <c r="P138" s="719"/>
      <c r="Q138" s="719"/>
      <c r="R138" s="719"/>
      <c r="S138" s="719"/>
      <c r="T138" s="719"/>
      <c r="U138" s="719"/>
      <c r="V138" s="719"/>
      <c r="W138" s="719"/>
      <c r="X138" s="719"/>
      <c r="Y138" s="719"/>
      <c r="Z138" s="719"/>
      <c r="AA138" s="719"/>
      <c r="AB138" s="719"/>
    </row>
    <row r="139" spans="1:28" s="720" customFormat="1" ht="45.75" customHeight="1">
      <c r="A139" s="702">
        <v>122</v>
      </c>
      <c r="B139" s="529">
        <v>7000016740</v>
      </c>
      <c r="C139" s="529">
        <v>1270</v>
      </c>
      <c r="D139" s="529" t="s">
        <v>563</v>
      </c>
      <c r="E139" s="529">
        <v>1000014198</v>
      </c>
      <c r="F139" s="525" t="s">
        <v>492</v>
      </c>
      <c r="G139" s="529" t="s">
        <v>299</v>
      </c>
      <c r="H139" s="529">
        <v>1</v>
      </c>
      <c r="I139" s="715"/>
      <c r="J139" s="530" t="str">
        <f t="shared" si="3"/>
        <v>INCLUDED</v>
      </c>
      <c r="K139" s="719"/>
      <c r="L139" s="719"/>
      <c r="M139" s="719"/>
      <c r="N139" s="719"/>
      <c r="O139" s="719"/>
      <c r="P139" s="719"/>
      <c r="Q139" s="719"/>
      <c r="R139" s="719"/>
      <c r="S139" s="719"/>
      <c r="T139" s="719"/>
      <c r="U139" s="719"/>
      <c r="V139" s="719"/>
      <c r="W139" s="719"/>
      <c r="X139" s="719"/>
      <c r="Y139" s="719"/>
      <c r="Z139" s="719"/>
      <c r="AA139" s="719"/>
      <c r="AB139" s="719"/>
    </row>
    <row r="140" spans="1:28" s="758" customFormat="1" ht="25.5" customHeight="1">
      <c r="A140" s="756"/>
      <c r="B140" s="760" t="s">
        <v>625</v>
      </c>
      <c r="C140" s="756"/>
      <c r="D140" s="757"/>
      <c r="E140" s="756"/>
      <c r="F140" s="756"/>
      <c r="G140" s="756"/>
      <c r="H140" s="756"/>
      <c r="I140" s="756"/>
      <c r="J140" s="757"/>
      <c r="K140" s="756"/>
      <c r="L140" s="756"/>
      <c r="M140" s="756"/>
      <c r="N140" s="756"/>
    </row>
    <row r="141" spans="1:28" s="720" customFormat="1" ht="124.5" customHeight="1">
      <c r="A141" s="702">
        <v>123</v>
      </c>
      <c r="B141" s="529">
        <v>7000016740</v>
      </c>
      <c r="C141" s="529">
        <v>1370</v>
      </c>
      <c r="D141" s="529" t="s">
        <v>553</v>
      </c>
      <c r="E141" s="529">
        <v>1000059739</v>
      </c>
      <c r="F141" s="525" t="s">
        <v>567</v>
      </c>
      <c r="G141" s="529" t="s">
        <v>299</v>
      </c>
      <c r="H141" s="529">
        <v>11</v>
      </c>
      <c r="I141" s="715"/>
      <c r="J141" s="530" t="str">
        <f t="shared" si="3"/>
        <v>INCLUDED</v>
      </c>
      <c r="K141" s="719"/>
      <c r="L141" s="719"/>
      <c r="M141" s="719"/>
      <c r="N141" s="719"/>
      <c r="O141" s="719"/>
      <c r="P141" s="719"/>
      <c r="Q141" s="719"/>
      <c r="R141" s="719"/>
      <c r="S141" s="719"/>
      <c r="T141" s="719"/>
      <c r="U141" s="719"/>
      <c r="V141" s="719"/>
      <c r="W141" s="719"/>
      <c r="X141" s="719"/>
      <c r="Y141" s="719"/>
      <c r="Z141" s="719"/>
      <c r="AA141" s="719"/>
      <c r="AB141" s="719"/>
    </row>
    <row r="142" spans="1:28" s="720" customFormat="1" ht="124.5" customHeight="1">
      <c r="A142" s="702">
        <v>124</v>
      </c>
      <c r="B142" s="529">
        <v>7000016740</v>
      </c>
      <c r="C142" s="529">
        <v>1380</v>
      </c>
      <c r="D142" s="529" t="s">
        <v>553</v>
      </c>
      <c r="E142" s="529">
        <v>1000059877</v>
      </c>
      <c r="F142" s="525" t="s">
        <v>570</v>
      </c>
      <c r="G142" s="529" t="s">
        <v>299</v>
      </c>
      <c r="H142" s="529">
        <v>16</v>
      </c>
      <c r="I142" s="715"/>
      <c r="J142" s="530" t="str">
        <f t="shared" si="3"/>
        <v>INCLUDED</v>
      </c>
      <c r="K142" s="719"/>
      <c r="L142" s="719"/>
      <c r="M142" s="719"/>
      <c r="N142" s="719"/>
      <c r="O142" s="719"/>
      <c r="P142" s="719"/>
      <c r="Q142" s="719"/>
      <c r="R142" s="719"/>
      <c r="S142" s="719"/>
      <c r="T142" s="719"/>
      <c r="U142" s="719"/>
      <c r="V142" s="719"/>
      <c r="W142" s="719"/>
      <c r="X142" s="719"/>
      <c r="Y142" s="719"/>
      <c r="Z142" s="719"/>
      <c r="AA142" s="719"/>
      <c r="AB142" s="719"/>
    </row>
    <row r="143" spans="1:28" s="720" customFormat="1" ht="124.5" customHeight="1">
      <c r="A143" s="702">
        <v>125</v>
      </c>
      <c r="B143" s="529">
        <v>7000016740</v>
      </c>
      <c r="C143" s="529">
        <v>1390</v>
      </c>
      <c r="D143" s="529" t="s">
        <v>553</v>
      </c>
      <c r="E143" s="529">
        <v>1000059878</v>
      </c>
      <c r="F143" s="525" t="s">
        <v>571</v>
      </c>
      <c r="G143" s="529" t="s">
        <v>299</v>
      </c>
      <c r="H143" s="529">
        <v>1</v>
      </c>
      <c r="I143" s="715"/>
      <c r="J143" s="530" t="str">
        <f t="shared" si="3"/>
        <v>INCLUDED</v>
      </c>
      <c r="K143" s="719"/>
      <c r="L143" s="719"/>
      <c r="M143" s="719"/>
      <c r="N143" s="719"/>
      <c r="O143" s="719"/>
      <c r="P143" s="719"/>
      <c r="Q143" s="719"/>
      <c r="R143" s="719"/>
      <c r="S143" s="719"/>
      <c r="T143" s="719"/>
      <c r="U143" s="719"/>
      <c r="V143" s="719"/>
      <c r="W143" s="719"/>
      <c r="X143" s="719"/>
      <c r="Y143" s="719"/>
      <c r="Z143" s="719"/>
      <c r="AA143" s="719"/>
      <c r="AB143" s="719"/>
    </row>
    <row r="144" spans="1:28" s="720" customFormat="1" ht="124.5" customHeight="1">
      <c r="A144" s="702">
        <v>126</v>
      </c>
      <c r="B144" s="529">
        <v>7000016740</v>
      </c>
      <c r="C144" s="529">
        <v>1400</v>
      </c>
      <c r="D144" s="529" t="s">
        <v>553</v>
      </c>
      <c r="E144" s="529">
        <v>1000059885</v>
      </c>
      <c r="F144" s="525" t="s">
        <v>574</v>
      </c>
      <c r="G144" s="529" t="s">
        <v>299</v>
      </c>
      <c r="H144" s="529">
        <v>2</v>
      </c>
      <c r="I144" s="715"/>
      <c r="J144" s="530" t="str">
        <f t="shared" si="3"/>
        <v>INCLUDED</v>
      </c>
      <c r="K144" s="719"/>
      <c r="L144" s="719"/>
      <c r="M144" s="719"/>
      <c r="N144" s="719"/>
      <c r="O144" s="719"/>
      <c r="P144" s="719"/>
      <c r="Q144" s="719"/>
      <c r="R144" s="719"/>
      <c r="S144" s="719"/>
      <c r="T144" s="719"/>
      <c r="U144" s="719"/>
      <c r="V144" s="719"/>
      <c r="W144" s="719"/>
      <c r="X144" s="719"/>
      <c r="Y144" s="719"/>
      <c r="Z144" s="719"/>
      <c r="AA144" s="719"/>
      <c r="AB144" s="719"/>
    </row>
    <row r="145" spans="1:28" s="720" customFormat="1" ht="124.5" customHeight="1">
      <c r="A145" s="702">
        <v>127</v>
      </c>
      <c r="B145" s="529">
        <v>7000016740</v>
      </c>
      <c r="C145" s="529">
        <v>1410</v>
      </c>
      <c r="D145" s="529" t="s">
        <v>553</v>
      </c>
      <c r="E145" s="529">
        <v>1000059895</v>
      </c>
      <c r="F145" s="525" t="s">
        <v>579</v>
      </c>
      <c r="G145" s="529" t="s">
        <v>299</v>
      </c>
      <c r="H145" s="529">
        <v>4</v>
      </c>
      <c r="I145" s="715"/>
      <c r="J145" s="530" t="str">
        <f t="shared" si="3"/>
        <v>INCLUDED</v>
      </c>
      <c r="K145" s="719"/>
      <c r="L145" s="719"/>
      <c r="M145" s="719"/>
      <c r="N145" s="719"/>
      <c r="O145" s="719"/>
      <c r="P145" s="719"/>
      <c r="Q145" s="719"/>
      <c r="R145" s="719"/>
      <c r="S145" s="719"/>
      <c r="T145" s="719"/>
      <c r="U145" s="719"/>
      <c r="V145" s="719"/>
      <c r="W145" s="719"/>
      <c r="X145" s="719"/>
      <c r="Y145" s="719"/>
      <c r="Z145" s="719"/>
      <c r="AA145" s="719"/>
      <c r="AB145" s="719"/>
    </row>
    <row r="146" spans="1:28" s="720" customFormat="1" ht="124.5" customHeight="1">
      <c r="A146" s="702">
        <v>128</v>
      </c>
      <c r="B146" s="529">
        <v>7000016740</v>
      </c>
      <c r="C146" s="529">
        <v>1420</v>
      </c>
      <c r="D146" s="529" t="s">
        <v>553</v>
      </c>
      <c r="E146" s="529">
        <v>1000059896</v>
      </c>
      <c r="F146" s="525" t="s">
        <v>580</v>
      </c>
      <c r="G146" s="529" t="s">
        <v>299</v>
      </c>
      <c r="H146" s="529">
        <v>1</v>
      </c>
      <c r="I146" s="715"/>
      <c r="J146" s="530" t="str">
        <f t="shared" si="3"/>
        <v>INCLUDED</v>
      </c>
      <c r="K146" s="719"/>
      <c r="L146" s="719"/>
      <c r="M146" s="719"/>
      <c r="N146" s="719"/>
      <c r="O146" s="719"/>
      <c r="P146" s="719"/>
      <c r="Q146" s="719"/>
      <c r="R146" s="719"/>
      <c r="S146" s="719"/>
      <c r="T146" s="719"/>
      <c r="U146" s="719"/>
      <c r="V146" s="719"/>
      <c r="W146" s="719"/>
      <c r="X146" s="719"/>
      <c r="Y146" s="719"/>
      <c r="Z146" s="719"/>
      <c r="AA146" s="719"/>
      <c r="AB146" s="719"/>
    </row>
    <row r="147" spans="1:28" s="720" customFormat="1" ht="124.5" customHeight="1">
      <c r="A147" s="702">
        <v>129</v>
      </c>
      <c r="B147" s="529">
        <v>7000016740</v>
      </c>
      <c r="C147" s="529">
        <v>1430</v>
      </c>
      <c r="D147" s="529" t="s">
        <v>553</v>
      </c>
      <c r="E147" s="529">
        <v>1000059903</v>
      </c>
      <c r="F147" s="525" t="s">
        <v>581</v>
      </c>
      <c r="G147" s="529" t="s">
        <v>299</v>
      </c>
      <c r="H147" s="529">
        <v>1</v>
      </c>
      <c r="I147" s="715"/>
      <c r="J147" s="530" t="str">
        <f t="shared" si="3"/>
        <v>INCLUDED</v>
      </c>
      <c r="K147" s="719"/>
      <c r="L147" s="719"/>
      <c r="M147" s="719"/>
      <c r="N147" s="719"/>
      <c r="O147" s="719"/>
      <c r="P147" s="719"/>
      <c r="Q147" s="719"/>
      <c r="R147" s="719"/>
      <c r="S147" s="719"/>
      <c r="T147" s="719"/>
      <c r="U147" s="719"/>
      <c r="V147" s="719"/>
      <c r="W147" s="719"/>
      <c r="X147" s="719"/>
      <c r="Y147" s="719"/>
      <c r="Z147" s="719"/>
      <c r="AA147" s="719"/>
      <c r="AB147" s="719"/>
    </row>
    <row r="148" spans="1:28" s="720" customFormat="1" ht="124.5" customHeight="1">
      <c r="A148" s="702">
        <v>130</v>
      </c>
      <c r="B148" s="529">
        <v>7000016740</v>
      </c>
      <c r="C148" s="529">
        <v>1440</v>
      </c>
      <c r="D148" s="529" t="s">
        <v>553</v>
      </c>
      <c r="E148" s="529">
        <v>1000059904</v>
      </c>
      <c r="F148" s="525" t="s">
        <v>582</v>
      </c>
      <c r="G148" s="529" t="s">
        <v>299</v>
      </c>
      <c r="H148" s="529">
        <v>3</v>
      </c>
      <c r="I148" s="715"/>
      <c r="J148" s="530" t="str">
        <f t="shared" ref="J148:J211" si="4">IF(I148=0, "INCLUDED", IF(ISERROR(I148*H148), I148, I148*H148))</f>
        <v>INCLUDED</v>
      </c>
      <c r="K148" s="719"/>
      <c r="L148" s="719"/>
      <c r="M148" s="719"/>
      <c r="N148" s="719"/>
      <c r="O148" s="719"/>
      <c r="P148" s="719"/>
      <c r="Q148" s="719"/>
      <c r="R148" s="719"/>
      <c r="S148" s="719"/>
      <c r="T148" s="719"/>
      <c r="U148" s="719"/>
      <c r="V148" s="719"/>
      <c r="W148" s="719"/>
      <c r="X148" s="719"/>
      <c r="Y148" s="719"/>
      <c r="Z148" s="719"/>
      <c r="AA148" s="719"/>
      <c r="AB148" s="719"/>
    </row>
    <row r="149" spans="1:28" s="720" customFormat="1" ht="124.5" customHeight="1">
      <c r="A149" s="702">
        <v>131</v>
      </c>
      <c r="B149" s="529">
        <v>7000016740</v>
      </c>
      <c r="C149" s="529">
        <v>1450</v>
      </c>
      <c r="D149" s="529" t="s">
        <v>553</v>
      </c>
      <c r="E149" s="529">
        <v>1000059899</v>
      </c>
      <c r="F149" s="525" t="s">
        <v>584</v>
      </c>
      <c r="G149" s="529" t="s">
        <v>299</v>
      </c>
      <c r="H149" s="529">
        <v>5</v>
      </c>
      <c r="I149" s="715"/>
      <c r="J149" s="530" t="str">
        <f t="shared" si="4"/>
        <v>INCLUDED</v>
      </c>
      <c r="K149" s="719"/>
      <c r="L149" s="719"/>
      <c r="M149" s="719"/>
      <c r="N149" s="719"/>
      <c r="O149" s="719"/>
      <c r="P149" s="719"/>
      <c r="Q149" s="719"/>
      <c r="R149" s="719"/>
      <c r="S149" s="719"/>
      <c r="T149" s="719"/>
      <c r="U149" s="719"/>
      <c r="V149" s="719"/>
      <c r="W149" s="719"/>
      <c r="X149" s="719"/>
      <c r="Y149" s="719"/>
      <c r="Z149" s="719"/>
      <c r="AA149" s="719"/>
      <c r="AB149" s="719"/>
    </row>
    <row r="150" spans="1:28" s="720" customFormat="1" ht="124.5" customHeight="1">
      <c r="A150" s="702">
        <v>132</v>
      </c>
      <c r="B150" s="529">
        <v>7000016740</v>
      </c>
      <c r="C150" s="529">
        <v>1460</v>
      </c>
      <c r="D150" s="529" t="s">
        <v>553</v>
      </c>
      <c r="E150" s="529">
        <v>1000059900</v>
      </c>
      <c r="F150" s="525" t="s">
        <v>585</v>
      </c>
      <c r="G150" s="529" t="s">
        <v>299</v>
      </c>
      <c r="H150" s="529">
        <v>6</v>
      </c>
      <c r="I150" s="715"/>
      <c r="J150" s="530" t="str">
        <f t="shared" si="4"/>
        <v>INCLUDED</v>
      </c>
      <c r="K150" s="719"/>
      <c r="L150" s="719"/>
      <c r="M150" s="719"/>
      <c r="N150" s="719"/>
      <c r="O150" s="719"/>
      <c r="P150" s="719"/>
      <c r="Q150" s="719"/>
      <c r="R150" s="719"/>
      <c r="S150" s="719"/>
      <c r="T150" s="719"/>
      <c r="U150" s="719"/>
      <c r="V150" s="719"/>
      <c r="W150" s="719"/>
      <c r="X150" s="719"/>
      <c r="Y150" s="719"/>
      <c r="Z150" s="719"/>
      <c r="AA150" s="719"/>
      <c r="AB150" s="719"/>
    </row>
    <row r="151" spans="1:28" s="720" customFormat="1" ht="124.5" customHeight="1">
      <c r="A151" s="702">
        <v>133</v>
      </c>
      <c r="B151" s="529">
        <v>7000016740</v>
      </c>
      <c r="C151" s="529">
        <v>1470</v>
      </c>
      <c r="D151" s="529" t="s">
        <v>553</v>
      </c>
      <c r="E151" s="529">
        <v>1000059901</v>
      </c>
      <c r="F151" s="525" t="s">
        <v>586</v>
      </c>
      <c r="G151" s="529" t="s">
        <v>299</v>
      </c>
      <c r="H151" s="529">
        <v>2</v>
      </c>
      <c r="I151" s="715"/>
      <c r="J151" s="530" t="str">
        <f t="shared" si="4"/>
        <v>INCLUDED</v>
      </c>
      <c r="K151" s="719"/>
      <c r="L151" s="719"/>
      <c r="M151" s="719"/>
      <c r="N151" s="719"/>
      <c r="O151" s="719"/>
      <c r="P151" s="719"/>
      <c r="Q151" s="719"/>
      <c r="R151" s="719"/>
      <c r="S151" s="719"/>
      <c r="T151" s="719"/>
      <c r="U151" s="719"/>
      <c r="V151" s="719"/>
      <c r="W151" s="719"/>
      <c r="X151" s="719"/>
      <c r="Y151" s="719"/>
      <c r="Z151" s="719"/>
      <c r="AA151" s="719"/>
      <c r="AB151" s="719"/>
    </row>
    <row r="152" spans="1:28" s="720" customFormat="1" ht="124.5" customHeight="1">
      <c r="A152" s="702">
        <v>134</v>
      </c>
      <c r="B152" s="529">
        <v>7000016740</v>
      </c>
      <c r="C152" s="529">
        <v>1480</v>
      </c>
      <c r="D152" s="529" t="s">
        <v>553</v>
      </c>
      <c r="E152" s="529">
        <v>1000059917</v>
      </c>
      <c r="F152" s="525" t="s">
        <v>588</v>
      </c>
      <c r="G152" s="529" t="s">
        <v>299</v>
      </c>
      <c r="H152" s="529">
        <v>1</v>
      </c>
      <c r="I152" s="715"/>
      <c r="J152" s="530" t="str">
        <f t="shared" si="4"/>
        <v>INCLUDED</v>
      </c>
      <c r="K152" s="719"/>
      <c r="L152" s="719"/>
      <c r="M152" s="719"/>
      <c r="N152" s="719"/>
      <c r="O152" s="719"/>
      <c r="P152" s="719"/>
      <c r="Q152" s="719"/>
      <c r="R152" s="719"/>
      <c r="S152" s="719"/>
      <c r="T152" s="719"/>
      <c r="U152" s="719"/>
      <c r="V152" s="719"/>
      <c r="W152" s="719"/>
      <c r="X152" s="719"/>
      <c r="Y152" s="719"/>
      <c r="Z152" s="719"/>
      <c r="AA152" s="719"/>
      <c r="AB152" s="719"/>
    </row>
    <row r="153" spans="1:28" s="720" customFormat="1" ht="127.5" customHeight="1">
      <c r="A153" s="702">
        <v>135</v>
      </c>
      <c r="B153" s="529">
        <v>7000016740</v>
      </c>
      <c r="C153" s="529">
        <v>1490</v>
      </c>
      <c r="D153" s="529" t="s">
        <v>553</v>
      </c>
      <c r="E153" s="529">
        <v>1000059925</v>
      </c>
      <c r="F153" s="525" t="s">
        <v>591</v>
      </c>
      <c r="G153" s="529" t="s">
        <v>299</v>
      </c>
      <c r="H153" s="529">
        <v>1</v>
      </c>
      <c r="I153" s="715"/>
      <c r="J153" s="530" t="str">
        <f t="shared" si="4"/>
        <v>INCLUDED</v>
      </c>
      <c r="K153" s="719"/>
      <c r="L153" s="719"/>
      <c r="M153" s="719"/>
      <c r="N153" s="719"/>
      <c r="O153" s="719"/>
      <c r="P153" s="719"/>
      <c r="Q153" s="719"/>
      <c r="R153" s="719"/>
      <c r="S153" s="719"/>
      <c r="T153" s="719"/>
      <c r="U153" s="719"/>
      <c r="V153" s="719"/>
      <c r="W153" s="719"/>
      <c r="X153" s="719"/>
      <c r="Y153" s="719"/>
      <c r="Z153" s="719"/>
      <c r="AA153" s="719"/>
      <c r="AB153" s="719"/>
    </row>
    <row r="154" spans="1:28" s="720" customFormat="1" ht="127.5" customHeight="1">
      <c r="A154" s="702">
        <v>136</v>
      </c>
      <c r="B154" s="529">
        <v>7000016740</v>
      </c>
      <c r="C154" s="529">
        <v>1500</v>
      </c>
      <c r="D154" s="529" t="s">
        <v>553</v>
      </c>
      <c r="E154" s="529">
        <v>1000059929</v>
      </c>
      <c r="F154" s="525" t="s">
        <v>627</v>
      </c>
      <c r="G154" s="529" t="s">
        <v>299</v>
      </c>
      <c r="H154" s="529">
        <v>1</v>
      </c>
      <c r="I154" s="715"/>
      <c r="J154" s="530" t="str">
        <f t="shared" si="4"/>
        <v>INCLUDED</v>
      </c>
      <c r="K154" s="719"/>
      <c r="L154" s="719"/>
      <c r="M154" s="719"/>
      <c r="N154" s="719"/>
      <c r="O154" s="719"/>
      <c r="P154" s="719"/>
      <c r="Q154" s="719"/>
      <c r="R154" s="719"/>
      <c r="S154" s="719"/>
      <c r="T154" s="719"/>
      <c r="U154" s="719"/>
      <c r="V154" s="719"/>
      <c r="W154" s="719"/>
      <c r="X154" s="719"/>
      <c r="Y154" s="719"/>
      <c r="Z154" s="719"/>
      <c r="AA154" s="719"/>
      <c r="AB154" s="719"/>
    </row>
    <row r="155" spans="1:28" s="720" customFormat="1" ht="127.5" customHeight="1">
      <c r="A155" s="702">
        <v>137</v>
      </c>
      <c r="B155" s="529">
        <v>7000016740</v>
      </c>
      <c r="C155" s="529">
        <v>1510</v>
      </c>
      <c r="D155" s="529" t="s">
        <v>553</v>
      </c>
      <c r="E155" s="529">
        <v>1000059945</v>
      </c>
      <c r="F155" s="525" t="s">
        <v>595</v>
      </c>
      <c r="G155" s="529" t="s">
        <v>299</v>
      </c>
      <c r="H155" s="529">
        <v>4</v>
      </c>
      <c r="I155" s="715"/>
      <c r="J155" s="530" t="str">
        <f t="shared" si="4"/>
        <v>INCLUDED</v>
      </c>
      <c r="K155" s="719"/>
      <c r="L155" s="719"/>
      <c r="M155" s="719"/>
      <c r="N155" s="719"/>
      <c r="O155" s="719"/>
      <c r="P155" s="719"/>
      <c r="Q155" s="719"/>
      <c r="R155" s="719"/>
      <c r="S155" s="719"/>
      <c r="T155" s="719"/>
      <c r="U155" s="719"/>
      <c r="V155" s="719"/>
      <c r="W155" s="719"/>
      <c r="X155" s="719"/>
      <c r="Y155" s="719"/>
      <c r="Z155" s="719"/>
      <c r="AA155" s="719"/>
      <c r="AB155" s="719"/>
    </row>
    <row r="156" spans="1:28" s="720" customFormat="1" ht="107.25" customHeight="1">
      <c r="A156" s="702">
        <v>138</v>
      </c>
      <c r="B156" s="529">
        <v>7000016740</v>
      </c>
      <c r="C156" s="529">
        <v>1520</v>
      </c>
      <c r="D156" s="529" t="s">
        <v>553</v>
      </c>
      <c r="E156" s="529">
        <v>1000059946</v>
      </c>
      <c r="F156" s="525" t="s">
        <v>596</v>
      </c>
      <c r="G156" s="529" t="s">
        <v>299</v>
      </c>
      <c r="H156" s="529">
        <v>11</v>
      </c>
      <c r="I156" s="715"/>
      <c r="J156" s="530" t="str">
        <f t="shared" si="4"/>
        <v>INCLUDED</v>
      </c>
      <c r="K156" s="719"/>
      <c r="L156" s="719"/>
      <c r="M156" s="719"/>
      <c r="N156" s="719"/>
      <c r="O156" s="719"/>
      <c r="P156" s="719"/>
      <c r="Q156" s="719"/>
      <c r="R156" s="719"/>
      <c r="S156" s="719"/>
      <c r="T156" s="719"/>
      <c r="U156" s="719"/>
      <c r="V156" s="719"/>
      <c r="W156" s="719"/>
      <c r="X156" s="719"/>
      <c r="Y156" s="719"/>
      <c r="Z156" s="719"/>
      <c r="AA156" s="719"/>
      <c r="AB156" s="719"/>
    </row>
    <row r="157" spans="1:28" s="720" customFormat="1" ht="107.25" customHeight="1">
      <c r="A157" s="702">
        <v>139</v>
      </c>
      <c r="B157" s="529">
        <v>7000016740</v>
      </c>
      <c r="C157" s="529">
        <v>1530</v>
      </c>
      <c r="D157" s="529" t="s">
        <v>553</v>
      </c>
      <c r="E157" s="529">
        <v>1000059949</v>
      </c>
      <c r="F157" s="525" t="s">
        <v>597</v>
      </c>
      <c r="G157" s="529" t="s">
        <v>299</v>
      </c>
      <c r="H157" s="529">
        <v>16</v>
      </c>
      <c r="I157" s="715"/>
      <c r="J157" s="530" t="str">
        <f t="shared" si="4"/>
        <v>INCLUDED</v>
      </c>
      <c r="K157" s="719"/>
      <c r="L157" s="719"/>
      <c r="M157" s="719"/>
      <c r="N157" s="719"/>
      <c r="O157" s="719"/>
      <c r="P157" s="719"/>
      <c r="Q157" s="719"/>
      <c r="R157" s="719"/>
      <c r="S157" s="719"/>
      <c r="T157" s="719"/>
      <c r="U157" s="719"/>
      <c r="V157" s="719"/>
      <c r="W157" s="719"/>
      <c r="X157" s="719"/>
      <c r="Y157" s="719"/>
      <c r="Z157" s="719"/>
      <c r="AA157" s="719"/>
      <c r="AB157" s="719"/>
    </row>
    <row r="158" spans="1:28" s="720" customFormat="1" ht="107.25" customHeight="1">
      <c r="A158" s="702">
        <v>140</v>
      </c>
      <c r="B158" s="529">
        <v>7000016740</v>
      </c>
      <c r="C158" s="529">
        <v>1540</v>
      </c>
      <c r="D158" s="529" t="s">
        <v>553</v>
      </c>
      <c r="E158" s="529">
        <v>1000059952</v>
      </c>
      <c r="F158" s="525" t="s">
        <v>598</v>
      </c>
      <c r="G158" s="529" t="s">
        <v>299</v>
      </c>
      <c r="H158" s="529">
        <v>3</v>
      </c>
      <c r="I158" s="715"/>
      <c r="J158" s="530" t="str">
        <f t="shared" si="4"/>
        <v>INCLUDED</v>
      </c>
      <c r="K158" s="719"/>
      <c r="L158" s="719"/>
      <c r="M158" s="719"/>
      <c r="N158" s="719"/>
      <c r="O158" s="719"/>
      <c r="P158" s="719"/>
      <c r="Q158" s="719"/>
      <c r="R158" s="719"/>
      <c r="S158" s="719"/>
      <c r="T158" s="719"/>
      <c r="U158" s="719"/>
      <c r="V158" s="719"/>
      <c r="W158" s="719"/>
      <c r="X158" s="719"/>
      <c r="Y158" s="719"/>
      <c r="Z158" s="719"/>
      <c r="AA158" s="719"/>
      <c r="AB158" s="719"/>
    </row>
    <row r="159" spans="1:28" s="720" customFormat="1" ht="107.25" customHeight="1">
      <c r="A159" s="702">
        <v>141</v>
      </c>
      <c r="B159" s="529">
        <v>7000016740</v>
      </c>
      <c r="C159" s="529">
        <v>1550</v>
      </c>
      <c r="D159" s="529" t="s">
        <v>553</v>
      </c>
      <c r="E159" s="529">
        <v>1000059956</v>
      </c>
      <c r="F159" s="525" t="s">
        <v>600</v>
      </c>
      <c r="G159" s="529" t="s">
        <v>299</v>
      </c>
      <c r="H159" s="529">
        <v>4</v>
      </c>
      <c r="I159" s="715"/>
      <c r="J159" s="530" t="str">
        <f t="shared" si="4"/>
        <v>INCLUDED</v>
      </c>
      <c r="K159" s="719"/>
      <c r="L159" s="719"/>
      <c r="M159" s="719"/>
      <c r="N159" s="719"/>
      <c r="O159" s="719"/>
      <c r="P159" s="719"/>
      <c r="Q159" s="719"/>
      <c r="R159" s="719"/>
      <c r="S159" s="719"/>
      <c r="T159" s="719"/>
      <c r="U159" s="719"/>
      <c r="V159" s="719"/>
      <c r="W159" s="719"/>
      <c r="X159" s="719"/>
      <c r="Y159" s="719"/>
      <c r="Z159" s="719"/>
      <c r="AA159" s="719"/>
      <c r="AB159" s="719"/>
    </row>
    <row r="160" spans="1:28" s="720" customFormat="1" ht="107.25" customHeight="1">
      <c r="A160" s="702">
        <v>142</v>
      </c>
      <c r="B160" s="529">
        <v>7000016740</v>
      </c>
      <c r="C160" s="529">
        <v>1560</v>
      </c>
      <c r="D160" s="529" t="s">
        <v>553</v>
      </c>
      <c r="E160" s="529">
        <v>1000059960</v>
      </c>
      <c r="F160" s="525" t="s">
        <v>601</v>
      </c>
      <c r="G160" s="529" t="s">
        <v>299</v>
      </c>
      <c r="H160" s="529">
        <v>5</v>
      </c>
      <c r="I160" s="715"/>
      <c r="J160" s="530" t="str">
        <f t="shared" si="4"/>
        <v>INCLUDED</v>
      </c>
      <c r="K160" s="719"/>
      <c r="L160" s="719"/>
      <c r="M160" s="719"/>
      <c r="N160" s="719"/>
      <c r="O160" s="719"/>
      <c r="P160" s="719"/>
      <c r="Q160" s="719"/>
      <c r="R160" s="719"/>
      <c r="S160" s="719"/>
      <c r="T160" s="719"/>
      <c r="U160" s="719"/>
      <c r="V160" s="719"/>
      <c r="W160" s="719"/>
      <c r="X160" s="719"/>
      <c r="Y160" s="719"/>
      <c r="Z160" s="719"/>
      <c r="AA160" s="719"/>
      <c r="AB160" s="719"/>
    </row>
    <row r="161" spans="1:28" s="720" customFormat="1" ht="107.25" customHeight="1">
      <c r="A161" s="702">
        <v>143</v>
      </c>
      <c r="B161" s="529">
        <v>7000016740</v>
      </c>
      <c r="C161" s="529">
        <v>1570</v>
      </c>
      <c r="D161" s="529" t="s">
        <v>553</v>
      </c>
      <c r="E161" s="529">
        <v>1000059958</v>
      </c>
      <c r="F161" s="525" t="s">
        <v>602</v>
      </c>
      <c r="G161" s="529" t="s">
        <v>299</v>
      </c>
      <c r="H161" s="529">
        <v>11</v>
      </c>
      <c r="I161" s="715"/>
      <c r="J161" s="530" t="str">
        <f t="shared" si="4"/>
        <v>INCLUDED</v>
      </c>
      <c r="K161" s="719"/>
      <c r="L161" s="719"/>
      <c r="M161" s="719"/>
      <c r="N161" s="719"/>
      <c r="O161" s="719"/>
      <c r="P161" s="719"/>
      <c r="Q161" s="719"/>
      <c r="R161" s="719"/>
      <c r="S161" s="719"/>
      <c r="T161" s="719"/>
      <c r="U161" s="719"/>
      <c r="V161" s="719"/>
      <c r="W161" s="719"/>
      <c r="X161" s="719"/>
      <c r="Y161" s="719"/>
      <c r="Z161" s="719"/>
      <c r="AA161" s="719"/>
      <c r="AB161" s="719"/>
    </row>
    <row r="162" spans="1:28" s="720" customFormat="1" ht="107.25" customHeight="1">
      <c r="A162" s="702">
        <v>144</v>
      </c>
      <c r="B162" s="529">
        <v>7000016740</v>
      </c>
      <c r="C162" s="529">
        <v>1580</v>
      </c>
      <c r="D162" s="529" t="s">
        <v>553</v>
      </c>
      <c r="E162" s="529">
        <v>1000059959</v>
      </c>
      <c r="F162" s="525" t="s">
        <v>603</v>
      </c>
      <c r="G162" s="529" t="s">
        <v>299</v>
      </c>
      <c r="H162" s="529">
        <v>2</v>
      </c>
      <c r="I162" s="715"/>
      <c r="J162" s="530" t="str">
        <f t="shared" si="4"/>
        <v>INCLUDED</v>
      </c>
      <c r="K162" s="719"/>
      <c r="L162" s="719"/>
      <c r="M162" s="719"/>
      <c r="N162" s="719"/>
      <c r="O162" s="719"/>
      <c r="P162" s="719"/>
      <c r="Q162" s="719"/>
      <c r="R162" s="719"/>
      <c r="S162" s="719"/>
      <c r="T162" s="719"/>
      <c r="U162" s="719"/>
      <c r="V162" s="719"/>
      <c r="W162" s="719"/>
      <c r="X162" s="719"/>
      <c r="Y162" s="719"/>
      <c r="Z162" s="719"/>
      <c r="AA162" s="719"/>
      <c r="AB162" s="719"/>
    </row>
    <row r="163" spans="1:28" s="720" customFormat="1" ht="107.25" customHeight="1">
      <c r="A163" s="702">
        <v>145</v>
      </c>
      <c r="B163" s="529">
        <v>7000016740</v>
      </c>
      <c r="C163" s="529">
        <v>1590</v>
      </c>
      <c r="D163" s="529" t="s">
        <v>553</v>
      </c>
      <c r="E163" s="529">
        <v>1000059964</v>
      </c>
      <c r="F163" s="525" t="s">
        <v>604</v>
      </c>
      <c r="G163" s="529" t="s">
        <v>299</v>
      </c>
      <c r="H163" s="529">
        <v>1</v>
      </c>
      <c r="I163" s="715"/>
      <c r="J163" s="530" t="str">
        <f t="shared" si="4"/>
        <v>INCLUDED</v>
      </c>
      <c r="K163" s="719"/>
      <c r="L163" s="719"/>
      <c r="M163" s="719"/>
      <c r="N163" s="719"/>
      <c r="O163" s="719"/>
      <c r="P163" s="719"/>
      <c r="Q163" s="719"/>
      <c r="R163" s="719"/>
      <c r="S163" s="719"/>
      <c r="T163" s="719"/>
      <c r="U163" s="719"/>
      <c r="V163" s="719"/>
      <c r="W163" s="719"/>
      <c r="X163" s="719"/>
      <c r="Y163" s="719"/>
      <c r="Z163" s="719"/>
      <c r="AA163" s="719"/>
      <c r="AB163" s="719"/>
    </row>
    <row r="164" spans="1:28" s="720" customFormat="1" ht="107.25" customHeight="1">
      <c r="A164" s="702">
        <v>146</v>
      </c>
      <c r="B164" s="529">
        <v>7000016740</v>
      </c>
      <c r="C164" s="529">
        <v>1600</v>
      </c>
      <c r="D164" s="529" t="s">
        <v>553</v>
      </c>
      <c r="E164" s="529">
        <v>1000059967</v>
      </c>
      <c r="F164" s="525" t="s">
        <v>605</v>
      </c>
      <c r="G164" s="529" t="s">
        <v>299</v>
      </c>
      <c r="H164" s="529">
        <v>1</v>
      </c>
      <c r="I164" s="715"/>
      <c r="J164" s="530" t="str">
        <f t="shared" si="4"/>
        <v>INCLUDED</v>
      </c>
      <c r="K164" s="719"/>
      <c r="L164" s="719"/>
      <c r="M164" s="719"/>
      <c r="N164" s="719"/>
      <c r="O164" s="719"/>
      <c r="P164" s="719"/>
      <c r="Q164" s="719"/>
      <c r="R164" s="719"/>
      <c r="S164" s="719"/>
      <c r="T164" s="719"/>
      <c r="U164" s="719"/>
      <c r="V164" s="719"/>
      <c r="W164" s="719"/>
      <c r="X164" s="719"/>
      <c r="Y164" s="719"/>
      <c r="Z164" s="719"/>
      <c r="AA164" s="719"/>
      <c r="AB164" s="719"/>
    </row>
    <row r="165" spans="1:28" s="720" customFormat="1" ht="107.25" customHeight="1">
      <c r="A165" s="702">
        <v>147</v>
      </c>
      <c r="B165" s="529">
        <v>7000016740</v>
      </c>
      <c r="C165" s="529">
        <v>1610</v>
      </c>
      <c r="D165" s="529" t="s">
        <v>553</v>
      </c>
      <c r="E165" s="529">
        <v>1000059969</v>
      </c>
      <c r="F165" s="525" t="s">
        <v>628</v>
      </c>
      <c r="G165" s="529" t="s">
        <v>299</v>
      </c>
      <c r="H165" s="529">
        <v>1</v>
      </c>
      <c r="I165" s="715"/>
      <c r="J165" s="530" t="str">
        <f t="shared" si="4"/>
        <v>INCLUDED</v>
      </c>
      <c r="K165" s="719"/>
      <c r="L165" s="719"/>
      <c r="M165" s="719"/>
      <c r="N165" s="719"/>
      <c r="O165" s="719"/>
      <c r="P165" s="719"/>
      <c r="Q165" s="719"/>
      <c r="R165" s="719"/>
      <c r="S165" s="719"/>
      <c r="T165" s="719"/>
      <c r="U165" s="719"/>
      <c r="V165" s="719"/>
      <c r="W165" s="719"/>
      <c r="X165" s="719"/>
      <c r="Y165" s="719"/>
      <c r="Z165" s="719"/>
      <c r="AA165" s="719"/>
      <c r="AB165" s="719"/>
    </row>
    <row r="166" spans="1:28" s="720" customFormat="1" ht="99.75" customHeight="1">
      <c r="A166" s="702">
        <v>148</v>
      </c>
      <c r="B166" s="529">
        <v>7000016740</v>
      </c>
      <c r="C166" s="529">
        <v>1620</v>
      </c>
      <c r="D166" s="529" t="s">
        <v>553</v>
      </c>
      <c r="E166" s="529">
        <v>1000059975</v>
      </c>
      <c r="F166" s="525" t="s">
        <v>607</v>
      </c>
      <c r="G166" s="529" t="s">
        <v>299</v>
      </c>
      <c r="H166" s="529">
        <v>4</v>
      </c>
      <c r="I166" s="715"/>
      <c r="J166" s="530" t="str">
        <f t="shared" si="4"/>
        <v>INCLUDED</v>
      </c>
      <c r="K166" s="719"/>
      <c r="L166" s="719"/>
      <c r="M166" s="719"/>
      <c r="N166" s="719"/>
      <c r="O166" s="719"/>
      <c r="P166" s="719"/>
      <c r="Q166" s="719"/>
      <c r="R166" s="719"/>
      <c r="S166" s="719"/>
      <c r="T166" s="719"/>
      <c r="U166" s="719"/>
      <c r="V166" s="719"/>
      <c r="W166" s="719"/>
      <c r="X166" s="719"/>
      <c r="Y166" s="719"/>
      <c r="Z166" s="719"/>
      <c r="AA166" s="719"/>
      <c r="AB166" s="719"/>
    </row>
    <row r="167" spans="1:28" s="720" customFormat="1" ht="99.75" customHeight="1">
      <c r="A167" s="702">
        <v>149</v>
      </c>
      <c r="B167" s="529">
        <v>7000016740</v>
      </c>
      <c r="C167" s="529">
        <v>1630</v>
      </c>
      <c r="D167" s="529" t="s">
        <v>553</v>
      </c>
      <c r="E167" s="529">
        <v>1000058229</v>
      </c>
      <c r="F167" s="525" t="s">
        <v>629</v>
      </c>
      <c r="G167" s="529" t="s">
        <v>299</v>
      </c>
      <c r="H167" s="529">
        <v>3</v>
      </c>
      <c r="I167" s="715"/>
      <c r="J167" s="530" t="str">
        <f t="shared" si="4"/>
        <v>INCLUDED</v>
      </c>
      <c r="K167" s="719"/>
      <c r="L167" s="719"/>
      <c r="M167" s="719"/>
      <c r="N167" s="719"/>
      <c r="O167" s="719"/>
      <c r="P167" s="719"/>
      <c r="Q167" s="719"/>
      <c r="R167" s="719"/>
      <c r="S167" s="719"/>
      <c r="T167" s="719"/>
      <c r="U167" s="719"/>
      <c r="V167" s="719"/>
      <c r="W167" s="719"/>
      <c r="X167" s="719"/>
      <c r="Y167" s="719"/>
      <c r="Z167" s="719"/>
      <c r="AA167" s="719"/>
      <c r="AB167" s="719"/>
    </row>
    <row r="168" spans="1:28" s="720" customFormat="1" ht="99.75" customHeight="1">
      <c r="A168" s="702">
        <v>150</v>
      </c>
      <c r="B168" s="529">
        <v>7000016740</v>
      </c>
      <c r="C168" s="529">
        <v>1640</v>
      </c>
      <c r="D168" s="529" t="s">
        <v>553</v>
      </c>
      <c r="E168" s="529">
        <v>1000031890</v>
      </c>
      <c r="F168" s="525" t="s">
        <v>608</v>
      </c>
      <c r="G168" s="529" t="s">
        <v>478</v>
      </c>
      <c r="H168" s="529">
        <v>123.91</v>
      </c>
      <c r="I168" s="715"/>
      <c r="J168" s="530" t="str">
        <f t="shared" si="4"/>
        <v>INCLUDED</v>
      </c>
      <c r="K168" s="719"/>
      <c r="L168" s="719"/>
      <c r="M168" s="719"/>
      <c r="N168" s="719"/>
      <c r="O168" s="719"/>
      <c r="P168" s="719"/>
      <c r="Q168" s="719"/>
      <c r="R168" s="719"/>
      <c r="S168" s="719"/>
      <c r="T168" s="719"/>
      <c r="U168" s="719"/>
      <c r="V168" s="719"/>
      <c r="W168" s="719"/>
      <c r="X168" s="719"/>
      <c r="Y168" s="719"/>
      <c r="Z168" s="719"/>
      <c r="AA168" s="719"/>
      <c r="AB168" s="719"/>
    </row>
    <row r="169" spans="1:28" s="720" customFormat="1" ht="99.75" customHeight="1">
      <c r="A169" s="702">
        <v>151</v>
      </c>
      <c r="B169" s="529">
        <v>7000016740</v>
      </c>
      <c r="C169" s="529">
        <v>1650</v>
      </c>
      <c r="D169" s="529" t="s">
        <v>553</v>
      </c>
      <c r="E169" s="529">
        <v>1000031894</v>
      </c>
      <c r="F169" s="525" t="s">
        <v>609</v>
      </c>
      <c r="G169" s="529" t="s">
        <v>478</v>
      </c>
      <c r="H169" s="529">
        <v>21.68</v>
      </c>
      <c r="I169" s="715"/>
      <c r="J169" s="530" t="str">
        <f t="shared" si="4"/>
        <v>INCLUDED</v>
      </c>
      <c r="K169" s="719"/>
      <c r="L169" s="719"/>
      <c r="M169" s="719"/>
      <c r="N169" s="719"/>
      <c r="O169" s="719"/>
      <c r="P169" s="719"/>
      <c r="Q169" s="719"/>
      <c r="R169" s="719"/>
      <c r="S169" s="719"/>
      <c r="T169" s="719"/>
      <c r="U169" s="719"/>
      <c r="V169" s="719"/>
      <c r="W169" s="719"/>
      <c r="X169" s="719"/>
      <c r="Y169" s="719"/>
      <c r="Z169" s="719"/>
      <c r="AA169" s="719"/>
      <c r="AB169" s="719"/>
    </row>
    <row r="170" spans="1:28" s="720" customFormat="1" ht="99.75" customHeight="1">
      <c r="A170" s="702">
        <v>152</v>
      </c>
      <c r="B170" s="529">
        <v>7000016740</v>
      </c>
      <c r="C170" s="529">
        <v>1660</v>
      </c>
      <c r="D170" s="529" t="s">
        <v>553</v>
      </c>
      <c r="E170" s="529">
        <v>1000031892</v>
      </c>
      <c r="F170" s="525" t="s">
        <v>610</v>
      </c>
      <c r="G170" s="529" t="s">
        <v>478</v>
      </c>
      <c r="H170" s="529">
        <v>3.13</v>
      </c>
      <c r="I170" s="715"/>
      <c r="J170" s="530" t="str">
        <f t="shared" si="4"/>
        <v>INCLUDED</v>
      </c>
      <c r="K170" s="719"/>
      <c r="L170" s="719"/>
      <c r="M170" s="719"/>
      <c r="N170" s="719"/>
      <c r="O170" s="719"/>
      <c r="P170" s="719"/>
      <c r="Q170" s="719"/>
      <c r="R170" s="719"/>
      <c r="S170" s="719"/>
      <c r="T170" s="719"/>
      <c r="U170" s="719"/>
      <c r="V170" s="719"/>
      <c r="W170" s="719"/>
      <c r="X170" s="719"/>
      <c r="Y170" s="719"/>
      <c r="Z170" s="719"/>
      <c r="AA170" s="719"/>
      <c r="AB170" s="719"/>
    </row>
    <row r="171" spans="1:28" s="720" customFormat="1" ht="53.25" customHeight="1">
      <c r="A171" s="702">
        <v>153</v>
      </c>
      <c r="B171" s="529">
        <v>7000016740</v>
      </c>
      <c r="C171" s="529">
        <v>1670</v>
      </c>
      <c r="D171" s="529" t="s">
        <v>553</v>
      </c>
      <c r="E171" s="529">
        <v>1000013472</v>
      </c>
      <c r="F171" s="525" t="s">
        <v>611</v>
      </c>
      <c r="G171" s="529" t="s">
        <v>478</v>
      </c>
      <c r="H171" s="529">
        <v>3.71</v>
      </c>
      <c r="I171" s="715"/>
      <c r="J171" s="530" t="str">
        <f t="shared" si="4"/>
        <v>INCLUDED</v>
      </c>
      <c r="K171" s="719"/>
      <c r="L171" s="719"/>
      <c r="M171" s="719"/>
      <c r="N171" s="719"/>
      <c r="O171" s="719"/>
      <c r="P171" s="719"/>
      <c r="Q171" s="719"/>
      <c r="R171" s="719"/>
      <c r="S171" s="719"/>
      <c r="T171" s="719"/>
      <c r="U171" s="719"/>
      <c r="V171" s="719"/>
      <c r="W171" s="719"/>
      <c r="X171" s="719"/>
      <c r="Y171" s="719"/>
      <c r="Z171" s="719"/>
      <c r="AA171" s="719"/>
      <c r="AB171" s="719"/>
    </row>
    <row r="172" spans="1:28" s="720" customFormat="1" ht="45.75" customHeight="1">
      <c r="A172" s="702">
        <v>154</v>
      </c>
      <c r="B172" s="529">
        <v>7000016740</v>
      </c>
      <c r="C172" s="529">
        <v>1680</v>
      </c>
      <c r="D172" s="529" t="s">
        <v>553</v>
      </c>
      <c r="E172" s="529">
        <v>1000007847</v>
      </c>
      <c r="F172" s="525" t="s">
        <v>612</v>
      </c>
      <c r="G172" s="529" t="s">
        <v>478</v>
      </c>
      <c r="H172" s="529">
        <v>0.06</v>
      </c>
      <c r="I172" s="715"/>
      <c r="J172" s="530" t="str">
        <f t="shared" si="4"/>
        <v>INCLUDED</v>
      </c>
      <c r="K172" s="719"/>
      <c r="L172" s="719"/>
      <c r="M172" s="719"/>
      <c r="N172" s="719"/>
      <c r="O172" s="719"/>
      <c r="P172" s="719"/>
      <c r="Q172" s="719"/>
      <c r="R172" s="719"/>
      <c r="S172" s="719"/>
      <c r="T172" s="719"/>
      <c r="U172" s="719"/>
      <c r="V172" s="719"/>
      <c r="W172" s="719"/>
      <c r="X172" s="719"/>
      <c r="Y172" s="719"/>
      <c r="Z172" s="719"/>
      <c r="AA172" s="719"/>
      <c r="AB172" s="719"/>
    </row>
    <row r="173" spans="1:28" s="720" customFormat="1" ht="45.75" customHeight="1">
      <c r="A173" s="702">
        <v>155</v>
      </c>
      <c r="B173" s="529">
        <v>7000016740</v>
      </c>
      <c r="C173" s="529">
        <v>1690</v>
      </c>
      <c r="D173" s="529" t="s">
        <v>555</v>
      </c>
      <c r="E173" s="529">
        <v>1000017587</v>
      </c>
      <c r="F173" s="525" t="s">
        <v>479</v>
      </c>
      <c r="G173" s="529" t="s">
        <v>299</v>
      </c>
      <c r="H173" s="529">
        <v>57</v>
      </c>
      <c r="I173" s="715"/>
      <c r="J173" s="530" t="str">
        <f t="shared" si="4"/>
        <v>INCLUDED</v>
      </c>
      <c r="K173" s="719"/>
      <c r="L173" s="719"/>
      <c r="M173" s="719"/>
      <c r="N173" s="719"/>
      <c r="O173" s="719"/>
      <c r="P173" s="719"/>
      <c r="Q173" s="719"/>
      <c r="R173" s="719"/>
      <c r="S173" s="719"/>
      <c r="T173" s="719"/>
      <c r="U173" s="719"/>
      <c r="V173" s="719"/>
      <c r="W173" s="719"/>
      <c r="X173" s="719"/>
      <c r="Y173" s="719"/>
      <c r="Z173" s="719"/>
      <c r="AA173" s="719"/>
      <c r="AB173" s="719"/>
    </row>
    <row r="174" spans="1:28" s="720" customFormat="1" ht="45.75" customHeight="1">
      <c r="A174" s="702">
        <v>156</v>
      </c>
      <c r="B174" s="529">
        <v>7000016740</v>
      </c>
      <c r="C174" s="529">
        <v>1700</v>
      </c>
      <c r="D174" s="529" t="s">
        <v>555</v>
      </c>
      <c r="E174" s="529">
        <v>1000045873</v>
      </c>
      <c r="F174" s="525" t="s">
        <v>613</v>
      </c>
      <c r="G174" s="529" t="s">
        <v>299</v>
      </c>
      <c r="H174" s="529">
        <v>5</v>
      </c>
      <c r="I174" s="715"/>
      <c r="J174" s="530" t="str">
        <f t="shared" si="4"/>
        <v>INCLUDED</v>
      </c>
      <c r="K174" s="719"/>
      <c r="L174" s="719"/>
      <c r="M174" s="719"/>
      <c r="N174" s="719"/>
      <c r="O174" s="719"/>
      <c r="P174" s="719"/>
      <c r="Q174" s="719"/>
      <c r="R174" s="719"/>
      <c r="S174" s="719"/>
      <c r="T174" s="719"/>
      <c r="U174" s="719"/>
      <c r="V174" s="719"/>
      <c r="W174" s="719"/>
      <c r="X174" s="719"/>
      <c r="Y174" s="719"/>
      <c r="Z174" s="719"/>
      <c r="AA174" s="719"/>
      <c r="AB174" s="719"/>
    </row>
    <row r="175" spans="1:28" s="720" customFormat="1" ht="45.75" customHeight="1">
      <c r="A175" s="702">
        <v>157</v>
      </c>
      <c r="B175" s="529">
        <v>7000016740</v>
      </c>
      <c r="C175" s="529">
        <v>1710</v>
      </c>
      <c r="D175" s="529" t="s">
        <v>555</v>
      </c>
      <c r="E175" s="529">
        <v>1000038340</v>
      </c>
      <c r="F175" s="525" t="s">
        <v>480</v>
      </c>
      <c r="G175" s="529" t="s">
        <v>299</v>
      </c>
      <c r="H175" s="529">
        <v>62</v>
      </c>
      <c r="I175" s="715"/>
      <c r="J175" s="530" t="str">
        <f t="shared" si="4"/>
        <v>INCLUDED</v>
      </c>
      <c r="K175" s="719"/>
      <c r="L175" s="719"/>
      <c r="M175" s="719"/>
      <c r="N175" s="719"/>
      <c r="O175" s="719"/>
      <c r="P175" s="719"/>
      <c r="Q175" s="719"/>
      <c r="R175" s="719"/>
      <c r="S175" s="719"/>
      <c r="T175" s="719"/>
      <c r="U175" s="719"/>
      <c r="V175" s="719"/>
      <c r="W175" s="719"/>
      <c r="X175" s="719"/>
      <c r="Y175" s="719"/>
      <c r="Z175" s="719"/>
      <c r="AA175" s="719"/>
      <c r="AB175" s="719"/>
    </row>
    <row r="176" spans="1:28" s="720" customFormat="1" ht="45.75" customHeight="1">
      <c r="A176" s="702">
        <v>158</v>
      </c>
      <c r="B176" s="529">
        <v>7000016740</v>
      </c>
      <c r="C176" s="529">
        <v>1720</v>
      </c>
      <c r="D176" s="529" t="s">
        <v>555</v>
      </c>
      <c r="E176" s="529">
        <v>1000010003</v>
      </c>
      <c r="F176" s="525" t="s">
        <v>516</v>
      </c>
      <c r="G176" s="529" t="s">
        <v>299</v>
      </c>
      <c r="H176" s="529">
        <v>1</v>
      </c>
      <c r="I176" s="715"/>
      <c r="J176" s="530" t="str">
        <f t="shared" si="4"/>
        <v>INCLUDED</v>
      </c>
      <c r="K176" s="719"/>
      <c r="L176" s="719"/>
      <c r="M176" s="719"/>
      <c r="N176" s="719"/>
      <c r="O176" s="719"/>
      <c r="P176" s="719"/>
      <c r="Q176" s="719"/>
      <c r="R176" s="719"/>
      <c r="S176" s="719"/>
      <c r="T176" s="719"/>
      <c r="U176" s="719"/>
      <c r="V176" s="719"/>
      <c r="W176" s="719"/>
      <c r="X176" s="719"/>
      <c r="Y176" s="719"/>
      <c r="Z176" s="719"/>
      <c r="AA176" s="719"/>
      <c r="AB176" s="719"/>
    </row>
    <row r="177" spans="1:28" s="720" customFormat="1" ht="45.75" customHeight="1">
      <c r="A177" s="702">
        <v>159</v>
      </c>
      <c r="B177" s="529">
        <v>7000016740</v>
      </c>
      <c r="C177" s="529">
        <v>1730</v>
      </c>
      <c r="D177" s="529" t="s">
        <v>555</v>
      </c>
      <c r="E177" s="529">
        <v>1000048808</v>
      </c>
      <c r="F177" s="525" t="s">
        <v>614</v>
      </c>
      <c r="G177" s="529" t="s">
        <v>299</v>
      </c>
      <c r="H177" s="529">
        <v>1</v>
      </c>
      <c r="I177" s="715"/>
      <c r="J177" s="530" t="str">
        <f t="shared" si="4"/>
        <v>INCLUDED</v>
      </c>
      <c r="K177" s="719"/>
      <c r="L177" s="719"/>
      <c r="M177" s="719"/>
      <c r="N177" s="719"/>
      <c r="O177" s="719"/>
      <c r="P177" s="719"/>
      <c r="Q177" s="719"/>
      <c r="R177" s="719"/>
      <c r="S177" s="719"/>
      <c r="T177" s="719"/>
      <c r="U177" s="719"/>
      <c r="V177" s="719"/>
      <c r="W177" s="719"/>
      <c r="X177" s="719"/>
      <c r="Y177" s="719"/>
      <c r="Z177" s="719"/>
      <c r="AA177" s="719"/>
      <c r="AB177" s="719"/>
    </row>
    <row r="178" spans="1:28" s="720" customFormat="1" ht="45.75" customHeight="1">
      <c r="A178" s="702">
        <v>160</v>
      </c>
      <c r="B178" s="529">
        <v>7000016740</v>
      </c>
      <c r="C178" s="529">
        <v>1740</v>
      </c>
      <c r="D178" s="529" t="s">
        <v>555</v>
      </c>
      <c r="E178" s="529">
        <v>1000019718</v>
      </c>
      <c r="F178" s="525" t="s">
        <v>481</v>
      </c>
      <c r="G178" s="529" t="s">
        <v>299</v>
      </c>
      <c r="H178" s="529">
        <v>3</v>
      </c>
      <c r="I178" s="715"/>
      <c r="J178" s="530" t="str">
        <f t="shared" si="4"/>
        <v>INCLUDED</v>
      </c>
      <c r="K178" s="719"/>
      <c r="L178" s="719"/>
      <c r="M178" s="719"/>
      <c r="N178" s="719"/>
      <c r="O178" s="719"/>
      <c r="P178" s="719"/>
      <c r="Q178" s="719"/>
      <c r="R178" s="719"/>
      <c r="S178" s="719"/>
      <c r="T178" s="719"/>
      <c r="U178" s="719"/>
      <c r="V178" s="719"/>
      <c r="W178" s="719"/>
      <c r="X178" s="719"/>
      <c r="Y178" s="719"/>
      <c r="Z178" s="719"/>
      <c r="AA178" s="719"/>
      <c r="AB178" s="719"/>
    </row>
    <row r="179" spans="1:28" s="720" customFormat="1" ht="45.75" customHeight="1">
      <c r="A179" s="702">
        <v>161</v>
      </c>
      <c r="B179" s="529">
        <v>7000016740</v>
      </c>
      <c r="C179" s="529">
        <v>1750</v>
      </c>
      <c r="D179" s="529" t="s">
        <v>556</v>
      </c>
      <c r="E179" s="529">
        <v>1000010539</v>
      </c>
      <c r="F179" s="525" t="s">
        <v>511</v>
      </c>
      <c r="G179" s="529" t="s">
        <v>299</v>
      </c>
      <c r="H179" s="529">
        <v>64</v>
      </c>
      <c r="I179" s="715"/>
      <c r="J179" s="530" t="str">
        <f t="shared" si="4"/>
        <v>INCLUDED</v>
      </c>
      <c r="K179" s="719"/>
      <c r="L179" s="719"/>
      <c r="M179" s="719"/>
      <c r="N179" s="719"/>
      <c r="O179" s="719"/>
      <c r="P179" s="719"/>
      <c r="Q179" s="719"/>
      <c r="R179" s="719"/>
      <c r="S179" s="719"/>
      <c r="T179" s="719"/>
      <c r="U179" s="719"/>
      <c r="V179" s="719"/>
      <c r="W179" s="719"/>
      <c r="X179" s="719"/>
      <c r="Y179" s="719"/>
      <c r="Z179" s="719"/>
      <c r="AA179" s="719"/>
      <c r="AB179" s="719"/>
    </row>
    <row r="180" spans="1:28" s="720" customFormat="1" ht="45.75" customHeight="1">
      <c r="A180" s="702">
        <v>162</v>
      </c>
      <c r="B180" s="529">
        <v>7000016740</v>
      </c>
      <c r="C180" s="529">
        <v>1760</v>
      </c>
      <c r="D180" s="529" t="s">
        <v>556</v>
      </c>
      <c r="E180" s="529">
        <v>1000015971</v>
      </c>
      <c r="F180" s="525" t="s">
        <v>512</v>
      </c>
      <c r="G180" s="529" t="s">
        <v>299</v>
      </c>
      <c r="H180" s="529">
        <v>64</v>
      </c>
      <c r="I180" s="715"/>
      <c r="J180" s="530" t="str">
        <f t="shared" si="4"/>
        <v>INCLUDED</v>
      </c>
      <c r="K180" s="719"/>
      <c r="L180" s="719"/>
      <c r="M180" s="719"/>
      <c r="N180" s="719"/>
      <c r="O180" s="719"/>
      <c r="P180" s="719"/>
      <c r="Q180" s="719"/>
      <c r="R180" s="719"/>
      <c r="S180" s="719"/>
      <c r="T180" s="719"/>
      <c r="U180" s="719"/>
      <c r="V180" s="719"/>
      <c r="W180" s="719"/>
      <c r="X180" s="719"/>
      <c r="Y180" s="719"/>
      <c r="Z180" s="719"/>
      <c r="AA180" s="719"/>
      <c r="AB180" s="719"/>
    </row>
    <row r="181" spans="1:28" s="720" customFormat="1" ht="45.75" customHeight="1">
      <c r="A181" s="702">
        <v>163</v>
      </c>
      <c r="B181" s="529">
        <v>7000016740</v>
      </c>
      <c r="C181" s="529">
        <v>1770</v>
      </c>
      <c r="D181" s="529" t="s">
        <v>556</v>
      </c>
      <c r="E181" s="529">
        <v>1000017508</v>
      </c>
      <c r="F181" s="525" t="s">
        <v>482</v>
      </c>
      <c r="G181" s="529" t="s">
        <v>300</v>
      </c>
      <c r="H181" s="529">
        <v>128</v>
      </c>
      <c r="I181" s="715"/>
      <c r="J181" s="530" t="str">
        <f t="shared" si="4"/>
        <v>INCLUDED</v>
      </c>
      <c r="K181" s="719"/>
      <c r="L181" s="719"/>
      <c r="M181" s="719"/>
      <c r="N181" s="719"/>
      <c r="O181" s="719"/>
      <c r="P181" s="719"/>
      <c r="Q181" s="719"/>
      <c r="R181" s="719"/>
      <c r="S181" s="719"/>
      <c r="T181" s="719"/>
      <c r="U181" s="719"/>
      <c r="V181" s="719"/>
      <c r="W181" s="719"/>
      <c r="X181" s="719"/>
      <c r="Y181" s="719"/>
      <c r="Z181" s="719"/>
      <c r="AA181" s="719"/>
      <c r="AB181" s="719"/>
    </row>
    <row r="182" spans="1:28" s="720" customFormat="1" ht="45.75" customHeight="1">
      <c r="A182" s="702">
        <v>164</v>
      </c>
      <c r="B182" s="529">
        <v>7000016740</v>
      </c>
      <c r="C182" s="529">
        <v>1780</v>
      </c>
      <c r="D182" s="529" t="s">
        <v>556</v>
      </c>
      <c r="E182" s="529">
        <v>1000009119</v>
      </c>
      <c r="F182" s="525" t="s">
        <v>483</v>
      </c>
      <c r="G182" s="529" t="s">
        <v>300</v>
      </c>
      <c r="H182" s="529">
        <v>64</v>
      </c>
      <c r="I182" s="715"/>
      <c r="J182" s="530" t="str">
        <f t="shared" si="4"/>
        <v>INCLUDED</v>
      </c>
      <c r="K182" s="719"/>
      <c r="L182" s="719"/>
      <c r="M182" s="719"/>
      <c r="N182" s="719"/>
      <c r="O182" s="719"/>
      <c r="P182" s="719"/>
      <c r="Q182" s="719"/>
      <c r="R182" s="719"/>
      <c r="S182" s="719"/>
      <c r="T182" s="719"/>
      <c r="U182" s="719"/>
      <c r="V182" s="719"/>
      <c r="W182" s="719"/>
      <c r="X182" s="719"/>
      <c r="Y182" s="719"/>
      <c r="Z182" s="719"/>
      <c r="AA182" s="719"/>
      <c r="AB182" s="719"/>
    </row>
    <row r="183" spans="1:28" s="720" customFormat="1" ht="45.75" customHeight="1">
      <c r="A183" s="702">
        <v>165</v>
      </c>
      <c r="B183" s="529">
        <v>7000016740</v>
      </c>
      <c r="C183" s="529">
        <v>1790</v>
      </c>
      <c r="D183" s="529" t="s">
        <v>556</v>
      </c>
      <c r="E183" s="529">
        <v>1000006779</v>
      </c>
      <c r="F183" s="525" t="s">
        <v>484</v>
      </c>
      <c r="G183" s="529" t="s">
        <v>300</v>
      </c>
      <c r="H183" s="529">
        <v>64</v>
      </c>
      <c r="I183" s="715"/>
      <c r="J183" s="530" t="str">
        <f t="shared" si="4"/>
        <v>INCLUDED</v>
      </c>
      <c r="K183" s="719"/>
      <c r="L183" s="719"/>
      <c r="M183" s="719"/>
      <c r="N183" s="719"/>
      <c r="O183" s="719"/>
      <c r="P183" s="719"/>
      <c r="Q183" s="719"/>
      <c r="R183" s="719"/>
      <c r="S183" s="719"/>
      <c r="T183" s="719"/>
      <c r="U183" s="719"/>
      <c r="V183" s="719"/>
      <c r="W183" s="719"/>
      <c r="X183" s="719"/>
      <c r="Y183" s="719"/>
      <c r="Z183" s="719"/>
      <c r="AA183" s="719"/>
      <c r="AB183" s="719"/>
    </row>
    <row r="184" spans="1:28" s="720" customFormat="1" ht="45.75" customHeight="1">
      <c r="A184" s="702">
        <v>166</v>
      </c>
      <c r="B184" s="529">
        <v>7000016740</v>
      </c>
      <c r="C184" s="529">
        <v>1800</v>
      </c>
      <c r="D184" s="529" t="s">
        <v>556</v>
      </c>
      <c r="E184" s="529">
        <v>1000007735</v>
      </c>
      <c r="F184" s="525" t="s">
        <v>517</v>
      </c>
      <c r="G184" s="529" t="s">
        <v>300</v>
      </c>
      <c r="H184" s="529">
        <v>22</v>
      </c>
      <c r="I184" s="715"/>
      <c r="J184" s="530" t="str">
        <f t="shared" si="4"/>
        <v>INCLUDED</v>
      </c>
      <c r="K184" s="719"/>
      <c r="L184" s="719"/>
      <c r="M184" s="719"/>
      <c r="N184" s="719"/>
      <c r="O184" s="719"/>
      <c r="P184" s="719"/>
      <c r="Q184" s="719"/>
      <c r="R184" s="719"/>
      <c r="S184" s="719"/>
      <c r="T184" s="719"/>
      <c r="U184" s="719"/>
      <c r="V184" s="719"/>
      <c r="W184" s="719"/>
      <c r="X184" s="719"/>
      <c r="Y184" s="719"/>
      <c r="Z184" s="719"/>
      <c r="AA184" s="719"/>
      <c r="AB184" s="719"/>
    </row>
    <row r="185" spans="1:28" s="720" customFormat="1" ht="45.75" customHeight="1">
      <c r="A185" s="702">
        <v>167</v>
      </c>
      <c r="B185" s="529">
        <v>7000016740</v>
      </c>
      <c r="C185" s="529">
        <v>1810</v>
      </c>
      <c r="D185" s="529" t="s">
        <v>557</v>
      </c>
      <c r="E185" s="529">
        <v>1000030852</v>
      </c>
      <c r="F185" s="525" t="s">
        <v>617</v>
      </c>
      <c r="G185" s="529" t="s">
        <v>485</v>
      </c>
      <c r="H185" s="529">
        <v>20.29</v>
      </c>
      <c r="I185" s="715"/>
      <c r="J185" s="530" t="str">
        <f t="shared" si="4"/>
        <v>INCLUDED</v>
      </c>
      <c r="K185" s="719"/>
      <c r="L185" s="719"/>
      <c r="M185" s="719"/>
      <c r="N185" s="719"/>
      <c r="O185" s="719"/>
      <c r="P185" s="719"/>
      <c r="Q185" s="719"/>
      <c r="R185" s="719"/>
      <c r="S185" s="719"/>
      <c r="T185" s="719"/>
      <c r="U185" s="719"/>
      <c r="V185" s="719"/>
      <c r="W185" s="719"/>
      <c r="X185" s="719"/>
      <c r="Y185" s="719"/>
      <c r="Z185" s="719"/>
      <c r="AA185" s="719"/>
      <c r="AB185" s="719"/>
    </row>
    <row r="186" spans="1:28" s="720" customFormat="1" ht="45.75" customHeight="1">
      <c r="A186" s="702">
        <v>168</v>
      </c>
      <c r="B186" s="529">
        <v>7000016740</v>
      </c>
      <c r="C186" s="529">
        <v>1820</v>
      </c>
      <c r="D186" s="529" t="s">
        <v>558</v>
      </c>
      <c r="E186" s="529">
        <v>1000036834</v>
      </c>
      <c r="F186" s="525" t="s">
        <v>528</v>
      </c>
      <c r="G186" s="529" t="s">
        <v>485</v>
      </c>
      <c r="H186" s="529">
        <v>243.44</v>
      </c>
      <c r="I186" s="715"/>
      <c r="J186" s="530" t="str">
        <f t="shared" si="4"/>
        <v>INCLUDED</v>
      </c>
      <c r="K186" s="719"/>
      <c r="L186" s="719"/>
      <c r="M186" s="719"/>
      <c r="N186" s="719"/>
      <c r="O186" s="719"/>
      <c r="P186" s="719"/>
      <c r="Q186" s="719"/>
      <c r="R186" s="719"/>
      <c r="S186" s="719"/>
      <c r="T186" s="719"/>
      <c r="U186" s="719"/>
      <c r="V186" s="719"/>
      <c r="W186" s="719"/>
      <c r="X186" s="719"/>
      <c r="Y186" s="719"/>
      <c r="Z186" s="719"/>
      <c r="AA186" s="719"/>
      <c r="AB186" s="719"/>
    </row>
    <row r="187" spans="1:28" s="720" customFormat="1" ht="45.75" customHeight="1">
      <c r="A187" s="702">
        <v>169</v>
      </c>
      <c r="B187" s="529">
        <v>7000016740</v>
      </c>
      <c r="C187" s="529">
        <v>1830</v>
      </c>
      <c r="D187" s="529" t="s">
        <v>559</v>
      </c>
      <c r="E187" s="529">
        <v>1000019805</v>
      </c>
      <c r="F187" s="525" t="s">
        <v>518</v>
      </c>
      <c r="G187" s="529" t="s">
        <v>300</v>
      </c>
      <c r="H187" s="529">
        <v>66</v>
      </c>
      <c r="I187" s="715"/>
      <c r="J187" s="530" t="str">
        <f t="shared" si="4"/>
        <v>INCLUDED</v>
      </c>
      <c r="K187" s="719"/>
      <c r="L187" s="719"/>
      <c r="M187" s="719"/>
      <c r="N187" s="719"/>
      <c r="O187" s="719"/>
      <c r="P187" s="719"/>
      <c r="Q187" s="719"/>
      <c r="R187" s="719"/>
      <c r="S187" s="719"/>
      <c r="T187" s="719"/>
      <c r="U187" s="719"/>
      <c r="V187" s="719"/>
      <c r="W187" s="719"/>
      <c r="X187" s="719"/>
      <c r="Y187" s="719"/>
      <c r="Z187" s="719"/>
      <c r="AA187" s="719"/>
      <c r="AB187" s="719"/>
    </row>
    <row r="188" spans="1:28" s="720" customFormat="1" ht="45.75" customHeight="1">
      <c r="A188" s="702">
        <v>170</v>
      </c>
      <c r="B188" s="529">
        <v>7000016740</v>
      </c>
      <c r="C188" s="529">
        <v>1840</v>
      </c>
      <c r="D188" s="529" t="s">
        <v>559</v>
      </c>
      <c r="E188" s="529">
        <v>1000010803</v>
      </c>
      <c r="F188" s="525" t="s">
        <v>520</v>
      </c>
      <c r="G188" s="529" t="s">
        <v>300</v>
      </c>
      <c r="H188" s="529">
        <v>642</v>
      </c>
      <c r="I188" s="715"/>
      <c r="J188" s="530" t="str">
        <f t="shared" si="4"/>
        <v>INCLUDED</v>
      </c>
      <c r="K188" s="719"/>
      <c r="L188" s="719"/>
      <c r="M188" s="719"/>
      <c r="N188" s="719"/>
      <c r="O188" s="719"/>
      <c r="P188" s="719"/>
      <c r="Q188" s="719"/>
      <c r="R188" s="719"/>
      <c r="S188" s="719"/>
      <c r="T188" s="719"/>
      <c r="U188" s="719"/>
      <c r="V188" s="719"/>
      <c r="W188" s="719"/>
      <c r="X188" s="719"/>
      <c r="Y188" s="719"/>
      <c r="Z188" s="719"/>
      <c r="AA188" s="719"/>
      <c r="AB188" s="719"/>
    </row>
    <row r="189" spans="1:28" s="720" customFormat="1" ht="53.25" customHeight="1">
      <c r="A189" s="702">
        <v>171</v>
      </c>
      <c r="B189" s="529">
        <v>7000016740</v>
      </c>
      <c r="C189" s="529">
        <v>1850</v>
      </c>
      <c r="D189" s="529" t="s">
        <v>559</v>
      </c>
      <c r="E189" s="529">
        <v>1000019783</v>
      </c>
      <c r="F189" s="525" t="s">
        <v>519</v>
      </c>
      <c r="G189" s="529" t="s">
        <v>300</v>
      </c>
      <c r="H189" s="529">
        <v>90</v>
      </c>
      <c r="I189" s="715"/>
      <c r="J189" s="530" t="str">
        <f t="shared" si="4"/>
        <v>INCLUDED</v>
      </c>
      <c r="K189" s="719"/>
      <c r="L189" s="719"/>
      <c r="M189" s="719"/>
      <c r="N189" s="719"/>
      <c r="O189" s="719"/>
      <c r="P189" s="719"/>
      <c r="Q189" s="719"/>
      <c r="R189" s="719"/>
      <c r="S189" s="719"/>
      <c r="T189" s="719"/>
      <c r="U189" s="719"/>
      <c r="V189" s="719"/>
      <c r="W189" s="719"/>
      <c r="X189" s="719"/>
      <c r="Y189" s="719"/>
      <c r="Z189" s="719"/>
      <c r="AA189" s="719"/>
      <c r="AB189" s="719"/>
    </row>
    <row r="190" spans="1:28" s="720" customFormat="1" ht="82.5" customHeight="1">
      <c r="A190" s="702">
        <v>172</v>
      </c>
      <c r="B190" s="529">
        <v>7000016740</v>
      </c>
      <c r="C190" s="529">
        <v>1860</v>
      </c>
      <c r="D190" s="529" t="s">
        <v>559</v>
      </c>
      <c r="E190" s="529">
        <v>1000036855</v>
      </c>
      <c r="F190" s="525" t="s">
        <v>521</v>
      </c>
      <c r="G190" s="529" t="s">
        <v>299</v>
      </c>
      <c r="H190" s="529">
        <v>132</v>
      </c>
      <c r="I190" s="715"/>
      <c r="J190" s="530" t="str">
        <f t="shared" si="4"/>
        <v>INCLUDED</v>
      </c>
      <c r="K190" s="719"/>
      <c r="L190" s="719"/>
      <c r="M190" s="719"/>
      <c r="N190" s="719"/>
      <c r="O190" s="719"/>
      <c r="P190" s="719"/>
      <c r="Q190" s="719"/>
      <c r="R190" s="719"/>
      <c r="S190" s="719"/>
      <c r="T190" s="719"/>
      <c r="U190" s="719"/>
      <c r="V190" s="719"/>
      <c r="W190" s="719"/>
      <c r="X190" s="719"/>
      <c r="Y190" s="719"/>
      <c r="Z190" s="719"/>
      <c r="AA190" s="719"/>
      <c r="AB190" s="719"/>
    </row>
    <row r="191" spans="1:28" s="720" customFormat="1" ht="55.5" customHeight="1">
      <c r="A191" s="702">
        <v>173</v>
      </c>
      <c r="B191" s="529">
        <v>7000016740</v>
      </c>
      <c r="C191" s="529">
        <v>1870</v>
      </c>
      <c r="D191" s="529" t="s">
        <v>559</v>
      </c>
      <c r="E191" s="529">
        <v>1000036825</v>
      </c>
      <c r="F191" s="525" t="s">
        <v>523</v>
      </c>
      <c r="G191" s="529" t="s">
        <v>299</v>
      </c>
      <c r="H191" s="529">
        <v>1284</v>
      </c>
      <c r="I191" s="715"/>
      <c r="J191" s="530" t="str">
        <f t="shared" si="4"/>
        <v>INCLUDED</v>
      </c>
      <c r="K191" s="719"/>
      <c r="L191" s="719"/>
      <c r="M191" s="719"/>
      <c r="N191" s="719"/>
      <c r="O191" s="719"/>
      <c r="P191" s="719"/>
      <c r="Q191" s="719"/>
      <c r="R191" s="719"/>
      <c r="S191" s="719"/>
      <c r="T191" s="719"/>
      <c r="U191" s="719"/>
      <c r="V191" s="719"/>
      <c r="W191" s="719"/>
      <c r="X191" s="719"/>
      <c r="Y191" s="719"/>
      <c r="Z191" s="719"/>
      <c r="AA191" s="719"/>
      <c r="AB191" s="719"/>
    </row>
    <row r="192" spans="1:28" s="720" customFormat="1" ht="55.5" customHeight="1">
      <c r="A192" s="702">
        <v>174</v>
      </c>
      <c r="B192" s="529">
        <v>7000016740</v>
      </c>
      <c r="C192" s="529">
        <v>1880</v>
      </c>
      <c r="D192" s="529" t="s">
        <v>559</v>
      </c>
      <c r="E192" s="529">
        <v>1000036856</v>
      </c>
      <c r="F192" s="525" t="s">
        <v>522</v>
      </c>
      <c r="G192" s="529" t="s">
        <v>299</v>
      </c>
      <c r="H192" s="529">
        <v>180</v>
      </c>
      <c r="I192" s="715"/>
      <c r="J192" s="530" t="str">
        <f t="shared" si="4"/>
        <v>INCLUDED</v>
      </c>
      <c r="K192" s="719"/>
      <c r="L192" s="719"/>
      <c r="M192" s="719"/>
      <c r="N192" s="719"/>
      <c r="O192" s="719"/>
      <c r="P192" s="719"/>
      <c r="Q192" s="719"/>
      <c r="R192" s="719"/>
      <c r="S192" s="719"/>
      <c r="T192" s="719"/>
      <c r="U192" s="719"/>
      <c r="V192" s="719"/>
      <c r="W192" s="719"/>
      <c r="X192" s="719"/>
      <c r="Y192" s="719"/>
      <c r="Z192" s="719"/>
      <c r="AA192" s="719"/>
      <c r="AB192" s="719"/>
    </row>
    <row r="193" spans="1:28" s="720" customFormat="1" ht="45.75" customHeight="1">
      <c r="A193" s="702">
        <v>175</v>
      </c>
      <c r="B193" s="529">
        <v>7000016740</v>
      </c>
      <c r="C193" s="529">
        <v>1890</v>
      </c>
      <c r="D193" s="529" t="s">
        <v>559</v>
      </c>
      <c r="E193" s="529">
        <v>1000019805</v>
      </c>
      <c r="F193" s="525" t="s">
        <v>518</v>
      </c>
      <c r="G193" s="529" t="s">
        <v>300</v>
      </c>
      <c r="H193" s="529">
        <v>2</v>
      </c>
      <c r="I193" s="715"/>
      <c r="J193" s="530" t="str">
        <f t="shared" si="4"/>
        <v>INCLUDED</v>
      </c>
      <c r="K193" s="719"/>
      <c r="L193" s="719"/>
      <c r="M193" s="719"/>
      <c r="N193" s="719"/>
      <c r="O193" s="719"/>
      <c r="P193" s="719"/>
      <c r="Q193" s="719"/>
      <c r="R193" s="719"/>
      <c r="S193" s="719"/>
      <c r="T193" s="719"/>
      <c r="U193" s="719"/>
      <c r="V193" s="719"/>
      <c r="W193" s="719"/>
      <c r="X193" s="719"/>
      <c r="Y193" s="719"/>
      <c r="Z193" s="719"/>
      <c r="AA193" s="719"/>
      <c r="AB193" s="719"/>
    </row>
    <row r="194" spans="1:28" s="720" customFormat="1" ht="45.75" customHeight="1">
      <c r="A194" s="702">
        <v>176</v>
      </c>
      <c r="B194" s="529">
        <v>7000016740</v>
      </c>
      <c r="C194" s="529">
        <v>1900</v>
      </c>
      <c r="D194" s="529" t="s">
        <v>559</v>
      </c>
      <c r="E194" s="529">
        <v>1000010803</v>
      </c>
      <c r="F194" s="525" t="s">
        <v>520</v>
      </c>
      <c r="G194" s="529" t="s">
        <v>300</v>
      </c>
      <c r="H194" s="529">
        <v>13</v>
      </c>
      <c r="I194" s="715"/>
      <c r="J194" s="530" t="str">
        <f t="shared" si="4"/>
        <v>INCLUDED</v>
      </c>
      <c r="K194" s="719"/>
      <c r="L194" s="719"/>
      <c r="M194" s="719"/>
      <c r="N194" s="719"/>
      <c r="O194" s="719"/>
      <c r="P194" s="719"/>
      <c r="Q194" s="719"/>
      <c r="R194" s="719"/>
      <c r="S194" s="719"/>
      <c r="T194" s="719"/>
      <c r="U194" s="719"/>
      <c r="V194" s="719"/>
      <c r="W194" s="719"/>
      <c r="X194" s="719"/>
      <c r="Y194" s="719"/>
      <c r="Z194" s="719"/>
      <c r="AA194" s="719"/>
      <c r="AB194" s="719"/>
    </row>
    <row r="195" spans="1:28" s="720" customFormat="1" ht="45.75" customHeight="1">
      <c r="A195" s="702">
        <v>177</v>
      </c>
      <c r="B195" s="529">
        <v>7000016740</v>
      </c>
      <c r="C195" s="529">
        <v>1910</v>
      </c>
      <c r="D195" s="529" t="s">
        <v>559</v>
      </c>
      <c r="E195" s="529">
        <v>1000019783</v>
      </c>
      <c r="F195" s="525" t="s">
        <v>519</v>
      </c>
      <c r="G195" s="529" t="s">
        <v>300</v>
      </c>
      <c r="H195" s="529">
        <v>2</v>
      </c>
      <c r="I195" s="715"/>
      <c r="J195" s="530" t="str">
        <f t="shared" si="4"/>
        <v>INCLUDED</v>
      </c>
      <c r="K195" s="719"/>
      <c r="L195" s="719"/>
      <c r="M195" s="719"/>
      <c r="N195" s="719"/>
      <c r="O195" s="719"/>
      <c r="P195" s="719"/>
      <c r="Q195" s="719"/>
      <c r="R195" s="719"/>
      <c r="S195" s="719"/>
      <c r="T195" s="719"/>
      <c r="U195" s="719"/>
      <c r="V195" s="719"/>
      <c r="W195" s="719"/>
      <c r="X195" s="719"/>
      <c r="Y195" s="719"/>
      <c r="Z195" s="719"/>
      <c r="AA195" s="719"/>
      <c r="AB195" s="719"/>
    </row>
    <row r="196" spans="1:28" s="720" customFormat="1" ht="45.75" customHeight="1">
      <c r="A196" s="702">
        <v>178</v>
      </c>
      <c r="B196" s="529">
        <v>7000016740</v>
      </c>
      <c r="C196" s="529">
        <v>1920</v>
      </c>
      <c r="D196" s="529" t="s">
        <v>560</v>
      </c>
      <c r="E196" s="529">
        <v>1000036839</v>
      </c>
      <c r="F196" s="525" t="s">
        <v>524</v>
      </c>
      <c r="G196" s="529" t="s">
        <v>299</v>
      </c>
      <c r="H196" s="529">
        <v>128</v>
      </c>
      <c r="I196" s="715"/>
      <c r="J196" s="530" t="str">
        <f t="shared" si="4"/>
        <v>INCLUDED</v>
      </c>
      <c r="K196" s="719"/>
      <c r="L196" s="719"/>
      <c r="M196" s="719"/>
      <c r="N196" s="719"/>
      <c r="O196" s="719"/>
      <c r="P196" s="719"/>
      <c r="Q196" s="719"/>
      <c r="R196" s="719"/>
      <c r="S196" s="719"/>
      <c r="T196" s="719"/>
      <c r="U196" s="719"/>
      <c r="V196" s="719"/>
      <c r="W196" s="719"/>
      <c r="X196" s="719"/>
      <c r="Y196" s="719"/>
      <c r="Z196" s="719"/>
      <c r="AA196" s="719"/>
      <c r="AB196" s="719"/>
    </row>
    <row r="197" spans="1:28" s="720" customFormat="1" ht="45.75" customHeight="1">
      <c r="A197" s="702">
        <v>179</v>
      </c>
      <c r="B197" s="529">
        <v>7000016740</v>
      </c>
      <c r="C197" s="529">
        <v>1930</v>
      </c>
      <c r="D197" s="529" t="s">
        <v>560</v>
      </c>
      <c r="E197" s="529">
        <v>1000036851</v>
      </c>
      <c r="F197" s="525" t="s">
        <v>525</v>
      </c>
      <c r="G197" s="529" t="s">
        <v>299</v>
      </c>
      <c r="H197" s="529">
        <v>43</v>
      </c>
      <c r="I197" s="715"/>
      <c r="J197" s="530" t="str">
        <f t="shared" si="4"/>
        <v>INCLUDED</v>
      </c>
      <c r="K197" s="719"/>
      <c r="L197" s="719"/>
      <c r="M197" s="719"/>
      <c r="N197" s="719"/>
      <c r="O197" s="719"/>
      <c r="P197" s="719"/>
      <c r="Q197" s="719"/>
      <c r="R197" s="719"/>
      <c r="S197" s="719"/>
      <c r="T197" s="719"/>
      <c r="U197" s="719"/>
      <c r="V197" s="719"/>
      <c r="W197" s="719"/>
      <c r="X197" s="719"/>
      <c r="Y197" s="719"/>
      <c r="Z197" s="719"/>
      <c r="AA197" s="719"/>
      <c r="AB197" s="719"/>
    </row>
    <row r="198" spans="1:28" s="720" customFormat="1" ht="45.75" customHeight="1">
      <c r="A198" s="702">
        <v>180</v>
      </c>
      <c r="B198" s="529">
        <v>7000016740</v>
      </c>
      <c r="C198" s="529">
        <v>1940</v>
      </c>
      <c r="D198" s="529" t="s">
        <v>560</v>
      </c>
      <c r="E198" s="529">
        <v>1000036854</v>
      </c>
      <c r="F198" s="525" t="s">
        <v>526</v>
      </c>
      <c r="G198" s="529" t="s">
        <v>299</v>
      </c>
      <c r="H198" s="529">
        <v>2688</v>
      </c>
      <c r="I198" s="715"/>
      <c r="J198" s="530" t="str">
        <f t="shared" si="4"/>
        <v>INCLUDED</v>
      </c>
      <c r="K198" s="719"/>
      <c r="L198" s="719"/>
      <c r="M198" s="719"/>
      <c r="N198" s="719"/>
      <c r="O198" s="719"/>
      <c r="P198" s="719"/>
      <c r="Q198" s="719"/>
      <c r="R198" s="719"/>
      <c r="S198" s="719"/>
      <c r="T198" s="719"/>
      <c r="U198" s="719"/>
      <c r="V198" s="719"/>
      <c r="W198" s="719"/>
      <c r="X198" s="719"/>
      <c r="Y198" s="719"/>
      <c r="Z198" s="719"/>
      <c r="AA198" s="719"/>
      <c r="AB198" s="719"/>
    </row>
    <row r="199" spans="1:28" s="720" customFormat="1" ht="45.75" customHeight="1">
      <c r="A199" s="702">
        <v>181</v>
      </c>
      <c r="B199" s="529">
        <v>7000016740</v>
      </c>
      <c r="C199" s="529">
        <v>1950</v>
      </c>
      <c r="D199" s="529" t="s">
        <v>560</v>
      </c>
      <c r="E199" s="529">
        <v>1000036852</v>
      </c>
      <c r="F199" s="525" t="s">
        <v>527</v>
      </c>
      <c r="G199" s="529" t="s">
        <v>299</v>
      </c>
      <c r="H199" s="529">
        <v>954</v>
      </c>
      <c r="I199" s="715"/>
      <c r="J199" s="530" t="str">
        <f t="shared" si="4"/>
        <v>INCLUDED</v>
      </c>
      <c r="K199" s="719"/>
      <c r="L199" s="719"/>
      <c r="M199" s="719"/>
      <c r="N199" s="719"/>
      <c r="O199" s="719"/>
      <c r="P199" s="719"/>
      <c r="Q199" s="719"/>
      <c r="R199" s="719"/>
      <c r="S199" s="719"/>
      <c r="T199" s="719"/>
      <c r="U199" s="719"/>
      <c r="V199" s="719"/>
      <c r="W199" s="719"/>
      <c r="X199" s="719"/>
      <c r="Y199" s="719"/>
      <c r="Z199" s="719"/>
      <c r="AA199" s="719"/>
      <c r="AB199" s="719"/>
    </row>
    <row r="200" spans="1:28" s="720" customFormat="1" ht="45.75" customHeight="1">
      <c r="A200" s="702">
        <v>182</v>
      </c>
      <c r="B200" s="529">
        <v>7000016740</v>
      </c>
      <c r="C200" s="529">
        <v>1960</v>
      </c>
      <c r="D200" s="529" t="s">
        <v>561</v>
      </c>
      <c r="E200" s="529">
        <v>1000015504</v>
      </c>
      <c r="F200" s="525" t="s">
        <v>618</v>
      </c>
      <c r="G200" s="529" t="s">
        <v>299</v>
      </c>
      <c r="H200" s="529">
        <v>11</v>
      </c>
      <c r="I200" s="715"/>
      <c r="J200" s="530" t="str">
        <f t="shared" si="4"/>
        <v>INCLUDED</v>
      </c>
      <c r="K200" s="719"/>
      <c r="L200" s="719"/>
      <c r="M200" s="719"/>
      <c r="N200" s="719"/>
      <c r="O200" s="719"/>
      <c r="P200" s="719"/>
      <c r="Q200" s="719"/>
      <c r="R200" s="719"/>
      <c r="S200" s="719"/>
      <c r="T200" s="719"/>
      <c r="U200" s="719"/>
      <c r="V200" s="719"/>
      <c r="W200" s="719"/>
      <c r="X200" s="719"/>
      <c r="Y200" s="719"/>
      <c r="Z200" s="719"/>
      <c r="AA200" s="719"/>
      <c r="AB200" s="719"/>
    </row>
    <row r="201" spans="1:28" s="720" customFormat="1" ht="45.75" customHeight="1">
      <c r="A201" s="702">
        <v>183</v>
      </c>
      <c r="B201" s="529">
        <v>7000016740</v>
      </c>
      <c r="C201" s="529">
        <v>2050</v>
      </c>
      <c r="D201" s="529" t="s">
        <v>561</v>
      </c>
      <c r="E201" s="529">
        <v>1000059351</v>
      </c>
      <c r="F201" s="525" t="s">
        <v>619</v>
      </c>
      <c r="G201" s="529" t="s">
        <v>299</v>
      </c>
      <c r="H201" s="529">
        <v>117</v>
      </c>
      <c r="I201" s="715"/>
      <c r="J201" s="530" t="str">
        <f t="shared" si="4"/>
        <v>INCLUDED</v>
      </c>
      <c r="K201" s="719"/>
      <c r="L201" s="719"/>
      <c r="M201" s="719"/>
      <c r="N201" s="719"/>
      <c r="O201" s="719"/>
      <c r="P201" s="719"/>
      <c r="Q201" s="719"/>
      <c r="R201" s="719"/>
      <c r="S201" s="719"/>
      <c r="T201" s="719"/>
      <c r="U201" s="719"/>
      <c r="V201" s="719"/>
      <c r="W201" s="719"/>
      <c r="X201" s="719"/>
      <c r="Y201" s="719"/>
      <c r="Z201" s="719"/>
      <c r="AA201" s="719"/>
      <c r="AB201" s="719"/>
    </row>
    <row r="202" spans="1:28" s="720" customFormat="1" ht="45.75" customHeight="1">
      <c r="A202" s="702">
        <v>184</v>
      </c>
      <c r="B202" s="529">
        <v>7000016740</v>
      </c>
      <c r="C202" s="529">
        <v>1970</v>
      </c>
      <c r="D202" s="529" t="s">
        <v>561</v>
      </c>
      <c r="E202" s="529">
        <v>1000022415</v>
      </c>
      <c r="F202" s="525" t="s">
        <v>620</v>
      </c>
      <c r="G202" s="529" t="s">
        <v>299</v>
      </c>
      <c r="H202" s="529">
        <v>234</v>
      </c>
      <c r="I202" s="715"/>
      <c r="J202" s="530" t="str">
        <f t="shared" si="4"/>
        <v>INCLUDED</v>
      </c>
      <c r="K202" s="719"/>
      <c r="L202" s="719"/>
      <c r="M202" s="719"/>
      <c r="N202" s="719"/>
      <c r="O202" s="719"/>
      <c r="P202" s="719"/>
      <c r="Q202" s="719"/>
      <c r="R202" s="719"/>
      <c r="S202" s="719"/>
      <c r="T202" s="719"/>
      <c r="U202" s="719"/>
      <c r="V202" s="719"/>
      <c r="W202" s="719"/>
      <c r="X202" s="719"/>
      <c r="Y202" s="719"/>
      <c r="Z202" s="719"/>
      <c r="AA202" s="719"/>
      <c r="AB202" s="719"/>
    </row>
    <row r="203" spans="1:28" s="720" customFormat="1" ht="45.75" customHeight="1">
      <c r="A203" s="702">
        <v>185</v>
      </c>
      <c r="B203" s="529">
        <v>7000016740</v>
      </c>
      <c r="C203" s="529">
        <v>1980</v>
      </c>
      <c r="D203" s="529" t="s">
        <v>561</v>
      </c>
      <c r="E203" s="529">
        <v>1000020443</v>
      </c>
      <c r="F203" s="525" t="s">
        <v>621</v>
      </c>
      <c r="G203" s="529" t="s">
        <v>299</v>
      </c>
      <c r="H203" s="529">
        <v>11</v>
      </c>
      <c r="I203" s="715"/>
      <c r="J203" s="530" t="str">
        <f t="shared" si="4"/>
        <v>INCLUDED</v>
      </c>
      <c r="K203" s="719"/>
      <c r="L203" s="719"/>
      <c r="M203" s="719"/>
      <c r="N203" s="719"/>
      <c r="O203" s="719"/>
      <c r="P203" s="719"/>
      <c r="Q203" s="719"/>
      <c r="R203" s="719"/>
      <c r="S203" s="719"/>
      <c r="T203" s="719"/>
      <c r="U203" s="719"/>
      <c r="V203" s="719"/>
      <c r="W203" s="719"/>
      <c r="X203" s="719"/>
      <c r="Y203" s="719"/>
      <c r="Z203" s="719"/>
      <c r="AA203" s="719"/>
      <c r="AB203" s="719"/>
    </row>
    <row r="204" spans="1:28" s="720" customFormat="1" ht="45.75" customHeight="1">
      <c r="A204" s="702">
        <v>186</v>
      </c>
      <c r="B204" s="529">
        <v>7000016740</v>
      </c>
      <c r="C204" s="529">
        <v>1990</v>
      </c>
      <c r="D204" s="529" t="s">
        <v>561</v>
      </c>
      <c r="E204" s="529">
        <v>1000020987</v>
      </c>
      <c r="F204" s="525" t="s">
        <v>622</v>
      </c>
      <c r="G204" s="529" t="s">
        <v>299</v>
      </c>
      <c r="H204" s="529">
        <v>106</v>
      </c>
      <c r="I204" s="715"/>
      <c r="J204" s="530" t="str">
        <f t="shared" si="4"/>
        <v>INCLUDED</v>
      </c>
      <c r="K204" s="719"/>
      <c r="L204" s="719"/>
      <c r="M204" s="719"/>
      <c r="N204" s="719"/>
      <c r="O204" s="719"/>
      <c r="P204" s="719"/>
      <c r="Q204" s="719"/>
      <c r="R204" s="719"/>
      <c r="S204" s="719"/>
      <c r="T204" s="719"/>
      <c r="U204" s="719"/>
      <c r="V204" s="719"/>
      <c r="W204" s="719"/>
      <c r="X204" s="719"/>
      <c r="Y204" s="719"/>
      <c r="Z204" s="719"/>
      <c r="AA204" s="719"/>
      <c r="AB204" s="719"/>
    </row>
    <row r="205" spans="1:28" s="720" customFormat="1" ht="45.75" customHeight="1">
      <c r="A205" s="702">
        <v>187</v>
      </c>
      <c r="B205" s="529">
        <v>7000016740</v>
      </c>
      <c r="C205" s="529">
        <v>2000</v>
      </c>
      <c r="D205" s="529" t="s">
        <v>561</v>
      </c>
      <c r="E205" s="529">
        <v>1000015504</v>
      </c>
      <c r="F205" s="525" t="s">
        <v>618</v>
      </c>
      <c r="G205" s="529" t="s">
        <v>299</v>
      </c>
      <c r="H205" s="529">
        <v>1</v>
      </c>
      <c r="I205" s="715"/>
      <c r="J205" s="530" t="str">
        <f t="shared" si="4"/>
        <v>INCLUDED</v>
      </c>
      <c r="K205" s="719"/>
      <c r="L205" s="719"/>
      <c r="M205" s="719"/>
      <c r="N205" s="719"/>
      <c r="O205" s="719"/>
      <c r="P205" s="719"/>
      <c r="Q205" s="719"/>
      <c r="R205" s="719"/>
      <c r="S205" s="719"/>
      <c r="T205" s="719"/>
      <c r="U205" s="719"/>
      <c r="V205" s="719"/>
      <c r="W205" s="719"/>
      <c r="X205" s="719"/>
      <c r="Y205" s="719"/>
      <c r="Z205" s="719"/>
      <c r="AA205" s="719"/>
      <c r="AB205" s="719"/>
    </row>
    <row r="206" spans="1:28" s="720" customFormat="1" ht="45.75" customHeight="1">
      <c r="A206" s="702">
        <v>188</v>
      </c>
      <c r="B206" s="529">
        <v>7000016740</v>
      </c>
      <c r="C206" s="529">
        <v>2040</v>
      </c>
      <c r="D206" s="529" t="s">
        <v>561</v>
      </c>
      <c r="E206" s="529">
        <v>1000059351</v>
      </c>
      <c r="F206" s="525" t="s">
        <v>619</v>
      </c>
      <c r="G206" s="529" t="s">
        <v>299</v>
      </c>
      <c r="H206" s="529">
        <v>3</v>
      </c>
      <c r="I206" s="715"/>
      <c r="J206" s="530" t="str">
        <f t="shared" si="4"/>
        <v>INCLUDED</v>
      </c>
      <c r="K206" s="719"/>
      <c r="L206" s="719"/>
      <c r="M206" s="719"/>
      <c r="N206" s="719"/>
      <c r="O206" s="719"/>
      <c r="P206" s="719"/>
      <c r="Q206" s="719"/>
      <c r="R206" s="719"/>
      <c r="S206" s="719"/>
      <c r="T206" s="719"/>
      <c r="U206" s="719"/>
      <c r="V206" s="719"/>
      <c r="W206" s="719"/>
      <c r="X206" s="719"/>
      <c r="Y206" s="719"/>
      <c r="Z206" s="719"/>
      <c r="AA206" s="719"/>
      <c r="AB206" s="719"/>
    </row>
    <row r="207" spans="1:28" s="720" customFormat="1" ht="45.75" customHeight="1">
      <c r="A207" s="702">
        <v>189</v>
      </c>
      <c r="B207" s="529">
        <v>7000016740</v>
      </c>
      <c r="C207" s="529">
        <v>2010</v>
      </c>
      <c r="D207" s="529" t="s">
        <v>561</v>
      </c>
      <c r="E207" s="529">
        <v>1000022415</v>
      </c>
      <c r="F207" s="525" t="s">
        <v>620</v>
      </c>
      <c r="G207" s="529" t="s">
        <v>299</v>
      </c>
      <c r="H207" s="529">
        <v>5</v>
      </c>
      <c r="I207" s="715"/>
      <c r="J207" s="530" t="str">
        <f t="shared" si="4"/>
        <v>INCLUDED</v>
      </c>
      <c r="K207" s="719"/>
      <c r="L207" s="719"/>
      <c r="M207" s="719"/>
      <c r="N207" s="719"/>
      <c r="O207" s="719"/>
      <c r="P207" s="719"/>
      <c r="Q207" s="719"/>
      <c r="R207" s="719"/>
      <c r="S207" s="719"/>
      <c r="T207" s="719"/>
      <c r="U207" s="719"/>
      <c r="V207" s="719"/>
      <c r="W207" s="719"/>
      <c r="X207" s="719"/>
      <c r="Y207" s="719"/>
      <c r="Z207" s="719"/>
      <c r="AA207" s="719"/>
      <c r="AB207" s="719"/>
    </row>
    <row r="208" spans="1:28" s="720" customFormat="1" ht="45.75" customHeight="1">
      <c r="A208" s="702">
        <v>190</v>
      </c>
      <c r="B208" s="529">
        <v>7000016740</v>
      </c>
      <c r="C208" s="529">
        <v>2020</v>
      </c>
      <c r="D208" s="529" t="s">
        <v>561</v>
      </c>
      <c r="E208" s="529">
        <v>1000020443</v>
      </c>
      <c r="F208" s="525" t="s">
        <v>621</v>
      </c>
      <c r="G208" s="529" t="s">
        <v>299</v>
      </c>
      <c r="H208" s="529">
        <v>1</v>
      </c>
      <c r="I208" s="715"/>
      <c r="J208" s="530" t="str">
        <f t="shared" si="4"/>
        <v>INCLUDED</v>
      </c>
      <c r="K208" s="719"/>
      <c r="L208" s="719"/>
      <c r="M208" s="719"/>
      <c r="N208" s="719"/>
      <c r="O208" s="719"/>
      <c r="P208" s="719"/>
      <c r="Q208" s="719"/>
      <c r="R208" s="719"/>
      <c r="S208" s="719"/>
      <c r="T208" s="719"/>
      <c r="U208" s="719"/>
      <c r="V208" s="719"/>
      <c r="W208" s="719"/>
      <c r="X208" s="719"/>
      <c r="Y208" s="719"/>
      <c r="Z208" s="719"/>
      <c r="AA208" s="719"/>
      <c r="AB208" s="719"/>
    </row>
    <row r="209" spans="1:28" s="720" customFormat="1" ht="45.75" customHeight="1">
      <c r="A209" s="702">
        <v>191</v>
      </c>
      <c r="B209" s="529">
        <v>7000016740</v>
      </c>
      <c r="C209" s="529">
        <v>2030</v>
      </c>
      <c r="D209" s="529" t="s">
        <v>561</v>
      </c>
      <c r="E209" s="529">
        <v>1000020987</v>
      </c>
      <c r="F209" s="525" t="s">
        <v>622</v>
      </c>
      <c r="G209" s="529" t="s">
        <v>299</v>
      </c>
      <c r="H209" s="529">
        <v>2</v>
      </c>
      <c r="I209" s="715"/>
      <c r="J209" s="530" t="str">
        <f t="shared" si="4"/>
        <v>INCLUDED</v>
      </c>
      <c r="K209" s="719"/>
      <c r="L209" s="719"/>
      <c r="M209" s="719"/>
      <c r="N209" s="719"/>
      <c r="O209" s="719"/>
      <c r="P209" s="719"/>
      <c r="Q209" s="719"/>
      <c r="R209" s="719"/>
      <c r="S209" s="719"/>
      <c r="T209" s="719"/>
      <c r="U209" s="719"/>
      <c r="V209" s="719"/>
      <c r="W209" s="719"/>
      <c r="X209" s="719"/>
      <c r="Y209" s="719"/>
      <c r="Z209" s="719"/>
      <c r="AA209" s="719"/>
      <c r="AB209" s="719"/>
    </row>
    <row r="210" spans="1:28" s="720" customFormat="1" ht="45.75" customHeight="1">
      <c r="A210" s="702">
        <v>192</v>
      </c>
      <c r="B210" s="529">
        <v>7000016740</v>
      </c>
      <c r="C210" s="529">
        <v>2060</v>
      </c>
      <c r="D210" s="529" t="s">
        <v>562</v>
      </c>
      <c r="E210" s="529">
        <v>1000009329</v>
      </c>
      <c r="F210" s="525" t="s">
        <v>623</v>
      </c>
      <c r="G210" s="529" t="s">
        <v>299</v>
      </c>
      <c r="H210" s="529">
        <v>1284</v>
      </c>
      <c r="I210" s="715"/>
      <c r="J210" s="530" t="str">
        <f t="shared" si="4"/>
        <v>INCLUDED</v>
      </c>
      <c r="K210" s="719"/>
      <c r="L210" s="719"/>
      <c r="M210" s="719"/>
      <c r="N210" s="719"/>
      <c r="O210" s="719"/>
      <c r="P210" s="719"/>
      <c r="Q210" s="719"/>
      <c r="R210" s="719"/>
      <c r="S210" s="719"/>
      <c r="T210" s="719"/>
      <c r="U210" s="719"/>
      <c r="V210" s="719"/>
      <c r="W210" s="719"/>
      <c r="X210" s="719"/>
      <c r="Y210" s="719"/>
      <c r="Z210" s="719"/>
      <c r="AA210" s="719"/>
      <c r="AB210" s="719"/>
    </row>
    <row r="211" spans="1:28" s="720" customFormat="1" ht="45.75" customHeight="1">
      <c r="A211" s="702">
        <v>193</v>
      </c>
      <c r="B211" s="529">
        <v>7000016740</v>
      </c>
      <c r="C211" s="529">
        <v>2070</v>
      </c>
      <c r="D211" s="529" t="s">
        <v>562</v>
      </c>
      <c r="E211" s="529">
        <v>1000009327</v>
      </c>
      <c r="F211" s="525" t="s">
        <v>624</v>
      </c>
      <c r="G211" s="529" t="s">
        <v>299</v>
      </c>
      <c r="H211" s="529">
        <v>156</v>
      </c>
      <c r="I211" s="715"/>
      <c r="J211" s="530" t="str">
        <f t="shared" si="4"/>
        <v>INCLUDED</v>
      </c>
      <c r="K211" s="719"/>
      <c r="L211" s="719"/>
      <c r="M211" s="719"/>
      <c r="N211" s="719"/>
      <c r="O211" s="719"/>
      <c r="P211" s="719"/>
      <c r="Q211" s="719"/>
      <c r="R211" s="719"/>
      <c r="S211" s="719"/>
      <c r="T211" s="719"/>
      <c r="U211" s="719"/>
      <c r="V211" s="719"/>
      <c r="W211" s="719"/>
      <c r="X211" s="719"/>
      <c r="Y211" s="719"/>
      <c r="Z211" s="719"/>
      <c r="AA211" s="719"/>
      <c r="AB211" s="719"/>
    </row>
    <row r="212" spans="1:28" s="720" customFormat="1" ht="45.75" customHeight="1">
      <c r="A212" s="702">
        <v>194</v>
      </c>
      <c r="B212" s="529">
        <v>7000016740</v>
      </c>
      <c r="C212" s="529">
        <v>2080</v>
      </c>
      <c r="D212" s="529" t="s">
        <v>562</v>
      </c>
      <c r="E212" s="529">
        <v>1000009329</v>
      </c>
      <c r="F212" s="525" t="s">
        <v>623</v>
      </c>
      <c r="G212" s="529" t="s">
        <v>299</v>
      </c>
      <c r="H212" s="529">
        <v>130</v>
      </c>
      <c r="I212" s="715"/>
      <c r="J212" s="530" t="str">
        <f t="shared" ref="J212:J234" si="5">IF(I212=0, "INCLUDED", IF(ISERROR(I212*H212), I212, I212*H212))</f>
        <v>INCLUDED</v>
      </c>
      <c r="K212" s="719"/>
      <c r="L212" s="719"/>
      <c r="M212" s="719"/>
      <c r="N212" s="719"/>
      <c r="O212" s="719"/>
      <c r="P212" s="719"/>
      <c r="Q212" s="719"/>
      <c r="R212" s="719"/>
      <c r="S212" s="719"/>
      <c r="T212" s="719"/>
      <c r="U212" s="719"/>
      <c r="V212" s="719"/>
      <c r="W212" s="719"/>
      <c r="X212" s="719"/>
      <c r="Y212" s="719"/>
      <c r="Z212" s="719"/>
      <c r="AA212" s="719"/>
      <c r="AB212" s="719"/>
    </row>
    <row r="213" spans="1:28" s="720" customFormat="1" ht="45.75" customHeight="1">
      <c r="A213" s="702">
        <v>195</v>
      </c>
      <c r="B213" s="529">
        <v>7000016740</v>
      </c>
      <c r="C213" s="529">
        <v>2090</v>
      </c>
      <c r="D213" s="529" t="s">
        <v>562</v>
      </c>
      <c r="E213" s="529">
        <v>1000009327</v>
      </c>
      <c r="F213" s="525" t="s">
        <v>624</v>
      </c>
      <c r="G213" s="529" t="s">
        <v>299</v>
      </c>
      <c r="H213" s="529">
        <v>15</v>
      </c>
      <c r="I213" s="715"/>
      <c r="J213" s="530" t="str">
        <f t="shared" si="5"/>
        <v>INCLUDED</v>
      </c>
      <c r="K213" s="719"/>
      <c r="L213" s="719"/>
      <c r="M213" s="719"/>
      <c r="N213" s="719"/>
      <c r="O213" s="719"/>
      <c r="P213" s="719"/>
      <c r="Q213" s="719"/>
      <c r="R213" s="719"/>
      <c r="S213" s="719"/>
      <c r="T213" s="719"/>
      <c r="U213" s="719"/>
      <c r="V213" s="719"/>
      <c r="W213" s="719"/>
      <c r="X213" s="719"/>
      <c r="Y213" s="719"/>
      <c r="Z213" s="719"/>
      <c r="AA213" s="719"/>
      <c r="AB213" s="719"/>
    </row>
    <row r="214" spans="1:28" s="720" customFormat="1" ht="45.75" customHeight="1">
      <c r="A214" s="702">
        <v>196</v>
      </c>
      <c r="B214" s="529">
        <v>7000016740</v>
      </c>
      <c r="C214" s="529">
        <v>2190</v>
      </c>
      <c r="D214" s="529" t="s">
        <v>626</v>
      </c>
      <c r="E214" s="529">
        <v>1000019903</v>
      </c>
      <c r="F214" s="525" t="s">
        <v>529</v>
      </c>
      <c r="G214" s="529" t="s">
        <v>299</v>
      </c>
      <c r="H214" s="529">
        <v>23</v>
      </c>
      <c r="I214" s="715"/>
      <c r="J214" s="530" t="str">
        <f t="shared" si="5"/>
        <v>INCLUDED</v>
      </c>
      <c r="K214" s="719"/>
      <c r="L214" s="719"/>
      <c r="M214" s="719"/>
      <c r="N214" s="719"/>
      <c r="O214" s="719"/>
      <c r="P214" s="719"/>
      <c r="Q214" s="719"/>
      <c r="R214" s="719"/>
      <c r="S214" s="719"/>
      <c r="T214" s="719"/>
      <c r="U214" s="719"/>
      <c r="V214" s="719"/>
      <c r="W214" s="719"/>
      <c r="X214" s="719"/>
      <c r="Y214" s="719"/>
      <c r="Z214" s="719"/>
      <c r="AA214" s="719"/>
      <c r="AB214" s="719"/>
    </row>
    <row r="215" spans="1:28" s="720" customFormat="1" ht="45.75" customHeight="1">
      <c r="A215" s="702">
        <v>197</v>
      </c>
      <c r="B215" s="529">
        <v>7000016740</v>
      </c>
      <c r="C215" s="529">
        <v>2200</v>
      </c>
      <c r="D215" s="529" t="s">
        <v>626</v>
      </c>
      <c r="E215" s="529">
        <v>1000016663</v>
      </c>
      <c r="F215" s="525" t="s">
        <v>530</v>
      </c>
      <c r="G215" s="529" t="s">
        <v>300</v>
      </c>
      <c r="H215" s="529">
        <v>19</v>
      </c>
      <c r="I215" s="715"/>
      <c r="J215" s="530" t="str">
        <f t="shared" si="5"/>
        <v>INCLUDED</v>
      </c>
      <c r="K215" s="719"/>
      <c r="L215" s="719"/>
      <c r="M215" s="719"/>
      <c r="N215" s="719"/>
      <c r="O215" s="719"/>
      <c r="P215" s="719"/>
      <c r="Q215" s="719"/>
      <c r="R215" s="719"/>
      <c r="S215" s="719"/>
      <c r="T215" s="719"/>
      <c r="U215" s="719"/>
      <c r="V215" s="719"/>
      <c r="W215" s="719"/>
      <c r="X215" s="719"/>
      <c r="Y215" s="719"/>
      <c r="Z215" s="719"/>
      <c r="AA215" s="719"/>
      <c r="AB215" s="719"/>
    </row>
    <row r="216" spans="1:28" s="720" customFormat="1" ht="45.75" customHeight="1">
      <c r="A216" s="702">
        <v>198</v>
      </c>
      <c r="B216" s="529">
        <v>7000016740</v>
      </c>
      <c r="C216" s="529">
        <v>2210</v>
      </c>
      <c r="D216" s="529" t="s">
        <v>626</v>
      </c>
      <c r="E216" s="529">
        <v>1000016664</v>
      </c>
      <c r="F216" s="525" t="s">
        <v>531</v>
      </c>
      <c r="G216" s="529" t="s">
        <v>300</v>
      </c>
      <c r="H216" s="529">
        <v>4</v>
      </c>
      <c r="I216" s="715"/>
      <c r="J216" s="530" t="str">
        <f t="shared" si="5"/>
        <v>INCLUDED</v>
      </c>
      <c r="K216" s="719"/>
      <c r="L216" s="719"/>
      <c r="M216" s="719"/>
      <c r="N216" s="719"/>
      <c r="O216" s="719"/>
      <c r="P216" s="719"/>
      <c r="Q216" s="719"/>
      <c r="R216" s="719"/>
      <c r="S216" s="719"/>
      <c r="T216" s="719"/>
      <c r="U216" s="719"/>
      <c r="V216" s="719"/>
      <c r="W216" s="719"/>
      <c r="X216" s="719"/>
      <c r="Y216" s="719"/>
      <c r="Z216" s="719"/>
      <c r="AA216" s="719"/>
      <c r="AB216" s="719"/>
    </row>
    <row r="217" spans="1:28" s="720" customFormat="1" ht="45.75" customHeight="1">
      <c r="A217" s="702">
        <v>199</v>
      </c>
      <c r="B217" s="529">
        <v>7000016740</v>
      </c>
      <c r="C217" s="529">
        <v>2230</v>
      </c>
      <c r="D217" s="529" t="s">
        <v>563</v>
      </c>
      <c r="E217" s="529">
        <v>1000030940</v>
      </c>
      <c r="F217" s="525" t="s">
        <v>486</v>
      </c>
      <c r="G217" s="529" t="s">
        <v>485</v>
      </c>
      <c r="H217" s="529">
        <v>22</v>
      </c>
      <c r="I217" s="715"/>
      <c r="J217" s="530" t="str">
        <f t="shared" si="5"/>
        <v>INCLUDED</v>
      </c>
      <c r="K217" s="719"/>
      <c r="L217" s="719"/>
      <c r="M217" s="719"/>
      <c r="N217" s="719"/>
      <c r="O217" s="719"/>
      <c r="P217" s="719"/>
      <c r="Q217" s="719"/>
      <c r="R217" s="719"/>
      <c r="S217" s="719"/>
      <c r="T217" s="719"/>
      <c r="U217" s="719"/>
      <c r="V217" s="719"/>
      <c r="W217" s="719"/>
      <c r="X217" s="719"/>
      <c r="Y217" s="719"/>
      <c r="Z217" s="719"/>
      <c r="AA217" s="719"/>
      <c r="AB217" s="719"/>
    </row>
    <row r="218" spans="1:28" s="720" customFormat="1" ht="45.75" customHeight="1">
      <c r="A218" s="702">
        <v>200</v>
      </c>
      <c r="B218" s="529">
        <v>7000016740</v>
      </c>
      <c r="C218" s="529">
        <v>2240</v>
      </c>
      <c r="D218" s="529" t="s">
        <v>563</v>
      </c>
      <c r="E218" s="529">
        <v>1000020444</v>
      </c>
      <c r="F218" s="525" t="s">
        <v>487</v>
      </c>
      <c r="G218" s="529" t="s">
        <v>299</v>
      </c>
      <c r="H218" s="529">
        <v>10</v>
      </c>
      <c r="I218" s="715"/>
      <c r="J218" s="530" t="str">
        <f t="shared" si="5"/>
        <v>INCLUDED</v>
      </c>
      <c r="K218" s="719"/>
      <c r="L218" s="719"/>
      <c r="M218" s="719"/>
      <c r="N218" s="719"/>
      <c r="O218" s="719"/>
      <c r="P218" s="719"/>
      <c r="Q218" s="719"/>
      <c r="R218" s="719"/>
      <c r="S218" s="719"/>
      <c r="T218" s="719"/>
      <c r="U218" s="719"/>
      <c r="V218" s="719"/>
      <c r="W218" s="719"/>
      <c r="X218" s="719"/>
      <c r="Y218" s="719"/>
      <c r="Z218" s="719"/>
      <c r="AA218" s="719"/>
      <c r="AB218" s="719"/>
    </row>
    <row r="219" spans="1:28" s="720" customFormat="1" ht="45.75" customHeight="1">
      <c r="A219" s="702">
        <v>201</v>
      </c>
      <c r="B219" s="529">
        <v>7000016740</v>
      </c>
      <c r="C219" s="529">
        <v>2250</v>
      </c>
      <c r="D219" s="529" t="s">
        <v>563</v>
      </c>
      <c r="E219" s="529">
        <v>1000033144</v>
      </c>
      <c r="F219" s="525" t="s">
        <v>532</v>
      </c>
      <c r="G219" s="529" t="s">
        <v>300</v>
      </c>
      <c r="H219" s="529">
        <v>1</v>
      </c>
      <c r="I219" s="715"/>
      <c r="J219" s="530" t="str">
        <f t="shared" si="5"/>
        <v>INCLUDED</v>
      </c>
      <c r="K219" s="719"/>
      <c r="L219" s="719"/>
      <c r="M219" s="719"/>
      <c r="N219" s="719"/>
      <c r="O219" s="719"/>
      <c r="P219" s="719"/>
      <c r="Q219" s="719"/>
      <c r="R219" s="719"/>
      <c r="S219" s="719"/>
      <c r="T219" s="719"/>
      <c r="U219" s="719"/>
      <c r="V219" s="719"/>
      <c r="W219" s="719"/>
      <c r="X219" s="719"/>
      <c r="Y219" s="719"/>
      <c r="Z219" s="719"/>
      <c r="AA219" s="719"/>
      <c r="AB219" s="719"/>
    </row>
    <row r="220" spans="1:28" s="720" customFormat="1" ht="45.75" customHeight="1">
      <c r="A220" s="702">
        <v>202</v>
      </c>
      <c r="B220" s="529">
        <v>7000016740</v>
      </c>
      <c r="C220" s="529">
        <v>2260</v>
      </c>
      <c r="D220" s="529" t="s">
        <v>563</v>
      </c>
      <c r="E220" s="529">
        <v>1000031039</v>
      </c>
      <c r="F220" s="525" t="s">
        <v>488</v>
      </c>
      <c r="G220" s="529" t="s">
        <v>300</v>
      </c>
      <c r="H220" s="529">
        <v>4</v>
      </c>
      <c r="I220" s="715"/>
      <c r="J220" s="530" t="str">
        <f t="shared" si="5"/>
        <v>INCLUDED</v>
      </c>
      <c r="K220" s="719"/>
      <c r="L220" s="719"/>
      <c r="M220" s="719"/>
      <c r="N220" s="719"/>
      <c r="O220" s="719"/>
      <c r="P220" s="719"/>
      <c r="Q220" s="719"/>
      <c r="R220" s="719"/>
      <c r="S220" s="719"/>
      <c r="T220" s="719"/>
      <c r="U220" s="719"/>
      <c r="V220" s="719"/>
      <c r="W220" s="719"/>
      <c r="X220" s="719"/>
      <c r="Y220" s="719"/>
      <c r="Z220" s="719"/>
      <c r="AA220" s="719"/>
      <c r="AB220" s="719"/>
    </row>
    <row r="221" spans="1:28" s="720" customFormat="1" ht="45.75" customHeight="1">
      <c r="A221" s="702">
        <v>203</v>
      </c>
      <c r="B221" s="529">
        <v>7000016740</v>
      </c>
      <c r="C221" s="529">
        <v>2270</v>
      </c>
      <c r="D221" s="529" t="s">
        <v>563</v>
      </c>
      <c r="E221" s="529">
        <v>1000033146</v>
      </c>
      <c r="F221" s="525" t="s">
        <v>489</v>
      </c>
      <c r="G221" s="529" t="s">
        <v>300</v>
      </c>
      <c r="H221" s="529">
        <v>49</v>
      </c>
      <c r="I221" s="715"/>
      <c r="J221" s="530" t="str">
        <f t="shared" si="5"/>
        <v>INCLUDED</v>
      </c>
      <c r="K221" s="719"/>
      <c r="L221" s="719"/>
      <c r="M221" s="719"/>
      <c r="N221" s="719"/>
      <c r="O221" s="719"/>
      <c r="P221" s="719"/>
      <c r="Q221" s="719"/>
      <c r="R221" s="719"/>
      <c r="S221" s="719"/>
      <c r="T221" s="719"/>
      <c r="U221" s="719"/>
      <c r="V221" s="719"/>
      <c r="W221" s="719"/>
      <c r="X221" s="719"/>
      <c r="Y221" s="719"/>
      <c r="Z221" s="719"/>
      <c r="AA221" s="719"/>
      <c r="AB221" s="719"/>
    </row>
    <row r="222" spans="1:28" s="720" customFormat="1" ht="45.75" customHeight="1">
      <c r="A222" s="702">
        <v>204</v>
      </c>
      <c r="B222" s="529">
        <v>7000016740</v>
      </c>
      <c r="C222" s="529">
        <v>2280</v>
      </c>
      <c r="D222" s="529" t="s">
        <v>563</v>
      </c>
      <c r="E222" s="529">
        <v>1000031041</v>
      </c>
      <c r="F222" s="525" t="s">
        <v>533</v>
      </c>
      <c r="G222" s="529" t="s">
        <v>300</v>
      </c>
      <c r="H222" s="529">
        <v>1</v>
      </c>
      <c r="I222" s="715"/>
      <c r="J222" s="530" t="str">
        <f t="shared" si="5"/>
        <v>INCLUDED</v>
      </c>
      <c r="K222" s="719"/>
      <c r="L222" s="719"/>
      <c r="M222" s="719"/>
      <c r="N222" s="719"/>
      <c r="O222" s="719"/>
      <c r="P222" s="719"/>
      <c r="Q222" s="719"/>
      <c r="R222" s="719"/>
      <c r="S222" s="719"/>
      <c r="T222" s="719"/>
      <c r="U222" s="719"/>
      <c r="V222" s="719"/>
      <c r="W222" s="719"/>
      <c r="X222" s="719"/>
      <c r="Y222" s="719"/>
      <c r="Z222" s="719"/>
      <c r="AA222" s="719"/>
      <c r="AB222" s="719"/>
    </row>
    <row r="223" spans="1:28" s="720" customFormat="1" ht="45.75" customHeight="1">
      <c r="A223" s="702">
        <v>205</v>
      </c>
      <c r="B223" s="529">
        <v>7000016740</v>
      </c>
      <c r="C223" s="529">
        <v>2290</v>
      </c>
      <c r="D223" s="529" t="s">
        <v>563</v>
      </c>
      <c r="E223" s="529">
        <v>1000022417</v>
      </c>
      <c r="F223" s="525" t="s">
        <v>490</v>
      </c>
      <c r="G223" s="529" t="s">
        <v>299</v>
      </c>
      <c r="H223" s="529">
        <v>242</v>
      </c>
      <c r="I223" s="715"/>
      <c r="J223" s="530" t="str">
        <f t="shared" si="5"/>
        <v>INCLUDED</v>
      </c>
      <c r="K223" s="719"/>
      <c r="L223" s="719"/>
      <c r="M223" s="719"/>
      <c r="N223" s="719"/>
      <c r="O223" s="719"/>
      <c r="P223" s="719"/>
      <c r="Q223" s="719"/>
      <c r="R223" s="719"/>
      <c r="S223" s="719"/>
      <c r="T223" s="719"/>
      <c r="U223" s="719"/>
      <c r="V223" s="719"/>
      <c r="W223" s="719"/>
      <c r="X223" s="719"/>
      <c r="Y223" s="719"/>
      <c r="Z223" s="719"/>
      <c r="AA223" s="719"/>
      <c r="AB223" s="719"/>
    </row>
    <row r="224" spans="1:28" s="720" customFormat="1" ht="45.75" customHeight="1">
      <c r="A224" s="702">
        <v>206</v>
      </c>
      <c r="B224" s="529">
        <v>7000016740</v>
      </c>
      <c r="C224" s="529">
        <v>2300</v>
      </c>
      <c r="D224" s="529" t="s">
        <v>563</v>
      </c>
      <c r="E224" s="529">
        <v>1000010817</v>
      </c>
      <c r="F224" s="525" t="s">
        <v>491</v>
      </c>
      <c r="G224" s="529" t="s">
        <v>299</v>
      </c>
      <c r="H224" s="529">
        <v>260</v>
      </c>
      <c r="I224" s="715"/>
      <c r="J224" s="530" t="str">
        <f t="shared" si="5"/>
        <v>INCLUDED</v>
      </c>
      <c r="K224" s="719"/>
      <c r="L224" s="719"/>
      <c r="M224" s="719"/>
      <c r="N224" s="719"/>
      <c r="O224" s="719"/>
      <c r="P224" s="719"/>
      <c r="Q224" s="719"/>
      <c r="R224" s="719"/>
      <c r="S224" s="719"/>
      <c r="T224" s="719"/>
      <c r="U224" s="719"/>
      <c r="V224" s="719"/>
      <c r="W224" s="719"/>
      <c r="X224" s="719"/>
      <c r="Y224" s="719"/>
      <c r="Z224" s="719"/>
      <c r="AA224" s="719"/>
      <c r="AB224" s="719"/>
    </row>
    <row r="225" spans="1:28" s="720" customFormat="1" ht="45.75" customHeight="1">
      <c r="A225" s="702">
        <v>207</v>
      </c>
      <c r="B225" s="529">
        <v>7000016740</v>
      </c>
      <c r="C225" s="529">
        <v>2310</v>
      </c>
      <c r="D225" s="529" t="s">
        <v>563</v>
      </c>
      <c r="E225" s="529">
        <v>1000014198</v>
      </c>
      <c r="F225" s="525" t="s">
        <v>492</v>
      </c>
      <c r="G225" s="529" t="s">
        <v>299</v>
      </c>
      <c r="H225" s="529">
        <v>6</v>
      </c>
      <c r="I225" s="715"/>
      <c r="J225" s="530" t="str">
        <f t="shared" si="5"/>
        <v>INCLUDED</v>
      </c>
      <c r="K225" s="719"/>
      <c r="L225" s="719"/>
      <c r="M225" s="719"/>
      <c r="N225" s="719"/>
      <c r="O225" s="719"/>
      <c r="P225" s="719"/>
      <c r="Q225" s="719"/>
      <c r="R225" s="719"/>
      <c r="S225" s="719"/>
      <c r="T225" s="719"/>
      <c r="U225" s="719"/>
      <c r="V225" s="719"/>
      <c r="W225" s="719"/>
      <c r="X225" s="719"/>
      <c r="Y225" s="719"/>
      <c r="Z225" s="719"/>
      <c r="AA225" s="719"/>
      <c r="AB225" s="719"/>
    </row>
    <row r="226" spans="1:28" s="720" customFormat="1" ht="45.75" customHeight="1">
      <c r="A226" s="702">
        <v>208</v>
      </c>
      <c r="B226" s="529">
        <v>7000016740</v>
      </c>
      <c r="C226" s="529">
        <v>2320</v>
      </c>
      <c r="D226" s="529" t="s">
        <v>563</v>
      </c>
      <c r="E226" s="529">
        <v>1000030940</v>
      </c>
      <c r="F226" s="525" t="s">
        <v>486</v>
      </c>
      <c r="G226" s="529" t="s">
        <v>485</v>
      </c>
      <c r="H226" s="529">
        <v>1</v>
      </c>
      <c r="I226" s="715"/>
      <c r="J226" s="530" t="str">
        <f t="shared" si="5"/>
        <v>INCLUDED</v>
      </c>
      <c r="K226" s="719"/>
      <c r="L226" s="719"/>
      <c r="M226" s="719"/>
      <c r="N226" s="719"/>
      <c r="O226" s="719"/>
      <c r="P226" s="719"/>
      <c r="Q226" s="719"/>
      <c r="R226" s="719"/>
      <c r="S226" s="719"/>
      <c r="T226" s="719"/>
      <c r="U226" s="719"/>
      <c r="V226" s="719"/>
      <c r="W226" s="719"/>
      <c r="X226" s="719"/>
      <c r="Y226" s="719"/>
      <c r="Z226" s="719"/>
      <c r="AA226" s="719"/>
      <c r="AB226" s="719"/>
    </row>
    <row r="227" spans="1:28" s="720" customFormat="1" ht="45.75" customHeight="1">
      <c r="A227" s="702">
        <v>209</v>
      </c>
      <c r="B227" s="529">
        <v>7000016740</v>
      </c>
      <c r="C227" s="529">
        <v>2330</v>
      </c>
      <c r="D227" s="529" t="s">
        <v>563</v>
      </c>
      <c r="E227" s="529">
        <v>1000020444</v>
      </c>
      <c r="F227" s="525" t="s">
        <v>487</v>
      </c>
      <c r="G227" s="529" t="s">
        <v>299</v>
      </c>
      <c r="H227" s="529">
        <v>1</v>
      </c>
      <c r="I227" s="715"/>
      <c r="J227" s="530" t="str">
        <f t="shared" si="5"/>
        <v>INCLUDED</v>
      </c>
      <c r="K227" s="719"/>
      <c r="L227" s="719"/>
      <c r="M227" s="719"/>
      <c r="N227" s="719"/>
      <c r="O227" s="719"/>
      <c r="P227" s="719"/>
      <c r="Q227" s="719"/>
      <c r="R227" s="719"/>
      <c r="S227" s="719"/>
      <c r="T227" s="719"/>
      <c r="U227" s="719"/>
      <c r="V227" s="719"/>
      <c r="W227" s="719"/>
      <c r="X227" s="719"/>
      <c r="Y227" s="719"/>
      <c r="Z227" s="719"/>
      <c r="AA227" s="719"/>
      <c r="AB227" s="719"/>
    </row>
    <row r="228" spans="1:28" s="720" customFormat="1" ht="45.75" customHeight="1">
      <c r="A228" s="702">
        <v>210</v>
      </c>
      <c r="B228" s="529">
        <v>7000016740</v>
      </c>
      <c r="C228" s="529">
        <v>2340</v>
      </c>
      <c r="D228" s="529" t="s">
        <v>563</v>
      </c>
      <c r="E228" s="529">
        <v>1000033144</v>
      </c>
      <c r="F228" s="525" t="s">
        <v>532</v>
      </c>
      <c r="G228" s="529" t="s">
        <v>300</v>
      </c>
      <c r="H228" s="529">
        <v>1</v>
      </c>
      <c r="I228" s="715"/>
      <c r="J228" s="530" t="str">
        <f t="shared" si="5"/>
        <v>INCLUDED</v>
      </c>
      <c r="K228" s="719"/>
      <c r="L228" s="719"/>
      <c r="M228" s="719"/>
      <c r="N228" s="719"/>
      <c r="O228" s="719"/>
      <c r="P228" s="719"/>
      <c r="Q228" s="719"/>
      <c r="R228" s="719"/>
      <c r="S228" s="719"/>
      <c r="T228" s="719"/>
      <c r="U228" s="719"/>
      <c r="V228" s="719"/>
      <c r="W228" s="719"/>
      <c r="X228" s="719"/>
      <c r="Y228" s="719"/>
      <c r="Z228" s="719"/>
      <c r="AA228" s="719"/>
      <c r="AB228" s="719"/>
    </row>
    <row r="229" spans="1:28" s="720" customFormat="1" ht="45.75" customHeight="1">
      <c r="A229" s="702">
        <v>211</v>
      </c>
      <c r="B229" s="529">
        <v>7000016740</v>
      </c>
      <c r="C229" s="529">
        <v>2350</v>
      </c>
      <c r="D229" s="529" t="s">
        <v>563</v>
      </c>
      <c r="E229" s="529">
        <v>1000031039</v>
      </c>
      <c r="F229" s="525" t="s">
        <v>488</v>
      </c>
      <c r="G229" s="529" t="s">
        <v>300</v>
      </c>
      <c r="H229" s="529">
        <v>1</v>
      </c>
      <c r="I229" s="715"/>
      <c r="J229" s="530" t="str">
        <f t="shared" si="5"/>
        <v>INCLUDED</v>
      </c>
      <c r="K229" s="719"/>
      <c r="L229" s="719"/>
      <c r="M229" s="719"/>
      <c r="N229" s="719"/>
      <c r="O229" s="719"/>
      <c r="P229" s="719"/>
      <c r="Q229" s="719"/>
      <c r="R229" s="719"/>
      <c r="S229" s="719"/>
      <c r="T229" s="719"/>
      <c r="U229" s="719"/>
      <c r="V229" s="719"/>
      <c r="W229" s="719"/>
      <c r="X229" s="719"/>
      <c r="Y229" s="719"/>
      <c r="Z229" s="719"/>
      <c r="AA229" s="719"/>
      <c r="AB229" s="719"/>
    </row>
    <row r="230" spans="1:28" s="720" customFormat="1" ht="45.75" customHeight="1">
      <c r="A230" s="702">
        <v>212</v>
      </c>
      <c r="B230" s="529">
        <v>7000016740</v>
      </c>
      <c r="C230" s="529">
        <v>2360</v>
      </c>
      <c r="D230" s="529" t="s">
        <v>563</v>
      </c>
      <c r="E230" s="529">
        <v>1000033146</v>
      </c>
      <c r="F230" s="525" t="s">
        <v>489</v>
      </c>
      <c r="G230" s="529" t="s">
        <v>300</v>
      </c>
      <c r="H230" s="529">
        <v>2</v>
      </c>
      <c r="I230" s="715"/>
      <c r="J230" s="530" t="str">
        <f t="shared" si="5"/>
        <v>INCLUDED</v>
      </c>
      <c r="K230" s="719"/>
      <c r="L230" s="719"/>
      <c r="M230" s="719"/>
      <c r="N230" s="719"/>
      <c r="O230" s="719"/>
      <c r="P230" s="719"/>
      <c r="Q230" s="719"/>
      <c r="R230" s="719"/>
      <c r="S230" s="719"/>
      <c r="T230" s="719"/>
      <c r="U230" s="719"/>
      <c r="V230" s="719"/>
      <c r="W230" s="719"/>
      <c r="X230" s="719"/>
      <c r="Y230" s="719"/>
      <c r="Z230" s="719"/>
      <c r="AA230" s="719"/>
      <c r="AB230" s="719"/>
    </row>
    <row r="231" spans="1:28" s="720" customFormat="1" ht="45.75" customHeight="1">
      <c r="A231" s="702">
        <v>213</v>
      </c>
      <c r="B231" s="529">
        <v>7000016740</v>
      </c>
      <c r="C231" s="529">
        <v>2370</v>
      </c>
      <c r="D231" s="529" t="s">
        <v>563</v>
      </c>
      <c r="E231" s="529">
        <v>1000031041</v>
      </c>
      <c r="F231" s="525" t="s">
        <v>533</v>
      </c>
      <c r="G231" s="529" t="s">
        <v>300</v>
      </c>
      <c r="H231" s="529">
        <v>1</v>
      </c>
      <c r="I231" s="715"/>
      <c r="J231" s="530" t="str">
        <f t="shared" si="5"/>
        <v>INCLUDED</v>
      </c>
      <c r="K231" s="719"/>
      <c r="L231" s="719"/>
      <c r="M231" s="719"/>
      <c r="N231" s="719"/>
      <c r="O231" s="719"/>
      <c r="P231" s="719"/>
      <c r="Q231" s="719"/>
      <c r="R231" s="719"/>
      <c r="S231" s="719"/>
      <c r="T231" s="719"/>
      <c r="U231" s="719"/>
      <c r="V231" s="719"/>
      <c r="W231" s="719"/>
      <c r="X231" s="719"/>
      <c r="Y231" s="719"/>
      <c r="Z231" s="719"/>
      <c r="AA231" s="719"/>
      <c r="AB231" s="719"/>
    </row>
    <row r="232" spans="1:28" s="720" customFormat="1" ht="45.75" customHeight="1">
      <c r="A232" s="702">
        <v>214</v>
      </c>
      <c r="B232" s="529">
        <v>7000016740</v>
      </c>
      <c r="C232" s="529">
        <v>2380</v>
      </c>
      <c r="D232" s="529" t="s">
        <v>563</v>
      </c>
      <c r="E232" s="529">
        <v>1000022417</v>
      </c>
      <c r="F232" s="525" t="s">
        <v>490</v>
      </c>
      <c r="G232" s="529" t="s">
        <v>299</v>
      </c>
      <c r="H232" s="529">
        <v>9</v>
      </c>
      <c r="I232" s="715"/>
      <c r="J232" s="530" t="str">
        <f t="shared" si="5"/>
        <v>INCLUDED</v>
      </c>
      <c r="K232" s="719"/>
      <c r="L232" s="719"/>
      <c r="M232" s="719"/>
      <c r="N232" s="719"/>
      <c r="O232" s="719"/>
      <c r="P232" s="719"/>
      <c r="Q232" s="719"/>
      <c r="R232" s="719"/>
      <c r="S232" s="719"/>
      <c r="T232" s="719"/>
      <c r="U232" s="719"/>
      <c r="V232" s="719"/>
      <c r="W232" s="719"/>
      <c r="X232" s="719"/>
      <c r="Y232" s="719"/>
      <c r="Z232" s="719"/>
      <c r="AA232" s="719"/>
      <c r="AB232" s="719"/>
    </row>
    <row r="233" spans="1:28" s="720" customFormat="1" ht="45.75" customHeight="1">
      <c r="A233" s="702">
        <v>215</v>
      </c>
      <c r="B233" s="529">
        <v>7000016740</v>
      </c>
      <c r="C233" s="529">
        <v>2390</v>
      </c>
      <c r="D233" s="529" t="s">
        <v>563</v>
      </c>
      <c r="E233" s="529">
        <v>1000010817</v>
      </c>
      <c r="F233" s="525" t="s">
        <v>491</v>
      </c>
      <c r="G233" s="529" t="s">
        <v>299</v>
      </c>
      <c r="H233" s="529">
        <v>10</v>
      </c>
      <c r="I233" s="715"/>
      <c r="J233" s="530" t="str">
        <f t="shared" si="5"/>
        <v>INCLUDED</v>
      </c>
      <c r="K233" s="719"/>
      <c r="L233" s="719"/>
      <c r="M233" s="719"/>
      <c r="N233" s="719"/>
      <c r="O233" s="719"/>
      <c r="P233" s="719"/>
      <c r="Q233" s="719"/>
      <c r="R233" s="719"/>
      <c r="S233" s="719"/>
      <c r="T233" s="719"/>
      <c r="U233" s="719"/>
      <c r="V233" s="719"/>
      <c r="W233" s="719"/>
      <c r="X233" s="719"/>
      <c r="Y233" s="719"/>
      <c r="Z233" s="719"/>
      <c r="AA233" s="719"/>
      <c r="AB233" s="719"/>
    </row>
    <row r="234" spans="1:28" s="720" customFormat="1" ht="45.75" customHeight="1">
      <c r="A234" s="702">
        <v>216</v>
      </c>
      <c r="B234" s="529">
        <v>7000016740</v>
      </c>
      <c r="C234" s="529">
        <v>2400</v>
      </c>
      <c r="D234" s="529" t="s">
        <v>563</v>
      </c>
      <c r="E234" s="529">
        <v>1000014198</v>
      </c>
      <c r="F234" s="525" t="s">
        <v>492</v>
      </c>
      <c r="G234" s="529" t="s">
        <v>299</v>
      </c>
      <c r="H234" s="529">
        <v>1</v>
      </c>
      <c r="I234" s="715"/>
      <c r="J234" s="530" t="str">
        <f t="shared" si="5"/>
        <v>INCLUDED</v>
      </c>
      <c r="K234" s="719"/>
      <c r="L234" s="719"/>
      <c r="M234" s="719"/>
      <c r="N234" s="719"/>
      <c r="O234" s="719"/>
      <c r="P234" s="719"/>
      <c r="Q234" s="719"/>
      <c r="R234" s="719"/>
      <c r="S234" s="719"/>
      <c r="T234" s="719"/>
      <c r="U234" s="719"/>
      <c r="V234" s="719"/>
      <c r="W234" s="719"/>
      <c r="X234" s="719"/>
      <c r="Y234" s="719"/>
      <c r="Z234" s="719"/>
      <c r="AA234" s="719"/>
      <c r="AB234" s="719"/>
    </row>
    <row r="235" spans="1:28" s="763" customFormat="1" ht="39" customHeight="1">
      <c r="A235" s="761"/>
      <c r="B235" s="760" t="s">
        <v>630</v>
      </c>
      <c r="C235" s="761"/>
      <c r="D235" s="762"/>
      <c r="E235" s="761"/>
      <c r="F235" s="761"/>
      <c r="G235" s="761"/>
      <c r="H235" s="761"/>
      <c r="I235" s="761"/>
      <c r="J235" s="762"/>
      <c r="K235" s="761"/>
      <c r="L235" s="761"/>
      <c r="M235" s="761"/>
      <c r="N235" s="761"/>
    </row>
    <row r="236" spans="1:28" s="720" customFormat="1" ht="83.25" customHeight="1">
      <c r="A236" s="702">
        <v>217</v>
      </c>
      <c r="B236" s="529">
        <v>7000016341</v>
      </c>
      <c r="C236" s="529">
        <v>160</v>
      </c>
      <c r="D236" s="529" t="s">
        <v>631</v>
      </c>
      <c r="E236" s="529">
        <v>1000013391</v>
      </c>
      <c r="F236" s="525" t="s">
        <v>640</v>
      </c>
      <c r="G236" s="529" t="s">
        <v>478</v>
      </c>
      <c r="H236" s="529">
        <v>767.197</v>
      </c>
      <c r="I236" s="715"/>
      <c r="J236" s="530" t="str">
        <f t="shared" ref="J236:J299" si="6">IF(I236=0, "INCLUDED", IF(ISERROR(I236*H236), I236, I236*H236))</f>
        <v>INCLUDED</v>
      </c>
      <c r="K236" s="719"/>
      <c r="L236" s="719"/>
      <c r="M236" s="719"/>
      <c r="N236" s="719"/>
      <c r="O236" s="719"/>
      <c r="P236" s="719"/>
      <c r="Q236" s="719"/>
      <c r="R236" s="719"/>
      <c r="S236" s="719"/>
      <c r="T236" s="719"/>
      <c r="U236" s="719"/>
      <c r="V236" s="719"/>
      <c r="W236" s="719"/>
      <c r="X236" s="719"/>
      <c r="Y236" s="719"/>
      <c r="Z236" s="719"/>
      <c r="AA236" s="719"/>
      <c r="AB236" s="719"/>
    </row>
    <row r="237" spans="1:28" s="720" customFormat="1" ht="83.25" customHeight="1">
      <c r="A237" s="702">
        <v>218</v>
      </c>
      <c r="B237" s="529">
        <v>7000016341</v>
      </c>
      <c r="C237" s="529">
        <v>170</v>
      </c>
      <c r="D237" s="529" t="s">
        <v>631</v>
      </c>
      <c r="E237" s="529">
        <v>1000015274</v>
      </c>
      <c r="F237" s="525" t="s">
        <v>641</v>
      </c>
      <c r="G237" s="529" t="s">
        <v>478</v>
      </c>
      <c r="H237" s="529">
        <v>336.21300000000002</v>
      </c>
      <c r="I237" s="715"/>
      <c r="J237" s="530" t="str">
        <f t="shared" si="6"/>
        <v>INCLUDED</v>
      </c>
      <c r="K237" s="719"/>
      <c r="L237" s="719"/>
      <c r="M237" s="719"/>
      <c r="N237" s="719"/>
      <c r="O237" s="719"/>
      <c r="P237" s="719"/>
      <c r="Q237" s="719"/>
      <c r="R237" s="719"/>
      <c r="S237" s="719"/>
      <c r="T237" s="719"/>
      <c r="U237" s="719"/>
      <c r="V237" s="719"/>
      <c r="W237" s="719"/>
      <c r="X237" s="719"/>
      <c r="Y237" s="719"/>
      <c r="Z237" s="719"/>
      <c r="AA237" s="719"/>
      <c r="AB237" s="719"/>
    </row>
    <row r="238" spans="1:28" s="720" customFormat="1" ht="45.75" customHeight="1">
      <c r="A238" s="702">
        <v>219</v>
      </c>
      <c r="B238" s="529">
        <v>7000016341</v>
      </c>
      <c r="C238" s="529">
        <v>180</v>
      </c>
      <c r="D238" s="529" t="s">
        <v>631</v>
      </c>
      <c r="E238" s="529">
        <v>1000013472</v>
      </c>
      <c r="F238" s="525" t="s">
        <v>611</v>
      </c>
      <c r="G238" s="529" t="s">
        <v>478</v>
      </c>
      <c r="H238" s="529">
        <v>48.168999999999997</v>
      </c>
      <c r="I238" s="715"/>
      <c r="J238" s="530" t="str">
        <f t="shared" si="6"/>
        <v>INCLUDED</v>
      </c>
      <c r="K238" s="719"/>
      <c r="L238" s="719"/>
      <c r="M238" s="719"/>
      <c r="N238" s="719"/>
      <c r="O238" s="719"/>
      <c r="P238" s="719"/>
      <c r="Q238" s="719"/>
      <c r="R238" s="719"/>
      <c r="S238" s="719"/>
      <c r="T238" s="719"/>
      <c r="U238" s="719"/>
      <c r="V238" s="719"/>
      <c r="W238" s="719"/>
      <c r="X238" s="719"/>
      <c r="Y238" s="719"/>
      <c r="Z238" s="719"/>
      <c r="AA238" s="719"/>
      <c r="AB238" s="719"/>
    </row>
    <row r="239" spans="1:28" s="720" customFormat="1" ht="64.5" customHeight="1">
      <c r="A239" s="702">
        <v>220</v>
      </c>
      <c r="B239" s="529">
        <v>7000016341</v>
      </c>
      <c r="C239" s="529">
        <v>190</v>
      </c>
      <c r="D239" s="529" t="s">
        <v>631</v>
      </c>
      <c r="E239" s="529">
        <v>1000013393</v>
      </c>
      <c r="F239" s="525" t="s">
        <v>642</v>
      </c>
      <c r="G239" s="529" t="s">
        <v>478</v>
      </c>
      <c r="H239" s="529">
        <v>32.36</v>
      </c>
      <c r="I239" s="715"/>
      <c r="J239" s="530" t="str">
        <f t="shared" si="6"/>
        <v>INCLUDED</v>
      </c>
      <c r="K239" s="719"/>
      <c r="L239" s="719"/>
      <c r="M239" s="719"/>
      <c r="N239" s="719"/>
      <c r="O239" s="719"/>
      <c r="P239" s="719"/>
      <c r="Q239" s="719"/>
      <c r="R239" s="719"/>
      <c r="S239" s="719"/>
      <c r="T239" s="719"/>
      <c r="U239" s="719"/>
      <c r="V239" s="719"/>
      <c r="W239" s="719"/>
      <c r="X239" s="719"/>
      <c r="Y239" s="719"/>
      <c r="Z239" s="719"/>
      <c r="AA239" s="719"/>
      <c r="AB239" s="719"/>
    </row>
    <row r="240" spans="1:28" s="720" customFormat="1" ht="64.5" customHeight="1">
      <c r="A240" s="702">
        <v>221</v>
      </c>
      <c r="B240" s="529">
        <v>7000016341</v>
      </c>
      <c r="C240" s="529">
        <v>260</v>
      </c>
      <c r="D240" s="529" t="s">
        <v>631</v>
      </c>
      <c r="E240" s="529">
        <v>1000015276</v>
      </c>
      <c r="F240" s="525" t="s">
        <v>643</v>
      </c>
      <c r="G240" s="529" t="s">
        <v>478</v>
      </c>
      <c r="H240" s="529">
        <v>1E-3</v>
      </c>
      <c r="I240" s="715"/>
      <c r="J240" s="530" t="str">
        <f t="shared" si="6"/>
        <v>INCLUDED</v>
      </c>
      <c r="K240" s="719"/>
      <c r="L240" s="719"/>
      <c r="M240" s="719"/>
      <c r="N240" s="719"/>
      <c r="O240" s="719"/>
      <c r="P240" s="719"/>
      <c r="Q240" s="719"/>
      <c r="R240" s="719"/>
      <c r="S240" s="719"/>
      <c r="T240" s="719"/>
      <c r="U240" s="719"/>
      <c r="V240" s="719"/>
      <c r="W240" s="719"/>
      <c r="X240" s="719"/>
      <c r="Y240" s="719"/>
      <c r="Z240" s="719"/>
      <c r="AA240" s="719"/>
      <c r="AB240" s="719"/>
    </row>
    <row r="241" spans="1:28" s="720" customFormat="1" ht="45.75" customHeight="1">
      <c r="A241" s="702">
        <v>222</v>
      </c>
      <c r="B241" s="529">
        <v>7000016341</v>
      </c>
      <c r="C241" s="529">
        <v>200</v>
      </c>
      <c r="D241" s="529" t="s">
        <v>631</v>
      </c>
      <c r="E241" s="529">
        <v>1000007847</v>
      </c>
      <c r="F241" s="525" t="s">
        <v>612</v>
      </c>
      <c r="G241" s="529" t="s">
        <v>478</v>
      </c>
      <c r="H241" s="529">
        <v>0.73899999999999999</v>
      </c>
      <c r="I241" s="715"/>
      <c r="J241" s="530" t="str">
        <f t="shared" si="6"/>
        <v>INCLUDED</v>
      </c>
      <c r="K241" s="719"/>
      <c r="L241" s="719"/>
      <c r="M241" s="719"/>
      <c r="N241" s="719"/>
      <c r="O241" s="719"/>
      <c r="P241" s="719"/>
      <c r="Q241" s="719"/>
      <c r="R241" s="719"/>
      <c r="S241" s="719"/>
      <c r="T241" s="719"/>
      <c r="U241" s="719"/>
      <c r="V241" s="719"/>
      <c r="W241" s="719"/>
      <c r="X241" s="719"/>
      <c r="Y241" s="719"/>
      <c r="Z241" s="719"/>
      <c r="AA241" s="719"/>
      <c r="AB241" s="719"/>
    </row>
    <row r="242" spans="1:28" s="720" customFormat="1" ht="83.25" customHeight="1">
      <c r="A242" s="702">
        <v>223</v>
      </c>
      <c r="B242" s="529">
        <v>7000016341</v>
      </c>
      <c r="C242" s="529">
        <v>210</v>
      </c>
      <c r="D242" s="529" t="s">
        <v>631</v>
      </c>
      <c r="E242" s="529">
        <v>1000013391</v>
      </c>
      <c r="F242" s="525" t="s">
        <v>640</v>
      </c>
      <c r="G242" s="529" t="s">
        <v>478</v>
      </c>
      <c r="H242" s="529">
        <v>7.67</v>
      </c>
      <c r="I242" s="715"/>
      <c r="J242" s="530" t="str">
        <f t="shared" si="6"/>
        <v>INCLUDED</v>
      </c>
      <c r="K242" s="719"/>
      <c r="L242" s="719"/>
      <c r="M242" s="719"/>
      <c r="N242" s="719"/>
      <c r="O242" s="719"/>
      <c r="P242" s="719"/>
      <c r="Q242" s="719"/>
      <c r="R242" s="719"/>
      <c r="S242" s="719"/>
      <c r="T242" s="719"/>
      <c r="U242" s="719"/>
      <c r="V242" s="719"/>
      <c r="W242" s="719"/>
      <c r="X242" s="719"/>
      <c r="Y242" s="719"/>
      <c r="Z242" s="719"/>
      <c r="AA242" s="719"/>
      <c r="AB242" s="719"/>
    </row>
    <row r="243" spans="1:28" s="720" customFormat="1" ht="83.25" customHeight="1">
      <c r="A243" s="702">
        <v>224</v>
      </c>
      <c r="B243" s="529">
        <v>7000016341</v>
      </c>
      <c r="C243" s="529">
        <v>220</v>
      </c>
      <c r="D243" s="529" t="s">
        <v>631</v>
      </c>
      <c r="E243" s="529">
        <v>1000015274</v>
      </c>
      <c r="F243" s="525" t="s">
        <v>641</v>
      </c>
      <c r="G243" s="529" t="s">
        <v>478</v>
      </c>
      <c r="H243" s="529">
        <v>3.36</v>
      </c>
      <c r="I243" s="715"/>
      <c r="J243" s="530" t="str">
        <f t="shared" si="6"/>
        <v>INCLUDED</v>
      </c>
      <c r="K243" s="719"/>
      <c r="L243" s="719"/>
      <c r="M243" s="719"/>
      <c r="N243" s="719"/>
      <c r="O243" s="719"/>
      <c r="P243" s="719"/>
      <c r="Q243" s="719"/>
      <c r="R243" s="719"/>
      <c r="S243" s="719"/>
      <c r="T243" s="719"/>
      <c r="U243" s="719"/>
      <c r="V243" s="719"/>
      <c r="W243" s="719"/>
      <c r="X243" s="719"/>
      <c r="Y243" s="719"/>
      <c r="Z243" s="719"/>
      <c r="AA243" s="719"/>
      <c r="AB243" s="719"/>
    </row>
    <row r="244" spans="1:28" s="720" customFormat="1" ht="45.75" customHeight="1">
      <c r="A244" s="702">
        <v>225</v>
      </c>
      <c r="B244" s="529">
        <v>7000016341</v>
      </c>
      <c r="C244" s="529">
        <v>230</v>
      </c>
      <c r="D244" s="529" t="s">
        <v>631</v>
      </c>
      <c r="E244" s="529">
        <v>1000013472</v>
      </c>
      <c r="F244" s="525" t="s">
        <v>611</v>
      </c>
      <c r="G244" s="529" t="s">
        <v>478</v>
      </c>
      <c r="H244" s="529">
        <v>0.48</v>
      </c>
      <c r="I244" s="715"/>
      <c r="J244" s="530" t="str">
        <f t="shared" si="6"/>
        <v>INCLUDED</v>
      </c>
      <c r="K244" s="719"/>
      <c r="L244" s="719"/>
      <c r="M244" s="719"/>
      <c r="N244" s="719"/>
      <c r="O244" s="719"/>
      <c r="P244" s="719"/>
      <c r="Q244" s="719"/>
      <c r="R244" s="719"/>
      <c r="S244" s="719"/>
      <c r="T244" s="719"/>
      <c r="U244" s="719"/>
      <c r="V244" s="719"/>
      <c r="W244" s="719"/>
      <c r="X244" s="719"/>
      <c r="Y244" s="719"/>
      <c r="Z244" s="719"/>
      <c r="AA244" s="719"/>
      <c r="AB244" s="719"/>
    </row>
    <row r="245" spans="1:28" s="720" customFormat="1" ht="67.5" customHeight="1">
      <c r="A245" s="702">
        <v>226</v>
      </c>
      <c r="B245" s="529">
        <v>7000016341</v>
      </c>
      <c r="C245" s="529">
        <v>240</v>
      </c>
      <c r="D245" s="529" t="s">
        <v>631</v>
      </c>
      <c r="E245" s="529">
        <v>1000013393</v>
      </c>
      <c r="F245" s="525" t="s">
        <v>642</v>
      </c>
      <c r="G245" s="529" t="s">
        <v>478</v>
      </c>
      <c r="H245" s="529">
        <v>0.32</v>
      </c>
      <c r="I245" s="715"/>
      <c r="J245" s="530" t="str">
        <f t="shared" si="6"/>
        <v>INCLUDED</v>
      </c>
      <c r="K245" s="719"/>
      <c r="L245" s="719"/>
      <c r="M245" s="719"/>
      <c r="N245" s="719"/>
      <c r="O245" s="719"/>
      <c r="P245" s="719"/>
      <c r="Q245" s="719"/>
      <c r="R245" s="719"/>
      <c r="S245" s="719"/>
      <c r="T245" s="719"/>
      <c r="U245" s="719"/>
      <c r="V245" s="719"/>
      <c r="W245" s="719"/>
      <c r="X245" s="719"/>
      <c r="Y245" s="719"/>
      <c r="Z245" s="719"/>
      <c r="AA245" s="719"/>
      <c r="AB245" s="719"/>
    </row>
    <row r="246" spans="1:28" s="720" customFormat="1" ht="45.75" customHeight="1">
      <c r="A246" s="702">
        <v>227</v>
      </c>
      <c r="B246" s="529">
        <v>7000016341</v>
      </c>
      <c r="C246" s="529">
        <v>250</v>
      </c>
      <c r="D246" s="529" t="s">
        <v>631</v>
      </c>
      <c r="E246" s="529">
        <v>1000007847</v>
      </c>
      <c r="F246" s="525" t="s">
        <v>612</v>
      </c>
      <c r="G246" s="529" t="s">
        <v>478</v>
      </c>
      <c r="H246" s="529">
        <v>7.0000000000000001E-3</v>
      </c>
      <c r="I246" s="715"/>
      <c r="J246" s="530" t="str">
        <f t="shared" si="6"/>
        <v>INCLUDED</v>
      </c>
      <c r="K246" s="719"/>
      <c r="L246" s="719"/>
      <c r="M246" s="719"/>
      <c r="N246" s="719"/>
      <c r="O246" s="719"/>
      <c r="P246" s="719"/>
      <c r="Q246" s="719"/>
      <c r="R246" s="719"/>
      <c r="S246" s="719"/>
      <c r="T246" s="719"/>
      <c r="U246" s="719"/>
      <c r="V246" s="719"/>
      <c r="W246" s="719"/>
      <c r="X246" s="719"/>
      <c r="Y246" s="719"/>
      <c r="Z246" s="719"/>
      <c r="AA246" s="719"/>
      <c r="AB246" s="719"/>
    </row>
    <row r="247" spans="1:28" s="720" customFormat="1" ht="45.75" customHeight="1">
      <c r="A247" s="702">
        <v>228</v>
      </c>
      <c r="B247" s="529">
        <v>7000016341</v>
      </c>
      <c r="C247" s="529">
        <v>270</v>
      </c>
      <c r="D247" s="529" t="s">
        <v>515</v>
      </c>
      <c r="E247" s="529">
        <v>1000017587</v>
      </c>
      <c r="F247" s="525" t="s">
        <v>479</v>
      </c>
      <c r="G247" s="529" t="s">
        <v>299</v>
      </c>
      <c r="H247" s="529">
        <v>46</v>
      </c>
      <c r="I247" s="715"/>
      <c r="J247" s="530" t="str">
        <f t="shared" si="6"/>
        <v>INCLUDED</v>
      </c>
      <c r="K247" s="719"/>
      <c r="L247" s="719"/>
      <c r="M247" s="719"/>
      <c r="N247" s="719"/>
      <c r="O247" s="719"/>
      <c r="P247" s="719"/>
      <c r="Q247" s="719"/>
      <c r="R247" s="719"/>
      <c r="S247" s="719"/>
      <c r="T247" s="719"/>
      <c r="U247" s="719"/>
      <c r="V247" s="719"/>
      <c r="W247" s="719"/>
      <c r="X247" s="719"/>
      <c r="Y247" s="719"/>
      <c r="Z247" s="719"/>
      <c r="AA247" s="719"/>
      <c r="AB247" s="719"/>
    </row>
    <row r="248" spans="1:28" s="720" customFormat="1" ht="45.75" customHeight="1">
      <c r="A248" s="702">
        <v>229</v>
      </c>
      <c r="B248" s="529">
        <v>7000016341</v>
      </c>
      <c r="C248" s="529">
        <v>280</v>
      </c>
      <c r="D248" s="529" t="s">
        <v>515</v>
      </c>
      <c r="E248" s="529">
        <v>1000010003</v>
      </c>
      <c r="F248" s="525" t="s">
        <v>516</v>
      </c>
      <c r="G248" s="529" t="s">
        <v>299</v>
      </c>
      <c r="H248" s="529">
        <v>5</v>
      </c>
      <c r="I248" s="715"/>
      <c r="J248" s="530" t="str">
        <f t="shared" si="6"/>
        <v>INCLUDED</v>
      </c>
      <c r="K248" s="719"/>
      <c r="L248" s="719"/>
      <c r="M248" s="719"/>
      <c r="N248" s="719"/>
      <c r="O248" s="719"/>
      <c r="P248" s="719"/>
      <c r="Q248" s="719"/>
      <c r="R248" s="719"/>
      <c r="S248" s="719"/>
      <c r="T248" s="719"/>
      <c r="U248" s="719"/>
      <c r="V248" s="719"/>
      <c r="W248" s="719"/>
      <c r="X248" s="719"/>
      <c r="Y248" s="719"/>
      <c r="Z248" s="719"/>
      <c r="AA248" s="719"/>
      <c r="AB248" s="719"/>
    </row>
    <row r="249" spans="1:28" s="720" customFormat="1" ht="45.75" customHeight="1">
      <c r="A249" s="702">
        <v>230</v>
      </c>
      <c r="B249" s="529">
        <v>7000016341</v>
      </c>
      <c r="C249" s="529">
        <v>290</v>
      </c>
      <c r="D249" s="529" t="s">
        <v>515</v>
      </c>
      <c r="E249" s="529">
        <v>1000038340</v>
      </c>
      <c r="F249" s="525" t="s">
        <v>480</v>
      </c>
      <c r="G249" s="529" t="s">
        <v>299</v>
      </c>
      <c r="H249" s="529">
        <v>51</v>
      </c>
      <c r="I249" s="715"/>
      <c r="J249" s="530" t="str">
        <f t="shared" si="6"/>
        <v>INCLUDED</v>
      </c>
      <c r="K249" s="719"/>
      <c r="L249" s="719"/>
      <c r="M249" s="719"/>
      <c r="N249" s="719"/>
      <c r="O249" s="719"/>
      <c r="P249" s="719"/>
      <c r="Q249" s="719"/>
      <c r="R249" s="719"/>
      <c r="S249" s="719"/>
      <c r="T249" s="719"/>
      <c r="U249" s="719"/>
      <c r="V249" s="719"/>
      <c r="W249" s="719"/>
      <c r="X249" s="719"/>
      <c r="Y249" s="719"/>
      <c r="Z249" s="719"/>
      <c r="AA249" s="719"/>
      <c r="AB249" s="719"/>
    </row>
    <row r="250" spans="1:28" s="720" customFormat="1" ht="53.25" customHeight="1">
      <c r="A250" s="702">
        <v>231</v>
      </c>
      <c r="B250" s="529">
        <v>7000016341</v>
      </c>
      <c r="C250" s="529">
        <v>300</v>
      </c>
      <c r="D250" s="529" t="s">
        <v>515</v>
      </c>
      <c r="E250" s="529">
        <v>1000019718</v>
      </c>
      <c r="F250" s="525" t="s">
        <v>481</v>
      </c>
      <c r="G250" s="529" t="s">
        <v>299</v>
      </c>
      <c r="H250" s="529">
        <v>2</v>
      </c>
      <c r="I250" s="715"/>
      <c r="J250" s="530" t="str">
        <f t="shared" si="6"/>
        <v>INCLUDED</v>
      </c>
      <c r="K250" s="719"/>
      <c r="L250" s="719"/>
      <c r="M250" s="719"/>
      <c r="N250" s="719"/>
      <c r="O250" s="719"/>
      <c r="P250" s="719"/>
      <c r="Q250" s="719"/>
      <c r="R250" s="719"/>
      <c r="S250" s="719"/>
      <c r="T250" s="719"/>
      <c r="U250" s="719"/>
      <c r="V250" s="719"/>
      <c r="W250" s="719"/>
      <c r="X250" s="719"/>
      <c r="Y250" s="719"/>
      <c r="Z250" s="719"/>
      <c r="AA250" s="719"/>
      <c r="AB250" s="719"/>
    </row>
    <row r="251" spans="1:28" s="720" customFormat="1" ht="45.75" customHeight="1">
      <c r="A251" s="702">
        <v>232</v>
      </c>
      <c r="B251" s="529">
        <v>7000016341</v>
      </c>
      <c r="C251" s="529">
        <v>310</v>
      </c>
      <c r="D251" s="529" t="s">
        <v>515</v>
      </c>
      <c r="E251" s="529">
        <v>1000045873</v>
      </c>
      <c r="F251" s="525" t="s">
        <v>613</v>
      </c>
      <c r="G251" s="529" t="s">
        <v>299</v>
      </c>
      <c r="H251" s="529">
        <v>5</v>
      </c>
      <c r="I251" s="715"/>
      <c r="J251" s="530" t="str">
        <f t="shared" si="6"/>
        <v>INCLUDED</v>
      </c>
      <c r="K251" s="719"/>
      <c r="L251" s="719"/>
      <c r="M251" s="719"/>
      <c r="N251" s="719"/>
      <c r="O251" s="719"/>
      <c r="P251" s="719"/>
      <c r="Q251" s="719"/>
      <c r="R251" s="719"/>
      <c r="S251" s="719"/>
      <c r="T251" s="719"/>
      <c r="U251" s="719"/>
      <c r="V251" s="719"/>
      <c r="W251" s="719"/>
      <c r="X251" s="719"/>
      <c r="Y251" s="719"/>
      <c r="Z251" s="719"/>
      <c r="AA251" s="719"/>
      <c r="AB251" s="719"/>
    </row>
    <row r="252" spans="1:28" s="720" customFormat="1" ht="45.75" customHeight="1">
      <c r="A252" s="702">
        <v>233</v>
      </c>
      <c r="B252" s="529">
        <v>7000016341</v>
      </c>
      <c r="C252" s="529">
        <v>320</v>
      </c>
      <c r="D252" s="529" t="s">
        <v>515</v>
      </c>
      <c r="E252" s="529">
        <v>1000048808</v>
      </c>
      <c r="F252" s="525" t="s">
        <v>614</v>
      </c>
      <c r="G252" s="529" t="s">
        <v>299</v>
      </c>
      <c r="H252" s="529">
        <v>1</v>
      </c>
      <c r="I252" s="715"/>
      <c r="J252" s="530" t="str">
        <f t="shared" si="6"/>
        <v>INCLUDED</v>
      </c>
      <c r="K252" s="719"/>
      <c r="L252" s="719"/>
      <c r="M252" s="719"/>
      <c r="N252" s="719"/>
      <c r="O252" s="719"/>
      <c r="P252" s="719"/>
      <c r="Q252" s="719"/>
      <c r="R252" s="719"/>
      <c r="S252" s="719"/>
      <c r="T252" s="719"/>
      <c r="U252" s="719"/>
      <c r="V252" s="719"/>
      <c r="W252" s="719"/>
      <c r="X252" s="719"/>
      <c r="Y252" s="719"/>
      <c r="Z252" s="719"/>
      <c r="AA252" s="719"/>
      <c r="AB252" s="719"/>
    </row>
    <row r="253" spans="1:28" s="720" customFormat="1" ht="53.25" customHeight="1">
      <c r="A253" s="702">
        <v>234</v>
      </c>
      <c r="B253" s="529">
        <v>7000016341</v>
      </c>
      <c r="C253" s="529">
        <v>330</v>
      </c>
      <c r="D253" s="529" t="s">
        <v>515</v>
      </c>
      <c r="E253" s="529">
        <v>1000057380</v>
      </c>
      <c r="F253" s="525" t="s">
        <v>615</v>
      </c>
      <c r="G253" s="529" t="s">
        <v>299</v>
      </c>
      <c r="H253" s="529">
        <v>1</v>
      </c>
      <c r="I253" s="715"/>
      <c r="J253" s="530" t="str">
        <f t="shared" si="6"/>
        <v>INCLUDED</v>
      </c>
      <c r="K253" s="719"/>
      <c r="L253" s="719"/>
      <c r="M253" s="719"/>
      <c r="N253" s="719"/>
      <c r="O253" s="719"/>
      <c r="P253" s="719"/>
      <c r="Q253" s="719"/>
      <c r="R253" s="719"/>
      <c r="S253" s="719"/>
      <c r="T253" s="719"/>
      <c r="U253" s="719"/>
      <c r="V253" s="719"/>
      <c r="W253" s="719"/>
      <c r="X253" s="719"/>
      <c r="Y253" s="719"/>
      <c r="Z253" s="719"/>
      <c r="AA253" s="719"/>
      <c r="AB253" s="719"/>
    </row>
    <row r="254" spans="1:28" s="720" customFormat="1" ht="45.75" customHeight="1">
      <c r="A254" s="702">
        <v>235</v>
      </c>
      <c r="B254" s="529">
        <v>7000016341</v>
      </c>
      <c r="C254" s="529">
        <v>340</v>
      </c>
      <c r="D254" s="529" t="s">
        <v>632</v>
      </c>
      <c r="E254" s="529">
        <v>1000010539</v>
      </c>
      <c r="F254" s="525" t="s">
        <v>511</v>
      </c>
      <c r="G254" s="529" t="s">
        <v>299</v>
      </c>
      <c r="H254" s="529">
        <v>57</v>
      </c>
      <c r="I254" s="715"/>
      <c r="J254" s="530" t="str">
        <f t="shared" si="6"/>
        <v>INCLUDED</v>
      </c>
      <c r="K254" s="719"/>
      <c r="L254" s="719"/>
      <c r="M254" s="719"/>
      <c r="N254" s="719"/>
      <c r="O254" s="719"/>
      <c r="P254" s="719"/>
      <c r="Q254" s="719"/>
      <c r="R254" s="719"/>
      <c r="S254" s="719"/>
      <c r="T254" s="719"/>
      <c r="U254" s="719"/>
      <c r="V254" s="719"/>
      <c r="W254" s="719"/>
      <c r="X254" s="719"/>
      <c r="Y254" s="719"/>
      <c r="Z254" s="719"/>
      <c r="AA254" s="719"/>
      <c r="AB254" s="719"/>
    </row>
    <row r="255" spans="1:28" s="720" customFormat="1" ht="45.75" customHeight="1">
      <c r="A255" s="702">
        <v>236</v>
      </c>
      <c r="B255" s="529">
        <v>7000016341</v>
      </c>
      <c r="C255" s="529">
        <v>350</v>
      </c>
      <c r="D255" s="529" t="s">
        <v>632</v>
      </c>
      <c r="E255" s="529">
        <v>1000015971</v>
      </c>
      <c r="F255" s="525" t="s">
        <v>512</v>
      </c>
      <c r="G255" s="529" t="s">
        <v>299</v>
      </c>
      <c r="H255" s="529">
        <v>57</v>
      </c>
      <c r="I255" s="715"/>
      <c r="J255" s="530" t="str">
        <f t="shared" si="6"/>
        <v>INCLUDED</v>
      </c>
      <c r="K255" s="719"/>
      <c r="L255" s="719"/>
      <c r="M255" s="719"/>
      <c r="N255" s="719"/>
      <c r="O255" s="719"/>
      <c r="P255" s="719"/>
      <c r="Q255" s="719"/>
      <c r="R255" s="719"/>
      <c r="S255" s="719"/>
      <c r="T255" s="719"/>
      <c r="U255" s="719"/>
      <c r="V255" s="719"/>
      <c r="W255" s="719"/>
      <c r="X255" s="719"/>
      <c r="Y255" s="719"/>
      <c r="Z255" s="719"/>
      <c r="AA255" s="719"/>
      <c r="AB255" s="719"/>
    </row>
    <row r="256" spans="1:28" s="720" customFormat="1" ht="45.75" customHeight="1">
      <c r="A256" s="702">
        <v>237</v>
      </c>
      <c r="B256" s="529">
        <v>7000016341</v>
      </c>
      <c r="C256" s="529">
        <v>360</v>
      </c>
      <c r="D256" s="529" t="s">
        <v>632</v>
      </c>
      <c r="E256" s="529">
        <v>1000017508</v>
      </c>
      <c r="F256" s="525" t="s">
        <v>482</v>
      </c>
      <c r="G256" s="529" t="s">
        <v>300</v>
      </c>
      <c r="H256" s="529">
        <v>114</v>
      </c>
      <c r="I256" s="715"/>
      <c r="J256" s="530" t="str">
        <f t="shared" si="6"/>
        <v>INCLUDED</v>
      </c>
      <c r="K256" s="719"/>
      <c r="L256" s="719"/>
      <c r="M256" s="719"/>
      <c r="N256" s="719"/>
      <c r="O256" s="719"/>
      <c r="P256" s="719"/>
      <c r="Q256" s="719"/>
      <c r="R256" s="719"/>
      <c r="S256" s="719"/>
      <c r="T256" s="719"/>
      <c r="U256" s="719"/>
      <c r="V256" s="719"/>
      <c r="W256" s="719"/>
      <c r="X256" s="719"/>
      <c r="Y256" s="719"/>
      <c r="Z256" s="719"/>
      <c r="AA256" s="719"/>
      <c r="AB256" s="719"/>
    </row>
    <row r="257" spans="1:28" s="720" customFormat="1" ht="45.75" customHeight="1">
      <c r="A257" s="702">
        <v>238</v>
      </c>
      <c r="B257" s="529">
        <v>7000016341</v>
      </c>
      <c r="C257" s="529">
        <v>370</v>
      </c>
      <c r="D257" s="529" t="s">
        <v>632</v>
      </c>
      <c r="E257" s="529">
        <v>1000009119</v>
      </c>
      <c r="F257" s="525" t="s">
        <v>483</v>
      </c>
      <c r="G257" s="529" t="s">
        <v>300</v>
      </c>
      <c r="H257" s="529">
        <v>57</v>
      </c>
      <c r="I257" s="715"/>
      <c r="J257" s="530" t="str">
        <f t="shared" si="6"/>
        <v>INCLUDED</v>
      </c>
      <c r="K257" s="719"/>
      <c r="L257" s="719"/>
      <c r="M257" s="719"/>
      <c r="N257" s="719"/>
      <c r="O257" s="719"/>
      <c r="P257" s="719"/>
      <c r="Q257" s="719"/>
      <c r="R257" s="719"/>
      <c r="S257" s="719"/>
      <c r="T257" s="719"/>
      <c r="U257" s="719"/>
      <c r="V257" s="719"/>
      <c r="W257" s="719"/>
      <c r="X257" s="719"/>
      <c r="Y257" s="719"/>
      <c r="Z257" s="719"/>
      <c r="AA257" s="719"/>
      <c r="AB257" s="719"/>
    </row>
    <row r="258" spans="1:28" s="720" customFormat="1" ht="45.75" customHeight="1">
      <c r="A258" s="702">
        <v>239</v>
      </c>
      <c r="B258" s="529">
        <v>7000016341</v>
      </c>
      <c r="C258" s="529">
        <v>380</v>
      </c>
      <c r="D258" s="529" t="s">
        <v>632</v>
      </c>
      <c r="E258" s="529">
        <v>1000006779</v>
      </c>
      <c r="F258" s="525" t="s">
        <v>484</v>
      </c>
      <c r="G258" s="529" t="s">
        <v>300</v>
      </c>
      <c r="H258" s="529">
        <v>57</v>
      </c>
      <c r="I258" s="715"/>
      <c r="J258" s="530" t="str">
        <f t="shared" si="6"/>
        <v>INCLUDED</v>
      </c>
      <c r="K258" s="719"/>
      <c r="L258" s="719"/>
      <c r="M258" s="719"/>
      <c r="N258" s="719"/>
      <c r="O258" s="719"/>
      <c r="P258" s="719"/>
      <c r="Q258" s="719"/>
      <c r="R258" s="719"/>
      <c r="S258" s="719"/>
      <c r="T258" s="719"/>
      <c r="U258" s="719"/>
      <c r="V258" s="719"/>
      <c r="W258" s="719"/>
      <c r="X258" s="719"/>
      <c r="Y258" s="719"/>
      <c r="Z258" s="719"/>
      <c r="AA258" s="719"/>
      <c r="AB258" s="719"/>
    </row>
    <row r="259" spans="1:28" s="720" customFormat="1" ht="45.75" customHeight="1">
      <c r="A259" s="702">
        <v>240</v>
      </c>
      <c r="B259" s="529">
        <v>7000016341</v>
      </c>
      <c r="C259" s="529">
        <v>390</v>
      </c>
      <c r="D259" s="529" t="s">
        <v>632</v>
      </c>
      <c r="E259" s="529">
        <v>1000007735</v>
      </c>
      <c r="F259" s="525" t="s">
        <v>517</v>
      </c>
      <c r="G259" s="529" t="s">
        <v>300</v>
      </c>
      <c r="H259" s="529">
        <v>34</v>
      </c>
      <c r="I259" s="715"/>
      <c r="J259" s="530" t="str">
        <f t="shared" si="6"/>
        <v>INCLUDED</v>
      </c>
      <c r="K259" s="719"/>
      <c r="L259" s="719"/>
      <c r="M259" s="719"/>
      <c r="N259" s="719"/>
      <c r="O259" s="719"/>
      <c r="P259" s="719"/>
      <c r="Q259" s="719"/>
      <c r="R259" s="719"/>
      <c r="S259" s="719"/>
      <c r="T259" s="719"/>
      <c r="U259" s="719"/>
      <c r="V259" s="719"/>
      <c r="W259" s="719"/>
      <c r="X259" s="719"/>
      <c r="Y259" s="719"/>
      <c r="Z259" s="719"/>
      <c r="AA259" s="719"/>
      <c r="AB259" s="719"/>
    </row>
    <row r="260" spans="1:28" s="720" customFormat="1" ht="45.75" customHeight="1">
      <c r="A260" s="702">
        <v>241</v>
      </c>
      <c r="B260" s="529">
        <v>7000016341</v>
      </c>
      <c r="C260" s="529">
        <v>400</v>
      </c>
      <c r="D260" s="529" t="s">
        <v>633</v>
      </c>
      <c r="E260" s="529">
        <v>1000059023</v>
      </c>
      <c r="F260" s="525" t="s">
        <v>644</v>
      </c>
      <c r="G260" s="529" t="s">
        <v>485</v>
      </c>
      <c r="H260" s="529">
        <v>273</v>
      </c>
      <c r="I260" s="715"/>
      <c r="J260" s="530" t="str">
        <f t="shared" si="6"/>
        <v>INCLUDED</v>
      </c>
      <c r="K260" s="719"/>
      <c r="L260" s="719"/>
      <c r="M260" s="719"/>
      <c r="N260" s="719"/>
      <c r="O260" s="719"/>
      <c r="P260" s="719"/>
      <c r="Q260" s="719"/>
      <c r="R260" s="719"/>
      <c r="S260" s="719"/>
      <c r="T260" s="719"/>
      <c r="U260" s="719"/>
      <c r="V260" s="719"/>
      <c r="W260" s="719"/>
      <c r="X260" s="719"/>
      <c r="Y260" s="719"/>
      <c r="Z260" s="719"/>
      <c r="AA260" s="719"/>
      <c r="AB260" s="719"/>
    </row>
    <row r="261" spans="1:28" s="720" customFormat="1" ht="45.75" customHeight="1">
      <c r="A261" s="702">
        <v>242</v>
      </c>
      <c r="B261" s="529">
        <v>7000016341</v>
      </c>
      <c r="C261" s="529">
        <v>410</v>
      </c>
      <c r="D261" s="529" t="s">
        <v>634</v>
      </c>
      <c r="E261" s="529">
        <v>1000030841</v>
      </c>
      <c r="F261" s="525" t="s">
        <v>645</v>
      </c>
      <c r="G261" s="529" t="s">
        <v>485</v>
      </c>
      <c r="H261" s="529">
        <v>23</v>
      </c>
      <c r="I261" s="715"/>
      <c r="J261" s="530" t="str">
        <f t="shared" si="6"/>
        <v>INCLUDED</v>
      </c>
      <c r="K261" s="719"/>
      <c r="L261" s="719"/>
      <c r="M261" s="719"/>
      <c r="N261" s="719"/>
      <c r="O261" s="719"/>
      <c r="P261" s="719"/>
      <c r="Q261" s="719"/>
      <c r="R261" s="719"/>
      <c r="S261" s="719"/>
      <c r="T261" s="719"/>
      <c r="U261" s="719"/>
      <c r="V261" s="719"/>
      <c r="W261" s="719"/>
      <c r="X261" s="719"/>
      <c r="Y261" s="719"/>
      <c r="Z261" s="719"/>
      <c r="AA261" s="719"/>
      <c r="AB261" s="719"/>
    </row>
    <row r="262" spans="1:28" s="720" customFormat="1" ht="51.75" customHeight="1">
      <c r="A262" s="702">
        <v>243</v>
      </c>
      <c r="B262" s="529">
        <v>7000016341</v>
      </c>
      <c r="C262" s="529">
        <v>740</v>
      </c>
      <c r="D262" s="529" t="s">
        <v>635</v>
      </c>
      <c r="E262" s="529">
        <v>1000059030</v>
      </c>
      <c r="F262" s="525" t="s">
        <v>646</v>
      </c>
      <c r="G262" s="529" t="s">
        <v>300</v>
      </c>
      <c r="H262" s="529">
        <v>102</v>
      </c>
      <c r="I262" s="715"/>
      <c r="J262" s="530" t="str">
        <f t="shared" si="6"/>
        <v>INCLUDED</v>
      </c>
      <c r="K262" s="719"/>
      <c r="L262" s="719"/>
      <c r="M262" s="719"/>
      <c r="N262" s="719"/>
      <c r="O262" s="719"/>
      <c r="P262" s="719"/>
      <c r="Q262" s="719"/>
      <c r="R262" s="719"/>
      <c r="S262" s="719"/>
      <c r="T262" s="719"/>
      <c r="U262" s="719"/>
      <c r="V262" s="719"/>
      <c r="W262" s="719"/>
      <c r="X262" s="719"/>
      <c r="Y262" s="719"/>
      <c r="Z262" s="719"/>
      <c r="AA262" s="719"/>
      <c r="AB262" s="719"/>
    </row>
    <row r="263" spans="1:28" s="720" customFormat="1" ht="51.75" customHeight="1">
      <c r="A263" s="702">
        <v>244</v>
      </c>
      <c r="B263" s="529">
        <v>7000016341</v>
      </c>
      <c r="C263" s="529">
        <v>750</v>
      </c>
      <c r="D263" s="529" t="s">
        <v>635</v>
      </c>
      <c r="E263" s="529">
        <v>1000059030</v>
      </c>
      <c r="F263" s="525" t="s">
        <v>646</v>
      </c>
      <c r="G263" s="529" t="s">
        <v>300</v>
      </c>
      <c r="H263" s="529">
        <v>2</v>
      </c>
      <c r="I263" s="715"/>
      <c r="J263" s="530" t="str">
        <f t="shared" si="6"/>
        <v>INCLUDED</v>
      </c>
      <c r="K263" s="719"/>
      <c r="L263" s="719"/>
      <c r="M263" s="719"/>
      <c r="N263" s="719"/>
      <c r="O263" s="719"/>
      <c r="P263" s="719"/>
      <c r="Q263" s="719"/>
      <c r="R263" s="719"/>
      <c r="S263" s="719"/>
      <c r="T263" s="719"/>
      <c r="U263" s="719"/>
      <c r="V263" s="719"/>
      <c r="W263" s="719"/>
      <c r="X263" s="719"/>
      <c r="Y263" s="719"/>
      <c r="Z263" s="719"/>
      <c r="AA263" s="719"/>
      <c r="AB263" s="719"/>
    </row>
    <row r="264" spans="1:28" s="720" customFormat="1" ht="51.75" customHeight="1">
      <c r="A264" s="702">
        <v>245</v>
      </c>
      <c r="B264" s="529">
        <v>7000016341</v>
      </c>
      <c r="C264" s="529">
        <v>760</v>
      </c>
      <c r="D264" s="529" t="s">
        <v>635</v>
      </c>
      <c r="E264" s="529">
        <v>1000059029</v>
      </c>
      <c r="F264" s="525" t="s">
        <v>647</v>
      </c>
      <c r="G264" s="529" t="s">
        <v>300</v>
      </c>
      <c r="H264" s="529">
        <v>66</v>
      </c>
      <c r="I264" s="715"/>
      <c r="J264" s="530" t="str">
        <f t="shared" si="6"/>
        <v>INCLUDED</v>
      </c>
      <c r="K264" s="719"/>
      <c r="L264" s="719"/>
      <c r="M264" s="719"/>
      <c r="N264" s="719"/>
      <c r="O264" s="719"/>
      <c r="P264" s="719"/>
      <c r="Q264" s="719"/>
      <c r="R264" s="719"/>
      <c r="S264" s="719"/>
      <c r="T264" s="719"/>
      <c r="U264" s="719"/>
      <c r="V264" s="719"/>
      <c r="W264" s="719"/>
      <c r="X264" s="719"/>
      <c r="Y264" s="719"/>
      <c r="Z264" s="719"/>
      <c r="AA264" s="719"/>
      <c r="AB264" s="719"/>
    </row>
    <row r="265" spans="1:28" s="720" customFormat="1" ht="51.75" customHeight="1">
      <c r="A265" s="702">
        <v>246</v>
      </c>
      <c r="B265" s="529">
        <v>7000016341</v>
      </c>
      <c r="C265" s="529">
        <v>770</v>
      </c>
      <c r="D265" s="529" t="s">
        <v>635</v>
      </c>
      <c r="E265" s="529">
        <v>1000059029</v>
      </c>
      <c r="F265" s="525" t="s">
        <v>647</v>
      </c>
      <c r="G265" s="529" t="s">
        <v>300</v>
      </c>
      <c r="H265" s="529">
        <v>1</v>
      </c>
      <c r="I265" s="715"/>
      <c r="J265" s="530" t="str">
        <f t="shared" si="6"/>
        <v>INCLUDED</v>
      </c>
      <c r="K265" s="719"/>
      <c r="L265" s="719"/>
      <c r="M265" s="719"/>
      <c r="N265" s="719"/>
      <c r="O265" s="719"/>
      <c r="P265" s="719"/>
      <c r="Q265" s="719"/>
      <c r="R265" s="719"/>
      <c r="S265" s="719"/>
      <c r="T265" s="719"/>
      <c r="U265" s="719"/>
      <c r="V265" s="719"/>
      <c r="W265" s="719"/>
      <c r="X265" s="719"/>
      <c r="Y265" s="719"/>
      <c r="Z265" s="719"/>
      <c r="AA265" s="719"/>
      <c r="AB265" s="719"/>
    </row>
    <row r="266" spans="1:28" s="720" customFormat="1" ht="51.75" customHeight="1">
      <c r="A266" s="702">
        <v>247</v>
      </c>
      <c r="B266" s="529">
        <v>7000016341</v>
      </c>
      <c r="C266" s="529">
        <v>780</v>
      </c>
      <c r="D266" s="529" t="s">
        <v>635</v>
      </c>
      <c r="E266" s="529">
        <v>1000059025</v>
      </c>
      <c r="F266" s="525" t="s">
        <v>648</v>
      </c>
      <c r="G266" s="529" t="s">
        <v>300</v>
      </c>
      <c r="H266" s="529">
        <v>492</v>
      </c>
      <c r="I266" s="715"/>
      <c r="J266" s="530" t="str">
        <f t="shared" si="6"/>
        <v>INCLUDED</v>
      </c>
      <c r="K266" s="719"/>
      <c r="L266" s="719"/>
      <c r="M266" s="719"/>
      <c r="N266" s="719"/>
      <c r="O266" s="719"/>
      <c r="P266" s="719"/>
      <c r="Q266" s="719"/>
      <c r="R266" s="719"/>
      <c r="S266" s="719"/>
      <c r="T266" s="719"/>
      <c r="U266" s="719"/>
      <c r="V266" s="719"/>
      <c r="W266" s="719"/>
      <c r="X266" s="719"/>
      <c r="Y266" s="719"/>
      <c r="Z266" s="719"/>
      <c r="AA266" s="719"/>
      <c r="AB266" s="719"/>
    </row>
    <row r="267" spans="1:28" s="720" customFormat="1" ht="51.75" customHeight="1">
      <c r="A267" s="702">
        <v>248</v>
      </c>
      <c r="B267" s="529">
        <v>7000016341</v>
      </c>
      <c r="C267" s="529">
        <v>790</v>
      </c>
      <c r="D267" s="529" t="s">
        <v>635</v>
      </c>
      <c r="E267" s="529">
        <v>1000059025</v>
      </c>
      <c r="F267" s="525" t="s">
        <v>648</v>
      </c>
      <c r="G267" s="529" t="s">
        <v>300</v>
      </c>
      <c r="H267" s="529">
        <v>10</v>
      </c>
      <c r="I267" s="715"/>
      <c r="J267" s="530" t="str">
        <f t="shared" si="6"/>
        <v>INCLUDED</v>
      </c>
      <c r="K267" s="719"/>
      <c r="L267" s="719"/>
      <c r="M267" s="719"/>
      <c r="N267" s="719"/>
      <c r="O267" s="719"/>
      <c r="P267" s="719"/>
      <c r="Q267" s="719"/>
      <c r="R267" s="719"/>
      <c r="S267" s="719"/>
      <c r="T267" s="719"/>
      <c r="U267" s="719"/>
      <c r="V267" s="719"/>
      <c r="W267" s="719"/>
      <c r="X267" s="719"/>
      <c r="Y267" s="719"/>
      <c r="Z267" s="719"/>
      <c r="AA267" s="719"/>
      <c r="AB267" s="719"/>
    </row>
    <row r="268" spans="1:28" s="720" customFormat="1" ht="45.75" customHeight="1">
      <c r="A268" s="702">
        <v>249</v>
      </c>
      <c r="B268" s="529">
        <v>7000016341</v>
      </c>
      <c r="C268" s="529">
        <v>800</v>
      </c>
      <c r="D268" s="529" t="s">
        <v>560</v>
      </c>
      <c r="E268" s="529">
        <v>1000059026</v>
      </c>
      <c r="F268" s="525" t="s">
        <v>649</v>
      </c>
      <c r="G268" s="529" t="s">
        <v>299</v>
      </c>
      <c r="H268" s="529">
        <v>143</v>
      </c>
      <c r="I268" s="715"/>
      <c r="J268" s="530" t="str">
        <f t="shared" si="6"/>
        <v>INCLUDED</v>
      </c>
      <c r="K268" s="719"/>
      <c r="L268" s="719"/>
      <c r="M268" s="719"/>
      <c r="N268" s="719"/>
      <c r="O268" s="719"/>
      <c r="P268" s="719"/>
      <c r="Q268" s="719"/>
      <c r="R268" s="719"/>
      <c r="S268" s="719"/>
      <c r="T268" s="719"/>
      <c r="U268" s="719"/>
      <c r="V268" s="719"/>
      <c r="W268" s="719"/>
      <c r="X268" s="719"/>
      <c r="Y268" s="719"/>
      <c r="Z268" s="719"/>
      <c r="AA268" s="719"/>
      <c r="AB268" s="719"/>
    </row>
    <row r="269" spans="1:28" s="720" customFormat="1" ht="45.75" customHeight="1">
      <c r="A269" s="702">
        <v>250</v>
      </c>
      <c r="B269" s="529">
        <v>7000016341</v>
      </c>
      <c r="C269" s="529">
        <v>810</v>
      </c>
      <c r="D269" s="529" t="s">
        <v>560</v>
      </c>
      <c r="E269" s="529">
        <v>1000059026</v>
      </c>
      <c r="F269" s="525" t="s">
        <v>649</v>
      </c>
      <c r="G269" s="529" t="s">
        <v>299</v>
      </c>
      <c r="H269" s="529">
        <v>3</v>
      </c>
      <c r="I269" s="715"/>
      <c r="J269" s="530" t="str">
        <f t="shared" si="6"/>
        <v>INCLUDED</v>
      </c>
      <c r="K269" s="719"/>
      <c r="L269" s="719"/>
      <c r="M269" s="719"/>
      <c r="N269" s="719"/>
      <c r="O269" s="719"/>
      <c r="P269" s="719"/>
      <c r="Q269" s="719"/>
      <c r="R269" s="719"/>
      <c r="S269" s="719"/>
      <c r="T269" s="719"/>
      <c r="U269" s="719"/>
      <c r="V269" s="719"/>
      <c r="W269" s="719"/>
      <c r="X269" s="719"/>
      <c r="Y269" s="719"/>
      <c r="Z269" s="719"/>
      <c r="AA269" s="719"/>
      <c r="AB269" s="719"/>
    </row>
    <row r="270" spans="1:28" s="720" customFormat="1" ht="45.75" customHeight="1">
      <c r="A270" s="702">
        <v>251</v>
      </c>
      <c r="B270" s="529">
        <v>7000016341</v>
      </c>
      <c r="C270" s="529">
        <v>820</v>
      </c>
      <c r="D270" s="529" t="s">
        <v>560</v>
      </c>
      <c r="E270" s="529">
        <v>1000059027</v>
      </c>
      <c r="F270" s="525" t="s">
        <v>650</v>
      </c>
      <c r="G270" s="529" t="s">
        <v>299</v>
      </c>
      <c r="H270" s="529">
        <v>48</v>
      </c>
      <c r="I270" s="715"/>
      <c r="J270" s="530" t="str">
        <f t="shared" si="6"/>
        <v>INCLUDED</v>
      </c>
      <c r="K270" s="719"/>
      <c r="L270" s="719"/>
      <c r="M270" s="719"/>
      <c r="N270" s="719"/>
      <c r="O270" s="719"/>
      <c r="P270" s="719"/>
      <c r="Q270" s="719"/>
      <c r="R270" s="719"/>
      <c r="S270" s="719"/>
      <c r="T270" s="719"/>
      <c r="U270" s="719"/>
      <c r="V270" s="719"/>
      <c r="W270" s="719"/>
      <c r="X270" s="719"/>
      <c r="Y270" s="719"/>
      <c r="Z270" s="719"/>
      <c r="AA270" s="719"/>
      <c r="AB270" s="719"/>
    </row>
    <row r="271" spans="1:28" s="720" customFormat="1" ht="45.75" customHeight="1">
      <c r="A271" s="702">
        <v>252</v>
      </c>
      <c r="B271" s="529">
        <v>7000016341</v>
      </c>
      <c r="C271" s="529">
        <v>830</v>
      </c>
      <c r="D271" s="529" t="s">
        <v>560</v>
      </c>
      <c r="E271" s="529">
        <v>1000059027</v>
      </c>
      <c r="F271" s="525" t="s">
        <v>650</v>
      </c>
      <c r="G271" s="529" t="s">
        <v>299</v>
      </c>
      <c r="H271" s="529">
        <v>1</v>
      </c>
      <c r="I271" s="715"/>
      <c r="J271" s="530" t="str">
        <f t="shared" si="6"/>
        <v>INCLUDED</v>
      </c>
      <c r="K271" s="719"/>
      <c r="L271" s="719"/>
      <c r="M271" s="719"/>
      <c r="N271" s="719"/>
      <c r="O271" s="719"/>
      <c r="P271" s="719"/>
      <c r="Q271" s="719"/>
      <c r="R271" s="719"/>
      <c r="S271" s="719"/>
      <c r="T271" s="719"/>
      <c r="U271" s="719"/>
      <c r="V271" s="719"/>
      <c r="W271" s="719"/>
      <c r="X271" s="719"/>
      <c r="Y271" s="719"/>
      <c r="Z271" s="719"/>
      <c r="AA271" s="719"/>
      <c r="AB271" s="719"/>
    </row>
    <row r="272" spans="1:28" s="720" customFormat="1" ht="45.75" customHeight="1">
      <c r="A272" s="702">
        <v>253</v>
      </c>
      <c r="B272" s="529">
        <v>7000016341</v>
      </c>
      <c r="C272" s="529">
        <v>840</v>
      </c>
      <c r="D272" s="529" t="s">
        <v>560</v>
      </c>
      <c r="E272" s="529">
        <v>1000059033</v>
      </c>
      <c r="F272" s="525" t="s">
        <v>651</v>
      </c>
      <c r="G272" s="529" t="s">
        <v>299</v>
      </c>
      <c r="H272" s="529">
        <v>2328</v>
      </c>
      <c r="I272" s="715"/>
      <c r="J272" s="530" t="str">
        <f t="shared" si="6"/>
        <v>INCLUDED</v>
      </c>
      <c r="K272" s="719"/>
      <c r="L272" s="719"/>
      <c r="M272" s="719"/>
      <c r="N272" s="719"/>
      <c r="O272" s="719"/>
      <c r="P272" s="719"/>
      <c r="Q272" s="719"/>
      <c r="R272" s="719"/>
      <c r="S272" s="719"/>
      <c r="T272" s="719"/>
      <c r="U272" s="719"/>
      <c r="V272" s="719"/>
      <c r="W272" s="719"/>
      <c r="X272" s="719"/>
      <c r="Y272" s="719"/>
      <c r="Z272" s="719"/>
      <c r="AA272" s="719"/>
      <c r="AB272" s="719"/>
    </row>
    <row r="273" spans="1:28" s="720" customFormat="1" ht="45.75" customHeight="1">
      <c r="A273" s="702">
        <v>254</v>
      </c>
      <c r="B273" s="529">
        <v>7000016341</v>
      </c>
      <c r="C273" s="529">
        <v>850</v>
      </c>
      <c r="D273" s="529" t="s">
        <v>560</v>
      </c>
      <c r="E273" s="529">
        <v>1000059033</v>
      </c>
      <c r="F273" s="525" t="s">
        <v>651</v>
      </c>
      <c r="G273" s="529" t="s">
        <v>299</v>
      </c>
      <c r="H273" s="529">
        <v>47</v>
      </c>
      <c r="I273" s="715"/>
      <c r="J273" s="530" t="str">
        <f t="shared" si="6"/>
        <v>INCLUDED</v>
      </c>
      <c r="K273" s="719"/>
      <c r="L273" s="719"/>
      <c r="M273" s="719"/>
      <c r="N273" s="719"/>
      <c r="O273" s="719"/>
      <c r="P273" s="719"/>
      <c r="Q273" s="719"/>
      <c r="R273" s="719"/>
      <c r="S273" s="719"/>
      <c r="T273" s="719"/>
      <c r="U273" s="719"/>
      <c r="V273" s="719"/>
      <c r="W273" s="719"/>
      <c r="X273" s="719"/>
      <c r="Y273" s="719"/>
      <c r="Z273" s="719"/>
      <c r="AA273" s="719"/>
      <c r="AB273" s="719"/>
    </row>
    <row r="274" spans="1:28" s="720" customFormat="1" ht="45.75" customHeight="1">
      <c r="A274" s="702">
        <v>255</v>
      </c>
      <c r="B274" s="529">
        <v>7000016341</v>
      </c>
      <c r="C274" s="529">
        <v>860</v>
      </c>
      <c r="D274" s="529" t="s">
        <v>560</v>
      </c>
      <c r="E274" s="529">
        <v>1000059028</v>
      </c>
      <c r="F274" s="525" t="s">
        <v>652</v>
      </c>
      <c r="G274" s="529" t="s">
        <v>299</v>
      </c>
      <c r="H274" s="529">
        <v>720</v>
      </c>
      <c r="I274" s="715"/>
      <c r="J274" s="530" t="str">
        <f t="shared" si="6"/>
        <v>INCLUDED</v>
      </c>
      <c r="K274" s="719"/>
      <c r="L274" s="719"/>
      <c r="M274" s="719"/>
      <c r="N274" s="719"/>
      <c r="O274" s="719"/>
      <c r="P274" s="719"/>
      <c r="Q274" s="719"/>
      <c r="R274" s="719"/>
      <c r="S274" s="719"/>
      <c r="T274" s="719"/>
      <c r="U274" s="719"/>
      <c r="V274" s="719"/>
      <c r="W274" s="719"/>
      <c r="X274" s="719"/>
      <c r="Y274" s="719"/>
      <c r="Z274" s="719"/>
      <c r="AA274" s="719"/>
      <c r="AB274" s="719"/>
    </row>
    <row r="275" spans="1:28" s="720" customFormat="1" ht="45.75" customHeight="1">
      <c r="A275" s="702">
        <v>256</v>
      </c>
      <c r="B275" s="529">
        <v>7000016341</v>
      </c>
      <c r="C275" s="529">
        <v>870</v>
      </c>
      <c r="D275" s="529" t="s">
        <v>560</v>
      </c>
      <c r="E275" s="529">
        <v>1000059028</v>
      </c>
      <c r="F275" s="525" t="s">
        <v>652</v>
      </c>
      <c r="G275" s="529" t="s">
        <v>299</v>
      </c>
      <c r="H275" s="529">
        <v>15</v>
      </c>
      <c r="I275" s="715"/>
      <c r="J275" s="530" t="str">
        <f t="shared" si="6"/>
        <v>INCLUDED</v>
      </c>
      <c r="K275" s="719"/>
      <c r="L275" s="719"/>
      <c r="M275" s="719"/>
      <c r="N275" s="719"/>
      <c r="O275" s="719"/>
      <c r="P275" s="719"/>
      <c r="Q275" s="719"/>
      <c r="R275" s="719"/>
      <c r="S275" s="719"/>
      <c r="T275" s="719"/>
      <c r="U275" s="719"/>
      <c r="V275" s="719"/>
      <c r="W275" s="719"/>
      <c r="X275" s="719"/>
      <c r="Y275" s="719"/>
      <c r="Z275" s="719"/>
      <c r="AA275" s="719"/>
      <c r="AB275" s="719"/>
    </row>
    <row r="276" spans="1:28" s="720" customFormat="1" ht="45.75" customHeight="1">
      <c r="A276" s="702">
        <v>257</v>
      </c>
      <c r="B276" s="529">
        <v>7000016341</v>
      </c>
      <c r="C276" s="529">
        <v>880</v>
      </c>
      <c r="D276" s="529" t="s">
        <v>560</v>
      </c>
      <c r="E276" s="529">
        <v>1000059024</v>
      </c>
      <c r="F276" s="525" t="s">
        <v>653</v>
      </c>
      <c r="G276" s="529" t="s">
        <v>299</v>
      </c>
      <c r="H276" s="529">
        <v>2394</v>
      </c>
      <c r="I276" s="715"/>
      <c r="J276" s="530" t="str">
        <f t="shared" si="6"/>
        <v>INCLUDED</v>
      </c>
      <c r="K276" s="719"/>
      <c r="L276" s="719"/>
      <c r="M276" s="719"/>
      <c r="N276" s="719"/>
      <c r="O276" s="719"/>
      <c r="P276" s="719"/>
      <c r="Q276" s="719"/>
      <c r="R276" s="719"/>
      <c r="S276" s="719"/>
      <c r="T276" s="719"/>
      <c r="U276" s="719"/>
      <c r="V276" s="719"/>
      <c r="W276" s="719"/>
      <c r="X276" s="719"/>
      <c r="Y276" s="719"/>
      <c r="Z276" s="719"/>
      <c r="AA276" s="719"/>
      <c r="AB276" s="719"/>
    </row>
    <row r="277" spans="1:28" s="720" customFormat="1" ht="45.75" customHeight="1">
      <c r="A277" s="702">
        <v>258</v>
      </c>
      <c r="B277" s="529">
        <v>7000016341</v>
      </c>
      <c r="C277" s="529">
        <v>890</v>
      </c>
      <c r="D277" s="529" t="s">
        <v>560</v>
      </c>
      <c r="E277" s="529">
        <v>1000059024</v>
      </c>
      <c r="F277" s="525" t="s">
        <v>653</v>
      </c>
      <c r="G277" s="529" t="s">
        <v>299</v>
      </c>
      <c r="H277" s="529">
        <v>48</v>
      </c>
      <c r="I277" s="715"/>
      <c r="J277" s="530" t="str">
        <f t="shared" si="6"/>
        <v>INCLUDED</v>
      </c>
      <c r="K277" s="719"/>
      <c r="L277" s="719"/>
      <c r="M277" s="719"/>
      <c r="N277" s="719"/>
      <c r="O277" s="719"/>
      <c r="P277" s="719"/>
      <c r="Q277" s="719"/>
      <c r="R277" s="719"/>
      <c r="S277" s="719"/>
      <c r="T277" s="719"/>
      <c r="U277" s="719"/>
      <c r="V277" s="719"/>
      <c r="W277" s="719"/>
      <c r="X277" s="719"/>
      <c r="Y277" s="719"/>
      <c r="Z277" s="719"/>
      <c r="AA277" s="719"/>
      <c r="AB277" s="719"/>
    </row>
    <row r="278" spans="1:28" s="720" customFormat="1" ht="45.75" customHeight="1">
      <c r="A278" s="702">
        <v>259</v>
      </c>
      <c r="B278" s="529">
        <v>7000016341</v>
      </c>
      <c r="C278" s="529">
        <v>900</v>
      </c>
      <c r="D278" s="529" t="s">
        <v>636</v>
      </c>
      <c r="E278" s="529">
        <v>1000015505</v>
      </c>
      <c r="F278" s="525" t="s">
        <v>654</v>
      </c>
      <c r="G278" s="529" t="s">
        <v>299</v>
      </c>
      <c r="H278" s="529">
        <v>13</v>
      </c>
      <c r="I278" s="715"/>
      <c r="J278" s="530" t="str">
        <f t="shared" si="6"/>
        <v>INCLUDED</v>
      </c>
      <c r="K278" s="719"/>
      <c r="L278" s="719"/>
      <c r="M278" s="719"/>
      <c r="N278" s="719"/>
      <c r="O278" s="719"/>
      <c r="P278" s="719"/>
      <c r="Q278" s="719"/>
      <c r="R278" s="719"/>
      <c r="S278" s="719"/>
      <c r="T278" s="719"/>
      <c r="U278" s="719"/>
      <c r="V278" s="719"/>
      <c r="W278" s="719"/>
      <c r="X278" s="719"/>
      <c r="Y278" s="719"/>
      <c r="Z278" s="719"/>
      <c r="AA278" s="719"/>
      <c r="AB278" s="719"/>
    </row>
    <row r="279" spans="1:28" s="720" customFormat="1" ht="45.75" customHeight="1">
      <c r="A279" s="702">
        <v>260</v>
      </c>
      <c r="B279" s="529">
        <v>7000016341</v>
      </c>
      <c r="C279" s="529">
        <v>910</v>
      </c>
      <c r="D279" s="529" t="s">
        <v>636</v>
      </c>
      <c r="E279" s="529">
        <v>1000015505</v>
      </c>
      <c r="F279" s="525" t="s">
        <v>654</v>
      </c>
      <c r="G279" s="529" t="s">
        <v>299</v>
      </c>
      <c r="H279" s="529">
        <v>1</v>
      </c>
      <c r="I279" s="715"/>
      <c r="J279" s="530" t="str">
        <f t="shared" si="6"/>
        <v>INCLUDED</v>
      </c>
      <c r="K279" s="719"/>
      <c r="L279" s="719"/>
      <c r="M279" s="719"/>
      <c r="N279" s="719"/>
      <c r="O279" s="719"/>
      <c r="P279" s="719"/>
      <c r="Q279" s="719"/>
      <c r="R279" s="719"/>
      <c r="S279" s="719"/>
      <c r="T279" s="719"/>
      <c r="U279" s="719"/>
      <c r="V279" s="719"/>
      <c r="W279" s="719"/>
      <c r="X279" s="719"/>
      <c r="Y279" s="719"/>
      <c r="Z279" s="719"/>
      <c r="AA279" s="719"/>
      <c r="AB279" s="719"/>
    </row>
    <row r="280" spans="1:28" s="720" customFormat="1" ht="45.75" customHeight="1">
      <c r="A280" s="702">
        <v>261</v>
      </c>
      <c r="B280" s="529">
        <v>7000016341</v>
      </c>
      <c r="C280" s="529">
        <v>920</v>
      </c>
      <c r="D280" s="529" t="s">
        <v>636</v>
      </c>
      <c r="E280" s="529">
        <v>1000028485</v>
      </c>
      <c r="F280" s="525" t="s">
        <v>655</v>
      </c>
      <c r="G280" s="529" t="s">
        <v>299</v>
      </c>
      <c r="H280" s="529">
        <v>97</v>
      </c>
      <c r="I280" s="715"/>
      <c r="J280" s="530" t="str">
        <f t="shared" si="6"/>
        <v>INCLUDED</v>
      </c>
      <c r="K280" s="719"/>
      <c r="L280" s="719"/>
      <c r="M280" s="719"/>
      <c r="N280" s="719"/>
      <c r="O280" s="719"/>
      <c r="P280" s="719"/>
      <c r="Q280" s="719"/>
      <c r="R280" s="719"/>
      <c r="S280" s="719"/>
      <c r="T280" s="719"/>
      <c r="U280" s="719"/>
      <c r="V280" s="719"/>
      <c r="W280" s="719"/>
      <c r="X280" s="719"/>
      <c r="Y280" s="719"/>
      <c r="Z280" s="719"/>
      <c r="AA280" s="719"/>
      <c r="AB280" s="719"/>
    </row>
    <row r="281" spans="1:28" s="720" customFormat="1" ht="45.75" customHeight="1">
      <c r="A281" s="702">
        <v>262</v>
      </c>
      <c r="B281" s="529">
        <v>7000016341</v>
      </c>
      <c r="C281" s="529">
        <v>930</v>
      </c>
      <c r="D281" s="529" t="s">
        <v>636</v>
      </c>
      <c r="E281" s="529">
        <v>1000028485</v>
      </c>
      <c r="F281" s="525" t="s">
        <v>655</v>
      </c>
      <c r="G281" s="529" t="s">
        <v>299</v>
      </c>
      <c r="H281" s="529">
        <v>2</v>
      </c>
      <c r="I281" s="715"/>
      <c r="J281" s="530" t="str">
        <f t="shared" si="6"/>
        <v>INCLUDED</v>
      </c>
      <c r="K281" s="719"/>
      <c r="L281" s="719"/>
      <c r="M281" s="719"/>
      <c r="N281" s="719"/>
      <c r="O281" s="719"/>
      <c r="P281" s="719"/>
      <c r="Q281" s="719"/>
      <c r="R281" s="719"/>
      <c r="S281" s="719"/>
      <c r="T281" s="719"/>
      <c r="U281" s="719"/>
      <c r="V281" s="719"/>
      <c r="W281" s="719"/>
      <c r="X281" s="719"/>
      <c r="Y281" s="719"/>
      <c r="Z281" s="719"/>
      <c r="AA281" s="719"/>
      <c r="AB281" s="719"/>
    </row>
    <row r="282" spans="1:28" s="720" customFormat="1" ht="45.75" customHeight="1">
      <c r="A282" s="702">
        <v>263</v>
      </c>
      <c r="B282" s="529">
        <v>7000016341</v>
      </c>
      <c r="C282" s="529">
        <v>940</v>
      </c>
      <c r="D282" s="529" t="s">
        <v>636</v>
      </c>
      <c r="E282" s="529">
        <v>1000022420</v>
      </c>
      <c r="F282" s="525" t="s">
        <v>656</v>
      </c>
      <c r="G282" s="529" t="s">
        <v>299</v>
      </c>
      <c r="H282" s="529">
        <v>194</v>
      </c>
      <c r="I282" s="715"/>
      <c r="J282" s="530" t="str">
        <f t="shared" si="6"/>
        <v>INCLUDED</v>
      </c>
      <c r="K282" s="719"/>
      <c r="L282" s="719"/>
      <c r="M282" s="719"/>
      <c r="N282" s="719"/>
      <c r="O282" s="719"/>
      <c r="P282" s="719"/>
      <c r="Q282" s="719"/>
      <c r="R282" s="719"/>
      <c r="S282" s="719"/>
      <c r="T282" s="719"/>
      <c r="U282" s="719"/>
      <c r="V282" s="719"/>
      <c r="W282" s="719"/>
      <c r="X282" s="719"/>
      <c r="Y282" s="719"/>
      <c r="Z282" s="719"/>
      <c r="AA282" s="719"/>
      <c r="AB282" s="719"/>
    </row>
    <row r="283" spans="1:28" s="720" customFormat="1" ht="45.75" customHeight="1">
      <c r="A283" s="702">
        <v>264</v>
      </c>
      <c r="B283" s="529">
        <v>7000016341</v>
      </c>
      <c r="C283" s="529">
        <v>950</v>
      </c>
      <c r="D283" s="529" t="s">
        <v>636</v>
      </c>
      <c r="E283" s="529">
        <v>1000022420</v>
      </c>
      <c r="F283" s="525" t="s">
        <v>656</v>
      </c>
      <c r="G283" s="529" t="s">
        <v>299</v>
      </c>
      <c r="H283" s="529">
        <v>4</v>
      </c>
      <c r="I283" s="715"/>
      <c r="J283" s="530" t="str">
        <f t="shared" si="6"/>
        <v>INCLUDED</v>
      </c>
      <c r="K283" s="719"/>
      <c r="L283" s="719"/>
      <c r="M283" s="719"/>
      <c r="N283" s="719"/>
      <c r="O283" s="719"/>
      <c r="P283" s="719"/>
      <c r="Q283" s="719"/>
      <c r="R283" s="719"/>
      <c r="S283" s="719"/>
      <c r="T283" s="719"/>
      <c r="U283" s="719"/>
      <c r="V283" s="719"/>
      <c r="W283" s="719"/>
      <c r="X283" s="719"/>
      <c r="Y283" s="719"/>
      <c r="Z283" s="719"/>
      <c r="AA283" s="719"/>
      <c r="AB283" s="719"/>
    </row>
    <row r="284" spans="1:28" s="720" customFormat="1" ht="45.75" customHeight="1">
      <c r="A284" s="702">
        <v>265</v>
      </c>
      <c r="B284" s="529">
        <v>7000016341</v>
      </c>
      <c r="C284" s="529">
        <v>960</v>
      </c>
      <c r="D284" s="529" t="s">
        <v>636</v>
      </c>
      <c r="E284" s="529">
        <v>1000020447</v>
      </c>
      <c r="F284" s="525" t="s">
        <v>657</v>
      </c>
      <c r="G284" s="529" t="s">
        <v>299</v>
      </c>
      <c r="H284" s="529">
        <v>17</v>
      </c>
      <c r="I284" s="715"/>
      <c r="J284" s="530" t="str">
        <f t="shared" si="6"/>
        <v>INCLUDED</v>
      </c>
      <c r="K284" s="719"/>
      <c r="L284" s="719"/>
      <c r="M284" s="719"/>
      <c r="N284" s="719"/>
      <c r="O284" s="719"/>
      <c r="P284" s="719"/>
      <c r="Q284" s="719"/>
      <c r="R284" s="719"/>
      <c r="S284" s="719"/>
      <c r="T284" s="719"/>
      <c r="U284" s="719"/>
      <c r="V284" s="719"/>
      <c r="W284" s="719"/>
      <c r="X284" s="719"/>
      <c r="Y284" s="719"/>
      <c r="Z284" s="719"/>
      <c r="AA284" s="719"/>
      <c r="AB284" s="719"/>
    </row>
    <row r="285" spans="1:28" s="720" customFormat="1" ht="45.75" customHeight="1">
      <c r="A285" s="702">
        <v>266</v>
      </c>
      <c r="B285" s="529">
        <v>7000016341</v>
      </c>
      <c r="C285" s="529">
        <v>970</v>
      </c>
      <c r="D285" s="529" t="s">
        <v>636</v>
      </c>
      <c r="E285" s="529">
        <v>1000020447</v>
      </c>
      <c r="F285" s="525" t="s">
        <v>657</v>
      </c>
      <c r="G285" s="529" t="s">
        <v>299</v>
      </c>
      <c r="H285" s="529">
        <v>1</v>
      </c>
      <c r="I285" s="715"/>
      <c r="J285" s="530" t="str">
        <f t="shared" si="6"/>
        <v>INCLUDED</v>
      </c>
      <c r="K285" s="719"/>
      <c r="L285" s="719"/>
      <c r="M285" s="719"/>
      <c r="N285" s="719"/>
      <c r="O285" s="719"/>
      <c r="P285" s="719"/>
      <c r="Q285" s="719"/>
      <c r="R285" s="719"/>
      <c r="S285" s="719"/>
      <c r="T285" s="719"/>
      <c r="U285" s="719"/>
      <c r="V285" s="719"/>
      <c r="W285" s="719"/>
      <c r="X285" s="719"/>
      <c r="Y285" s="719"/>
      <c r="Z285" s="719"/>
      <c r="AA285" s="719"/>
      <c r="AB285" s="719"/>
    </row>
    <row r="286" spans="1:28" s="720" customFormat="1" ht="45.75" customHeight="1">
      <c r="A286" s="702">
        <v>267</v>
      </c>
      <c r="B286" s="529">
        <v>7000016341</v>
      </c>
      <c r="C286" s="529">
        <v>980</v>
      </c>
      <c r="D286" s="529" t="s">
        <v>636</v>
      </c>
      <c r="E286" s="529">
        <v>1000020991</v>
      </c>
      <c r="F286" s="525" t="s">
        <v>658</v>
      </c>
      <c r="G286" s="529" t="s">
        <v>299</v>
      </c>
      <c r="H286" s="529">
        <v>80</v>
      </c>
      <c r="I286" s="715"/>
      <c r="J286" s="530" t="str">
        <f t="shared" si="6"/>
        <v>INCLUDED</v>
      </c>
      <c r="K286" s="719"/>
      <c r="L286" s="719"/>
      <c r="M286" s="719"/>
      <c r="N286" s="719"/>
      <c r="O286" s="719"/>
      <c r="P286" s="719"/>
      <c r="Q286" s="719"/>
      <c r="R286" s="719"/>
      <c r="S286" s="719"/>
      <c r="T286" s="719"/>
      <c r="U286" s="719"/>
      <c r="V286" s="719"/>
      <c r="W286" s="719"/>
      <c r="X286" s="719"/>
      <c r="Y286" s="719"/>
      <c r="Z286" s="719"/>
      <c r="AA286" s="719"/>
      <c r="AB286" s="719"/>
    </row>
    <row r="287" spans="1:28" s="720" customFormat="1" ht="45.75" customHeight="1">
      <c r="A287" s="702">
        <v>268</v>
      </c>
      <c r="B287" s="529">
        <v>7000016341</v>
      </c>
      <c r="C287" s="529">
        <v>990</v>
      </c>
      <c r="D287" s="529" t="s">
        <v>636</v>
      </c>
      <c r="E287" s="529">
        <v>1000020991</v>
      </c>
      <c r="F287" s="525" t="s">
        <v>658</v>
      </c>
      <c r="G287" s="529" t="s">
        <v>299</v>
      </c>
      <c r="H287" s="529">
        <v>2</v>
      </c>
      <c r="I287" s="715"/>
      <c r="J287" s="530" t="str">
        <f t="shared" si="6"/>
        <v>INCLUDED</v>
      </c>
      <c r="K287" s="719"/>
      <c r="L287" s="719"/>
      <c r="M287" s="719"/>
      <c r="N287" s="719"/>
      <c r="O287" s="719"/>
      <c r="P287" s="719"/>
      <c r="Q287" s="719"/>
      <c r="R287" s="719"/>
      <c r="S287" s="719"/>
      <c r="T287" s="719"/>
      <c r="U287" s="719"/>
      <c r="V287" s="719"/>
      <c r="W287" s="719"/>
      <c r="X287" s="719"/>
      <c r="Y287" s="719"/>
      <c r="Z287" s="719"/>
      <c r="AA287" s="719"/>
      <c r="AB287" s="719"/>
    </row>
    <row r="288" spans="1:28" s="720" customFormat="1" ht="45.75" customHeight="1">
      <c r="A288" s="702">
        <v>269</v>
      </c>
      <c r="B288" s="529">
        <v>7000016341</v>
      </c>
      <c r="C288" s="529">
        <v>420</v>
      </c>
      <c r="D288" s="529" t="s">
        <v>637</v>
      </c>
      <c r="E288" s="529">
        <v>1000009325</v>
      </c>
      <c r="F288" s="525" t="s">
        <v>513</v>
      </c>
      <c r="G288" s="529" t="s">
        <v>299</v>
      </c>
      <c r="H288" s="529">
        <v>168</v>
      </c>
      <c r="I288" s="715"/>
      <c r="J288" s="530" t="str">
        <f t="shared" si="6"/>
        <v>INCLUDED</v>
      </c>
      <c r="K288" s="719"/>
      <c r="L288" s="719"/>
      <c r="M288" s="719"/>
      <c r="N288" s="719"/>
      <c r="O288" s="719"/>
      <c r="P288" s="719"/>
      <c r="Q288" s="719"/>
      <c r="R288" s="719"/>
      <c r="S288" s="719"/>
      <c r="T288" s="719"/>
      <c r="U288" s="719"/>
      <c r="V288" s="719"/>
      <c r="W288" s="719"/>
      <c r="X288" s="719"/>
      <c r="Y288" s="719"/>
      <c r="Z288" s="719"/>
      <c r="AA288" s="719"/>
      <c r="AB288" s="719"/>
    </row>
    <row r="289" spans="1:28" s="720" customFormat="1" ht="45.75" customHeight="1">
      <c r="A289" s="702">
        <v>270</v>
      </c>
      <c r="B289" s="529">
        <v>7000016341</v>
      </c>
      <c r="C289" s="529">
        <v>430</v>
      </c>
      <c r="D289" s="529" t="s">
        <v>637</v>
      </c>
      <c r="E289" s="529">
        <v>1000009325</v>
      </c>
      <c r="F289" s="525" t="s">
        <v>513</v>
      </c>
      <c r="G289" s="529" t="s">
        <v>299</v>
      </c>
      <c r="H289" s="529">
        <v>17</v>
      </c>
      <c r="I289" s="715"/>
      <c r="J289" s="530" t="str">
        <f t="shared" si="6"/>
        <v>INCLUDED</v>
      </c>
      <c r="K289" s="719"/>
      <c r="L289" s="719"/>
      <c r="M289" s="719"/>
      <c r="N289" s="719"/>
      <c r="O289" s="719"/>
      <c r="P289" s="719"/>
      <c r="Q289" s="719"/>
      <c r="R289" s="719"/>
      <c r="S289" s="719"/>
      <c r="T289" s="719"/>
      <c r="U289" s="719"/>
      <c r="V289" s="719"/>
      <c r="W289" s="719"/>
      <c r="X289" s="719"/>
      <c r="Y289" s="719"/>
      <c r="Z289" s="719"/>
      <c r="AA289" s="719"/>
      <c r="AB289" s="719"/>
    </row>
    <row r="290" spans="1:28" s="720" customFormat="1" ht="45.75" customHeight="1">
      <c r="A290" s="702">
        <v>271</v>
      </c>
      <c r="B290" s="529">
        <v>7000016341</v>
      </c>
      <c r="C290" s="529">
        <v>440</v>
      </c>
      <c r="D290" s="529" t="s">
        <v>637</v>
      </c>
      <c r="E290" s="529">
        <v>1000009328</v>
      </c>
      <c r="F290" s="525" t="s">
        <v>514</v>
      </c>
      <c r="G290" s="529" t="s">
        <v>299</v>
      </c>
      <c r="H290" s="529">
        <v>984</v>
      </c>
      <c r="I290" s="715"/>
      <c r="J290" s="530" t="str">
        <f t="shared" si="6"/>
        <v>INCLUDED</v>
      </c>
      <c r="K290" s="719"/>
      <c r="L290" s="719"/>
      <c r="M290" s="719"/>
      <c r="N290" s="719"/>
      <c r="O290" s="719"/>
      <c r="P290" s="719"/>
      <c r="Q290" s="719"/>
      <c r="R290" s="719"/>
      <c r="S290" s="719"/>
      <c r="T290" s="719"/>
      <c r="U290" s="719"/>
      <c r="V290" s="719"/>
      <c r="W290" s="719"/>
      <c r="X290" s="719"/>
      <c r="Y290" s="719"/>
      <c r="Z290" s="719"/>
      <c r="AA290" s="719"/>
      <c r="AB290" s="719"/>
    </row>
    <row r="291" spans="1:28" s="720" customFormat="1" ht="45.75" customHeight="1">
      <c r="A291" s="702">
        <v>272</v>
      </c>
      <c r="B291" s="529">
        <v>7000016341</v>
      </c>
      <c r="C291" s="529">
        <v>450</v>
      </c>
      <c r="D291" s="529" t="s">
        <v>637</v>
      </c>
      <c r="E291" s="529">
        <v>1000009328</v>
      </c>
      <c r="F291" s="525" t="s">
        <v>514</v>
      </c>
      <c r="G291" s="529" t="s">
        <v>299</v>
      </c>
      <c r="H291" s="529">
        <v>98</v>
      </c>
      <c r="I291" s="715"/>
      <c r="J291" s="530" t="str">
        <f t="shared" si="6"/>
        <v>INCLUDED</v>
      </c>
      <c r="K291" s="719"/>
      <c r="L291" s="719"/>
      <c r="M291" s="719"/>
      <c r="N291" s="719"/>
      <c r="O291" s="719"/>
      <c r="P291" s="719"/>
      <c r="Q291" s="719"/>
      <c r="R291" s="719"/>
      <c r="S291" s="719"/>
      <c r="T291" s="719"/>
      <c r="U291" s="719"/>
      <c r="V291" s="719"/>
      <c r="W291" s="719"/>
      <c r="X291" s="719"/>
      <c r="Y291" s="719"/>
      <c r="Z291" s="719"/>
      <c r="AA291" s="719"/>
      <c r="AB291" s="719"/>
    </row>
    <row r="292" spans="1:28" s="720" customFormat="1" ht="45.75" customHeight="1">
      <c r="A292" s="702">
        <v>273</v>
      </c>
      <c r="B292" s="529">
        <v>7000016341</v>
      </c>
      <c r="C292" s="529">
        <v>460</v>
      </c>
      <c r="D292" s="529" t="s">
        <v>638</v>
      </c>
      <c r="E292" s="529">
        <v>1000030940</v>
      </c>
      <c r="F292" s="525" t="s">
        <v>486</v>
      </c>
      <c r="G292" s="529" t="s">
        <v>485</v>
      </c>
      <c r="H292" s="529">
        <v>24</v>
      </c>
      <c r="I292" s="715"/>
      <c r="J292" s="530" t="str">
        <f t="shared" si="6"/>
        <v>INCLUDED</v>
      </c>
      <c r="K292" s="719"/>
      <c r="L292" s="719"/>
      <c r="M292" s="719"/>
      <c r="N292" s="719"/>
      <c r="O292" s="719"/>
      <c r="P292" s="719"/>
      <c r="Q292" s="719"/>
      <c r="R292" s="719"/>
      <c r="S292" s="719"/>
      <c r="T292" s="719"/>
      <c r="U292" s="719"/>
      <c r="V292" s="719"/>
      <c r="W292" s="719"/>
      <c r="X292" s="719"/>
      <c r="Y292" s="719"/>
      <c r="Z292" s="719"/>
      <c r="AA292" s="719"/>
      <c r="AB292" s="719"/>
    </row>
    <row r="293" spans="1:28" s="720" customFormat="1" ht="45.75" customHeight="1">
      <c r="A293" s="702">
        <v>274</v>
      </c>
      <c r="B293" s="529">
        <v>7000016341</v>
      </c>
      <c r="C293" s="529">
        <v>470</v>
      </c>
      <c r="D293" s="529" t="s">
        <v>638</v>
      </c>
      <c r="E293" s="529">
        <v>1000020444</v>
      </c>
      <c r="F293" s="525" t="s">
        <v>487</v>
      </c>
      <c r="G293" s="529" t="s">
        <v>299</v>
      </c>
      <c r="H293" s="529">
        <v>69</v>
      </c>
      <c r="I293" s="715"/>
      <c r="J293" s="530" t="str">
        <f t="shared" si="6"/>
        <v>INCLUDED</v>
      </c>
      <c r="K293" s="719"/>
      <c r="L293" s="719"/>
      <c r="M293" s="719"/>
      <c r="N293" s="719"/>
      <c r="O293" s="719"/>
      <c r="P293" s="719"/>
      <c r="Q293" s="719"/>
      <c r="R293" s="719"/>
      <c r="S293" s="719"/>
      <c r="T293" s="719"/>
      <c r="U293" s="719"/>
      <c r="V293" s="719"/>
      <c r="W293" s="719"/>
      <c r="X293" s="719"/>
      <c r="Y293" s="719"/>
      <c r="Z293" s="719"/>
      <c r="AA293" s="719"/>
      <c r="AB293" s="719"/>
    </row>
    <row r="294" spans="1:28" s="720" customFormat="1" ht="45.75" customHeight="1">
      <c r="A294" s="702">
        <v>275</v>
      </c>
      <c r="B294" s="529">
        <v>7000016341</v>
      </c>
      <c r="C294" s="529">
        <v>480</v>
      </c>
      <c r="D294" s="529" t="s">
        <v>638</v>
      </c>
      <c r="E294" s="529">
        <v>1000033144</v>
      </c>
      <c r="F294" s="525" t="s">
        <v>532</v>
      </c>
      <c r="G294" s="529" t="s">
        <v>300</v>
      </c>
      <c r="H294" s="529">
        <v>2</v>
      </c>
      <c r="I294" s="715"/>
      <c r="J294" s="530" t="str">
        <f t="shared" si="6"/>
        <v>INCLUDED</v>
      </c>
      <c r="K294" s="719"/>
      <c r="L294" s="719"/>
      <c r="M294" s="719"/>
      <c r="N294" s="719"/>
      <c r="O294" s="719"/>
      <c r="P294" s="719"/>
      <c r="Q294" s="719"/>
      <c r="R294" s="719"/>
      <c r="S294" s="719"/>
      <c r="T294" s="719"/>
      <c r="U294" s="719"/>
      <c r="V294" s="719"/>
      <c r="W294" s="719"/>
      <c r="X294" s="719"/>
      <c r="Y294" s="719"/>
      <c r="Z294" s="719"/>
      <c r="AA294" s="719"/>
      <c r="AB294" s="719"/>
    </row>
    <row r="295" spans="1:28" s="720" customFormat="1" ht="45.75" customHeight="1">
      <c r="A295" s="702">
        <v>276</v>
      </c>
      <c r="B295" s="529">
        <v>7000016341</v>
      </c>
      <c r="C295" s="529">
        <v>490</v>
      </c>
      <c r="D295" s="529" t="s">
        <v>638</v>
      </c>
      <c r="E295" s="529">
        <v>1000031041</v>
      </c>
      <c r="F295" s="525" t="s">
        <v>533</v>
      </c>
      <c r="G295" s="529" t="s">
        <v>300</v>
      </c>
      <c r="H295" s="529">
        <v>1</v>
      </c>
      <c r="I295" s="715"/>
      <c r="J295" s="530" t="str">
        <f t="shared" si="6"/>
        <v>INCLUDED</v>
      </c>
      <c r="K295" s="719"/>
      <c r="L295" s="719"/>
      <c r="M295" s="719"/>
      <c r="N295" s="719"/>
      <c r="O295" s="719"/>
      <c r="P295" s="719"/>
      <c r="Q295" s="719"/>
      <c r="R295" s="719"/>
      <c r="S295" s="719"/>
      <c r="T295" s="719"/>
      <c r="U295" s="719"/>
      <c r="V295" s="719"/>
      <c r="W295" s="719"/>
      <c r="X295" s="719"/>
      <c r="Y295" s="719"/>
      <c r="Z295" s="719"/>
      <c r="AA295" s="719"/>
      <c r="AB295" s="719"/>
    </row>
    <row r="296" spans="1:28" s="720" customFormat="1" ht="45.75" customHeight="1">
      <c r="A296" s="702">
        <v>277</v>
      </c>
      <c r="B296" s="529">
        <v>7000016341</v>
      </c>
      <c r="C296" s="529">
        <v>500</v>
      </c>
      <c r="D296" s="529" t="s">
        <v>638</v>
      </c>
      <c r="E296" s="529">
        <v>1000031039</v>
      </c>
      <c r="F296" s="525" t="s">
        <v>488</v>
      </c>
      <c r="G296" s="529" t="s">
        <v>300</v>
      </c>
      <c r="H296" s="529">
        <v>5</v>
      </c>
      <c r="I296" s="715"/>
      <c r="J296" s="530" t="str">
        <f t="shared" si="6"/>
        <v>INCLUDED</v>
      </c>
      <c r="K296" s="719"/>
      <c r="L296" s="719"/>
      <c r="M296" s="719"/>
      <c r="N296" s="719"/>
      <c r="O296" s="719"/>
      <c r="P296" s="719"/>
      <c r="Q296" s="719"/>
      <c r="R296" s="719"/>
      <c r="S296" s="719"/>
      <c r="T296" s="719"/>
      <c r="U296" s="719"/>
      <c r="V296" s="719"/>
      <c r="W296" s="719"/>
      <c r="X296" s="719"/>
      <c r="Y296" s="719"/>
      <c r="Z296" s="719"/>
      <c r="AA296" s="719"/>
      <c r="AB296" s="719"/>
    </row>
    <row r="297" spans="1:28" s="720" customFormat="1" ht="45.75" customHeight="1">
      <c r="A297" s="702">
        <v>278</v>
      </c>
      <c r="B297" s="529">
        <v>7000016341</v>
      </c>
      <c r="C297" s="529">
        <v>510</v>
      </c>
      <c r="D297" s="529" t="s">
        <v>638</v>
      </c>
      <c r="E297" s="529">
        <v>1000033146</v>
      </c>
      <c r="F297" s="525" t="s">
        <v>489</v>
      </c>
      <c r="G297" s="529" t="s">
        <v>300</v>
      </c>
      <c r="H297" s="529">
        <v>35</v>
      </c>
      <c r="I297" s="715"/>
      <c r="J297" s="530" t="str">
        <f t="shared" si="6"/>
        <v>INCLUDED</v>
      </c>
      <c r="K297" s="719"/>
      <c r="L297" s="719"/>
      <c r="M297" s="719"/>
      <c r="N297" s="719"/>
      <c r="O297" s="719"/>
      <c r="P297" s="719"/>
      <c r="Q297" s="719"/>
      <c r="R297" s="719"/>
      <c r="S297" s="719"/>
      <c r="T297" s="719"/>
      <c r="U297" s="719"/>
      <c r="V297" s="719"/>
      <c r="W297" s="719"/>
      <c r="X297" s="719"/>
      <c r="Y297" s="719"/>
      <c r="Z297" s="719"/>
      <c r="AA297" s="719"/>
      <c r="AB297" s="719"/>
    </row>
    <row r="298" spans="1:28" s="720" customFormat="1" ht="45.75" customHeight="1">
      <c r="A298" s="702">
        <v>279</v>
      </c>
      <c r="B298" s="529">
        <v>7000016341</v>
      </c>
      <c r="C298" s="529">
        <v>520</v>
      </c>
      <c r="D298" s="529" t="s">
        <v>638</v>
      </c>
      <c r="E298" s="529">
        <v>1000022417</v>
      </c>
      <c r="F298" s="525" t="s">
        <v>490</v>
      </c>
      <c r="G298" s="529" t="s">
        <v>299</v>
      </c>
      <c r="H298" s="529">
        <v>314</v>
      </c>
      <c r="I298" s="715"/>
      <c r="J298" s="530" t="str">
        <f t="shared" si="6"/>
        <v>INCLUDED</v>
      </c>
      <c r="K298" s="719"/>
      <c r="L298" s="719"/>
      <c r="M298" s="719"/>
      <c r="N298" s="719"/>
      <c r="O298" s="719"/>
      <c r="P298" s="719"/>
      <c r="Q298" s="719"/>
      <c r="R298" s="719"/>
      <c r="S298" s="719"/>
      <c r="T298" s="719"/>
      <c r="U298" s="719"/>
      <c r="V298" s="719"/>
      <c r="W298" s="719"/>
      <c r="X298" s="719"/>
      <c r="Y298" s="719"/>
      <c r="Z298" s="719"/>
      <c r="AA298" s="719"/>
      <c r="AB298" s="719"/>
    </row>
    <row r="299" spans="1:28" s="720" customFormat="1" ht="45.75" customHeight="1">
      <c r="A299" s="702">
        <v>280</v>
      </c>
      <c r="B299" s="529">
        <v>7000016341</v>
      </c>
      <c r="C299" s="529">
        <v>530</v>
      </c>
      <c r="D299" s="529" t="s">
        <v>638</v>
      </c>
      <c r="E299" s="529">
        <v>1000010817</v>
      </c>
      <c r="F299" s="525" t="s">
        <v>491</v>
      </c>
      <c r="G299" s="529" t="s">
        <v>299</v>
      </c>
      <c r="H299" s="529">
        <v>360</v>
      </c>
      <c r="I299" s="715"/>
      <c r="J299" s="530" t="str">
        <f t="shared" si="6"/>
        <v>INCLUDED</v>
      </c>
      <c r="K299" s="719"/>
      <c r="L299" s="719"/>
      <c r="M299" s="719"/>
      <c r="N299" s="719"/>
      <c r="O299" s="719"/>
      <c r="P299" s="719"/>
      <c r="Q299" s="719"/>
      <c r="R299" s="719"/>
      <c r="S299" s="719"/>
      <c r="T299" s="719"/>
      <c r="U299" s="719"/>
      <c r="V299" s="719"/>
      <c r="W299" s="719"/>
      <c r="X299" s="719"/>
      <c r="Y299" s="719"/>
      <c r="Z299" s="719"/>
      <c r="AA299" s="719"/>
      <c r="AB299" s="719"/>
    </row>
    <row r="300" spans="1:28" s="720" customFormat="1" ht="45.75" customHeight="1">
      <c r="A300" s="702">
        <v>281</v>
      </c>
      <c r="B300" s="529">
        <v>7000016341</v>
      </c>
      <c r="C300" s="529">
        <v>540</v>
      </c>
      <c r="D300" s="529" t="s">
        <v>638</v>
      </c>
      <c r="E300" s="529">
        <v>1000014198</v>
      </c>
      <c r="F300" s="525" t="s">
        <v>492</v>
      </c>
      <c r="G300" s="529" t="s">
        <v>299</v>
      </c>
      <c r="H300" s="529">
        <v>8</v>
      </c>
      <c r="I300" s="715"/>
      <c r="J300" s="530" t="str">
        <f t="shared" ref="J300:J309" si="7">IF(I300=0, "INCLUDED", IF(ISERROR(I300*H300), I300, I300*H300))</f>
        <v>INCLUDED</v>
      </c>
      <c r="K300" s="719"/>
      <c r="L300" s="719"/>
      <c r="M300" s="719"/>
      <c r="N300" s="719"/>
      <c r="O300" s="719"/>
      <c r="P300" s="719"/>
      <c r="Q300" s="719"/>
      <c r="R300" s="719"/>
      <c r="S300" s="719"/>
      <c r="T300" s="719"/>
      <c r="U300" s="719"/>
      <c r="V300" s="719"/>
      <c r="W300" s="719"/>
      <c r="X300" s="719"/>
      <c r="Y300" s="719"/>
      <c r="Z300" s="719"/>
      <c r="AA300" s="719"/>
      <c r="AB300" s="719"/>
    </row>
    <row r="301" spans="1:28" s="720" customFormat="1" ht="45.75" customHeight="1">
      <c r="A301" s="702">
        <v>282</v>
      </c>
      <c r="B301" s="529">
        <v>7000016341</v>
      </c>
      <c r="C301" s="529">
        <v>550</v>
      </c>
      <c r="D301" s="529" t="s">
        <v>639</v>
      </c>
      <c r="E301" s="529">
        <v>1000030940</v>
      </c>
      <c r="F301" s="525" t="s">
        <v>486</v>
      </c>
      <c r="G301" s="529" t="s">
        <v>485</v>
      </c>
      <c r="H301" s="529">
        <v>1</v>
      </c>
      <c r="I301" s="715"/>
      <c r="J301" s="530" t="str">
        <f t="shared" si="7"/>
        <v>INCLUDED</v>
      </c>
      <c r="K301" s="719"/>
      <c r="L301" s="719"/>
      <c r="M301" s="719"/>
      <c r="N301" s="719"/>
      <c r="O301" s="719"/>
      <c r="P301" s="719"/>
      <c r="Q301" s="719"/>
      <c r="R301" s="719"/>
      <c r="S301" s="719"/>
      <c r="T301" s="719"/>
      <c r="U301" s="719"/>
      <c r="V301" s="719"/>
      <c r="W301" s="719"/>
      <c r="X301" s="719"/>
      <c r="Y301" s="719"/>
      <c r="Z301" s="719"/>
      <c r="AA301" s="719"/>
      <c r="AB301" s="719"/>
    </row>
    <row r="302" spans="1:28" s="720" customFormat="1" ht="45.75" customHeight="1">
      <c r="A302" s="702">
        <v>283</v>
      </c>
      <c r="B302" s="529">
        <v>7000016341</v>
      </c>
      <c r="C302" s="529">
        <v>560</v>
      </c>
      <c r="D302" s="529" t="s">
        <v>639</v>
      </c>
      <c r="E302" s="529">
        <v>1000020444</v>
      </c>
      <c r="F302" s="525" t="s">
        <v>487</v>
      </c>
      <c r="G302" s="529" t="s">
        <v>299</v>
      </c>
      <c r="H302" s="529">
        <v>3</v>
      </c>
      <c r="I302" s="715"/>
      <c r="J302" s="530" t="str">
        <f t="shared" si="7"/>
        <v>INCLUDED</v>
      </c>
      <c r="K302" s="719"/>
      <c r="L302" s="719"/>
      <c r="M302" s="719"/>
      <c r="N302" s="719"/>
      <c r="O302" s="719"/>
      <c r="P302" s="719"/>
      <c r="Q302" s="719"/>
      <c r="R302" s="719"/>
      <c r="S302" s="719"/>
      <c r="T302" s="719"/>
      <c r="U302" s="719"/>
      <c r="V302" s="719"/>
      <c r="W302" s="719"/>
      <c r="X302" s="719"/>
      <c r="Y302" s="719"/>
      <c r="Z302" s="719"/>
      <c r="AA302" s="719"/>
      <c r="AB302" s="719"/>
    </row>
    <row r="303" spans="1:28" s="720" customFormat="1" ht="45.75" customHeight="1">
      <c r="A303" s="702">
        <v>284</v>
      </c>
      <c r="B303" s="529">
        <v>7000016341</v>
      </c>
      <c r="C303" s="529">
        <v>570</v>
      </c>
      <c r="D303" s="529" t="s">
        <v>639</v>
      </c>
      <c r="E303" s="529">
        <v>1000033144</v>
      </c>
      <c r="F303" s="525" t="s">
        <v>532</v>
      </c>
      <c r="G303" s="529" t="s">
        <v>300</v>
      </c>
      <c r="H303" s="529">
        <v>1</v>
      </c>
      <c r="I303" s="715"/>
      <c r="J303" s="530" t="str">
        <f t="shared" si="7"/>
        <v>INCLUDED</v>
      </c>
      <c r="K303" s="719"/>
      <c r="L303" s="719"/>
      <c r="M303" s="719"/>
      <c r="N303" s="719"/>
      <c r="O303" s="719"/>
      <c r="P303" s="719"/>
      <c r="Q303" s="719"/>
      <c r="R303" s="719"/>
      <c r="S303" s="719"/>
      <c r="T303" s="719"/>
      <c r="U303" s="719"/>
      <c r="V303" s="719"/>
      <c r="W303" s="719"/>
      <c r="X303" s="719"/>
      <c r="Y303" s="719"/>
      <c r="Z303" s="719"/>
      <c r="AA303" s="719"/>
      <c r="AB303" s="719"/>
    </row>
    <row r="304" spans="1:28" s="720" customFormat="1" ht="45.75" customHeight="1">
      <c r="A304" s="702">
        <v>285</v>
      </c>
      <c r="B304" s="529">
        <v>7000016341</v>
      </c>
      <c r="C304" s="529">
        <v>580</v>
      </c>
      <c r="D304" s="529" t="s">
        <v>639</v>
      </c>
      <c r="E304" s="529">
        <v>1000031039</v>
      </c>
      <c r="F304" s="525" t="s">
        <v>488</v>
      </c>
      <c r="G304" s="529" t="s">
        <v>300</v>
      </c>
      <c r="H304" s="529">
        <v>1</v>
      </c>
      <c r="I304" s="715"/>
      <c r="J304" s="530" t="str">
        <f t="shared" si="7"/>
        <v>INCLUDED</v>
      </c>
      <c r="K304" s="719"/>
      <c r="L304" s="719"/>
      <c r="M304" s="719"/>
      <c r="N304" s="719"/>
      <c r="O304" s="719"/>
      <c r="P304" s="719"/>
      <c r="Q304" s="719"/>
      <c r="R304" s="719"/>
      <c r="S304" s="719"/>
      <c r="T304" s="719"/>
      <c r="U304" s="719"/>
      <c r="V304" s="719"/>
      <c r="W304" s="719"/>
      <c r="X304" s="719"/>
      <c r="Y304" s="719"/>
      <c r="Z304" s="719"/>
      <c r="AA304" s="719"/>
      <c r="AB304" s="719"/>
    </row>
    <row r="305" spans="1:28" s="720" customFormat="1" ht="45.75" customHeight="1">
      <c r="A305" s="702">
        <v>286</v>
      </c>
      <c r="B305" s="529">
        <v>7000016341</v>
      </c>
      <c r="C305" s="529">
        <v>590</v>
      </c>
      <c r="D305" s="529" t="s">
        <v>639</v>
      </c>
      <c r="E305" s="529">
        <v>1000033146</v>
      </c>
      <c r="F305" s="525" t="s">
        <v>489</v>
      </c>
      <c r="G305" s="529" t="s">
        <v>300</v>
      </c>
      <c r="H305" s="529">
        <v>2</v>
      </c>
      <c r="I305" s="715"/>
      <c r="J305" s="530" t="str">
        <f t="shared" si="7"/>
        <v>INCLUDED</v>
      </c>
      <c r="K305" s="719"/>
      <c r="L305" s="719"/>
      <c r="M305" s="719"/>
      <c r="N305" s="719"/>
      <c r="O305" s="719"/>
      <c r="P305" s="719"/>
      <c r="Q305" s="719"/>
      <c r="R305" s="719"/>
      <c r="S305" s="719"/>
      <c r="T305" s="719"/>
      <c r="U305" s="719"/>
      <c r="V305" s="719"/>
      <c r="W305" s="719"/>
      <c r="X305" s="719"/>
      <c r="Y305" s="719"/>
      <c r="Z305" s="719"/>
      <c r="AA305" s="719"/>
      <c r="AB305" s="719"/>
    </row>
    <row r="306" spans="1:28" s="720" customFormat="1" ht="45.75" customHeight="1">
      <c r="A306" s="702">
        <v>287</v>
      </c>
      <c r="B306" s="529">
        <v>7000016341</v>
      </c>
      <c r="C306" s="529">
        <v>600</v>
      </c>
      <c r="D306" s="529" t="s">
        <v>639</v>
      </c>
      <c r="E306" s="529">
        <v>1000031041</v>
      </c>
      <c r="F306" s="525" t="s">
        <v>533</v>
      </c>
      <c r="G306" s="529" t="s">
        <v>300</v>
      </c>
      <c r="H306" s="529">
        <v>1</v>
      </c>
      <c r="I306" s="715"/>
      <c r="J306" s="530" t="str">
        <f t="shared" si="7"/>
        <v>INCLUDED</v>
      </c>
      <c r="K306" s="719"/>
      <c r="L306" s="719"/>
      <c r="M306" s="719"/>
      <c r="N306" s="719"/>
      <c r="O306" s="719"/>
      <c r="P306" s="719"/>
      <c r="Q306" s="719"/>
      <c r="R306" s="719"/>
      <c r="S306" s="719"/>
      <c r="T306" s="719"/>
      <c r="U306" s="719"/>
      <c r="V306" s="719"/>
      <c r="W306" s="719"/>
      <c r="X306" s="719"/>
      <c r="Y306" s="719"/>
      <c r="Z306" s="719"/>
      <c r="AA306" s="719"/>
      <c r="AB306" s="719"/>
    </row>
    <row r="307" spans="1:28" s="720" customFormat="1" ht="45.75" customHeight="1">
      <c r="A307" s="702">
        <v>288</v>
      </c>
      <c r="B307" s="529">
        <v>7000016341</v>
      </c>
      <c r="C307" s="529">
        <v>610</v>
      </c>
      <c r="D307" s="529" t="s">
        <v>639</v>
      </c>
      <c r="E307" s="529">
        <v>1000022417</v>
      </c>
      <c r="F307" s="525" t="s">
        <v>490</v>
      </c>
      <c r="G307" s="529" t="s">
        <v>299</v>
      </c>
      <c r="H307" s="529">
        <v>11</v>
      </c>
      <c r="I307" s="715"/>
      <c r="J307" s="530" t="str">
        <f t="shared" si="7"/>
        <v>INCLUDED</v>
      </c>
      <c r="K307" s="719"/>
      <c r="L307" s="719"/>
      <c r="M307" s="719"/>
      <c r="N307" s="719"/>
      <c r="O307" s="719"/>
      <c r="P307" s="719"/>
      <c r="Q307" s="719"/>
      <c r="R307" s="719"/>
      <c r="S307" s="719"/>
      <c r="T307" s="719"/>
      <c r="U307" s="719"/>
      <c r="V307" s="719"/>
      <c r="W307" s="719"/>
      <c r="X307" s="719"/>
      <c r="Y307" s="719"/>
      <c r="Z307" s="719"/>
      <c r="AA307" s="719"/>
      <c r="AB307" s="719"/>
    </row>
    <row r="308" spans="1:28" s="720" customFormat="1" ht="45.75" customHeight="1">
      <c r="A308" s="702">
        <v>289</v>
      </c>
      <c r="B308" s="529">
        <v>7000016341</v>
      </c>
      <c r="C308" s="529">
        <v>620</v>
      </c>
      <c r="D308" s="529" t="s">
        <v>639</v>
      </c>
      <c r="E308" s="529">
        <v>1000010817</v>
      </c>
      <c r="F308" s="525" t="s">
        <v>491</v>
      </c>
      <c r="G308" s="529" t="s">
        <v>299</v>
      </c>
      <c r="H308" s="529">
        <v>13</v>
      </c>
      <c r="I308" s="715"/>
      <c r="J308" s="530" t="str">
        <f t="shared" si="7"/>
        <v>INCLUDED</v>
      </c>
      <c r="K308" s="719"/>
      <c r="L308" s="719"/>
      <c r="M308" s="719"/>
      <c r="N308" s="719"/>
      <c r="O308" s="719"/>
      <c r="P308" s="719"/>
      <c r="Q308" s="719"/>
      <c r="R308" s="719"/>
      <c r="S308" s="719"/>
      <c r="T308" s="719"/>
      <c r="U308" s="719"/>
      <c r="V308" s="719"/>
      <c r="W308" s="719"/>
      <c r="X308" s="719"/>
      <c r="Y308" s="719"/>
      <c r="Z308" s="719"/>
      <c r="AA308" s="719"/>
      <c r="AB308" s="719"/>
    </row>
    <row r="309" spans="1:28" s="720" customFormat="1" ht="45.75" customHeight="1">
      <c r="A309" s="702">
        <v>290</v>
      </c>
      <c r="B309" s="529">
        <v>7000016341</v>
      </c>
      <c r="C309" s="529">
        <v>630</v>
      </c>
      <c r="D309" s="529" t="s">
        <v>639</v>
      </c>
      <c r="E309" s="529">
        <v>1000014198</v>
      </c>
      <c r="F309" s="525" t="s">
        <v>492</v>
      </c>
      <c r="G309" s="529" t="s">
        <v>299</v>
      </c>
      <c r="H309" s="529">
        <v>1</v>
      </c>
      <c r="I309" s="715"/>
      <c r="J309" s="530" t="str">
        <f t="shared" si="7"/>
        <v>INCLUDED</v>
      </c>
      <c r="K309" s="719"/>
      <c r="L309" s="719"/>
      <c r="M309" s="719"/>
      <c r="N309" s="719"/>
      <c r="O309" s="719"/>
      <c r="P309" s="719"/>
      <c r="Q309" s="719"/>
      <c r="R309" s="719"/>
      <c r="S309" s="719"/>
      <c r="T309" s="719"/>
      <c r="U309" s="719"/>
      <c r="V309" s="719"/>
      <c r="W309" s="719"/>
      <c r="X309" s="719"/>
      <c r="Y309" s="719"/>
      <c r="Z309" s="719"/>
      <c r="AA309" s="719"/>
      <c r="AB309" s="719"/>
    </row>
    <row r="310" spans="1:28" ht="33" customHeight="1">
      <c r="A310" s="716"/>
      <c r="B310" s="866"/>
      <c r="C310" s="866"/>
      <c r="D310" s="866"/>
      <c r="E310" s="717"/>
      <c r="F310" s="866" t="s">
        <v>315</v>
      </c>
      <c r="G310" s="866"/>
      <c r="H310" s="866"/>
      <c r="I310" s="717"/>
      <c r="J310" s="718">
        <f>ROUND(SUM(J18:J309),0)</f>
        <v>0</v>
      </c>
      <c r="K310" s="467"/>
    </row>
    <row r="311" spans="1:28" ht="57.75" customHeight="1">
      <c r="A311" s="428"/>
      <c r="B311" s="867" t="s">
        <v>349</v>
      </c>
      <c r="C311" s="867"/>
      <c r="D311" s="867"/>
      <c r="E311" s="867"/>
      <c r="F311" s="867"/>
      <c r="G311" s="867"/>
      <c r="H311" s="867"/>
      <c r="I311" s="867"/>
      <c r="J311" s="867"/>
      <c r="K311" s="467"/>
    </row>
    <row r="312" spans="1:28" ht="24.75" customHeight="1">
      <c r="B312" s="729"/>
      <c r="C312" s="729"/>
      <c r="D312" s="729"/>
      <c r="E312" s="729"/>
      <c r="F312" s="729"/>
      <c r="G312" s="729"/>
      <c r="H312" s="734"/>
      <c r="I312" s="415"/>
      <c r="J312" s="352"/>
      <c r="K312" s="467"/>
    </row>
    <row r="313" spans="1:28" s="468" customFormat="1" ht="16.5">
      <c r="A313" s="526"/>
      <c r="B313" s="730" t="s">
        <v>316</v>
      </c>
      <c r="C313" s="854" t="str">
        <f>'Sch-1'!C315:D315</f>
        <v xml:space="preserve">  </v>
      </c>
      <c r="D313" s="851"/>
      <c r="E313" s="743"/>
      <c r="F313" s="743"/>
      <c r="G313" s="873" t="s">
        <v>318</v>
      </c>
      <c r="H313" s="873"/>
      <c r="I313" s="853" t="str">
        <f>'Sch-1'!K315</f>
        <v/>
      </c>
      <c r="J313" s="853"/>
    </row>
    <row r="314" spans="1:28" s="468" customFormat="1" ht="16.5">
      <c r="A314" s="526"/>
      <c r="B314" s="730" t="s">
        <v>317</v>
      </c>
      <c r="C314" s="851" t="str">
        <f>'Sch-1'!C316:D316</f>
        <v/>
      </c>
      <c r="D314" s="851"/>
      <c r="E314" s="743"/>
      <c r="F314" s="743"/>
      <c r="G314" s="873" t="s">
        <v>125</v>
      </c>
      <c r="H314" s="873"/>
      <c r="I314" s="853" t="str">
        <f>'Sch-1'!K316</f>
        <v/>
      </c>
      <c r="J314" s="853"/>
    </row>
    <row r="315" spans="1:28" ht="16.5">
      <c r="B315" s="532"/>
      <c r="C315" s="533"/>
      <c r="D315" s="352"/>
      <c r="E315" s="534"/>
      <c r="F315" s="535"/>
      <c r="G315" s="352"/>
      <c r="H315" s="528"/>
      <c r="I315" s="536"/>
      <c r="J315" s="528"/>
      <c r="K315" s="467"/>
    </row>
    <row r="316" spans="1:28" ht="16.5">
      <c r="B316" s="537"/>
      <c r="C316" s="538"/>
      <c r="D316" s="537"/>
      <c r="E316" s="534"/>
      <c r="F316" s="535"/>
      <c r="G316" s="537"/>
      <c r="H316" s="528"/>
      <c r="I316" s="536"/>
      <c r="J316" s="528"/>
      <c r="K316" s="467"/>
    </row>
  </sheetData>
  <sheetProtection algorithmName="SHA-512" hashValue="UhA/hoC8NXjQMcLgMKX+ZACW6nkRRmBqqZZ7sPuIuaOMGUeGKGvjSgtUHrYitwjpibItwbmNEbqDhqdd2gkDmA==" saltValue="LwhkT3VNiXUOaUSxzSfZmA==" spinCount="100000" sheet="1" formatColumns="0" formatRows="0" selectLockedCells="1"/>
  <customSheetViews>
    <customSheetView guid="{3FCD02EB-1C44-4646-B069-2B9945E67B1F}" scale="60" showPageBreaks="1" printArea="1" view="pageBreakPreview" topLeftCell="A6">
      <selection activeCell="I18" sqref="I18"/>
      <pageMargins left="0.45" right="0.45" top="0.75" bottom="0.5" header="0.3" footer="0.3"/>
      <printOptions horizontalCentered="1"/>
      <pageSetup paperSize="9" scale="51" orientation="landscape" r:id="rId1"/>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2"/>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4"/>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5"/>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7"/>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8"/>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10"/>
      <headerFooter>
        <oddHeader>&amp;RSchedule-2
Page &amp;P of &amp;N</oddHeader>
      </headerFooter>
    </customSheetView>
  </customSheetViews>
  <mergeCells count="21">
    <mergeCell ref="A13:J13"/>
    <mergeCell ref="G314:H314"/>
    <mergeCell ref="G313:H313"/>
    <mergeCell ref="I314:J314"/>
    <mergeCell ref="F310:H310"/>
    <mergeCell ref="N3:O3"/>
    <mergeCell ref="A4:J4"/>
    <mergeCell ref="A3:J3"/>
    <mergeCell ref="C314:D314"/>
    <mergeCell ref="B310:D310"/>
    <mergeCell ref="B311:J311"/>
    <mergeCell ref="C313:D313"/>
    <mergeCell ref="I313:J313"/>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893:I64894" xr:uid="{00000000-0002-0000-0500-000000000000}">
      <formula1>0</formula1>
    </dataValidation>
    <dataValidation type="decimal" operator="greaterThanOrEqual" allowBlank="1" showInputMessage="1" showErrorMessage="1" sqref="I18:I139 I141:I234 I236:I309" xr:uid="{00000000-0002-0000-0500-000001000000}">
      <formula1>0</formula1>
    </dataValidation>
  </dataValidations>
  <printOptions horizontalCentered="1"/>
  <pageMargins left="0.45" right="0.45" top="0.75" bottom="0.5" header="0.3" footer="0.3"/>
  <pageSetup paperSize="9" scale="51" orientation="landscape" r:id="rId11"/>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38"/>
  <sheetViews>
    <sheetView view="pageBreakPreview" topLeftCell="A324" zoomScale="70" zoomScaleNormal="80" zoomScaleSheetLayoutView="70" workbookViewId="0">
      <selection activeCell="O327" sqref="O327"/>
    </sheetView>
  </sheetViews>
  <sheetFormatPr defaultColWidth="38.57031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0" customWidth="1"/>
    <col min="7" max="8" width="13.85546875" style="410" customWidth="1"/>
    <col min="9" max="9" width="15.7109375" style="410" customWidth="1"/>
    <col min="10" max="10" width="13.85546875" style="410" customWidth="1"/>
    <col min="11" max="11" width="15.42578125" style="410" customWidth="1"/>
    <col min="12" max="12" width="59.5703125" style="9" customWidth="1"/>
    <col min="13" max="13" width="8.7109375" style="10" customWidth="1"/>
    <col min="14" max="14" width="15" style="454"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5" hidden="1" customWidth="1"/>
    <col min="21" max="21" width="16.85546875" style="8" hidden="1" customWidth="1"/>
    <col min="22" max="22" width="14.5703125" style="7" hidden="1" customWidth="1"/>
    <col min="23"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 xml:space="preserve">SPEC. NO.: 5002002222/TOWER/DOM/A02-CC CS -3	</v>
      </c>
      <c r="B1" s="18"/>
      <c r="C1" s="18"/>
      <c r="D1" s="18"/>
      <c r="E1" s="18"/>
      <c r="F1" s="408"/>
      <c r="G1" s="408"/>
      <c r="H1" s="408"/>
      <c r="I1" s="408"/>
      <c r="J1" s="408"/>
      <c r="K1" s="408"/>
      <c r="L1" s="392"/>
      <c r="M1" s="6"/>
      <c r="N1" s="6"/>
      <c r="O1" s="1"/>
      <c r="P1" s="2" t="s">
        <v>17</v>
      </c>
    </row>
    <row r="2" spans="1:31">
      <c r="A2" s="19"/>
      <c r="B2" s="19"/>
      <c r="C2" s="19"/>
      <c r="D2" s="19"/>
      <c r="E2" s="19"/>
      <c r="F2" s="409"/>
      <c r="G2" s="409"/>
      <c r="H2" s="409"/>
      <c r="I2" s="409"/>
      <c r="J2" s="409"/>
      <c r="K2" s="409"/>
      <c r="L2" s="386"/>
      <c r="M2" s="4"/>
      <c r="N2" s="4"/>
      <c r="O2" s="3"/>
      <c r="P2" s="3"/>
    </row>
    <row r="3" spans="1:31" ht="71.25" customHeight="1">
      <c r="A3" s="855"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855"/>
      <c r="C3" s="855"/>
      <c r="D3" s="855"/>
      <c r="E3" s="855"/>
      <c r="F3" s="855"/>
      <c r="G3" s="855"/>
      <c r="H3" s="855"/>
      <c r="I3" s="855"/>
      <c r="J3" s="855"/>
      <c r="K3" s="855"/>
      <c r="L3" s="855"/>
      <c r="M3" s="855"/>
      <c r="N3" s="855"/>
      <c r="O3" s="855"/>
      <c r="P3" s="855"/>
    </row>
    <row r="4" spans="1:31" ht="16.5">
      <c r="A4" s="875" t="s">
        <v>19</v>
      </c>
      <c r="B4" s="875"/>
      <c r="C4" s="875"/>
      <c r="D4" s="875"/>
      <c r="E4" s="875"/>
      <c r="F4" s="875"/>
      <c r="G4" s="875"/>
      <c r="H4" s="875"/>
      <c r="I4" s="875"/>
      <c r="J4" s="875"/>
      <c r="K4" s="875"/>
      <c r="L4" s="875"/>
      <c r="M4" s="875"/>
      <c r="N4" s="875"/>
      <c r="O4" s="875"/>
      <c r="P4" s="875"/>
    </row>
    <row r="6" spans="1:31" ht="21.75" customHeight="1">
      <c r="A6" s="857" t="s">
        <v>350</v>
      </c>
      <c r="B6" s="857"/>
      <c r="C6" s="4"/>
      <c r="D6" s="352"/>
      <c r="E6" s="4"/>
      <c r="F6" s="4"/>
      <c r="G6" s="4"/>
      <c r="H6" s="4"/>
      <c r="I6" s="4"/>
    </row>
    <row r="7" spans="1:31" ht="21" customHeight="1">
      <c r="A7" s="869" t="str">
        <f>'Sch-1'!A7</f>
        <v>JOINT VENTURE OF 0 &amp; 0</v>
      </c>
      <c r="B7" s="869"/>
      <c r="C7" s="869"/>
      <c r="D7" s="869"/>
      <c r="E7" s="869"/>
      <c r="F7" s="869"/>
      <c r="G7" s="869"/>
      <c r="H7" s="869"/>
      <c r="I7" s="869"/>
      <c r="J7" s="411"/>
      <c r="K7" s="411"/>
      <c r="L7" s="393"/>
      <c r="M7" s="11" t="s">
        <v>1</v>
      </c>
      <c r="N7" s="455"/>
      <c r="O7" s="8"/>
      <c r="P7" s="3"/>
    </row>
    <row r="8" spans="1:31" ht="22.5" customHeight="1">
      <c r="A8" s="858" t="str">
        <f>"Bidder’s Name and Address  (" &amp; MID('Names of Bidder'!B9,9, 20) &amp; ") :"</f>
        <v>Bidder’s Name and Address  (Lead Partner) :</v>
      </c>
      <c r="B8" s="858"/>
      <c r="C8" s="858"/>
      <c r="D8" s="858"/>
      <c r="E8" s="858"/>
      <c r="F8" s="858"/>
      <c r="G8" s="858"/>
      <c r="H8" s="531"/>
      <c r="I8" s="531"/>
      <c r="J8" s="509"/>
      <c r="K8" s="509"/>
      <c r="L8" s="509"/>
      <c r="M8" s="12" t="str">
        <f>'Sch-1'!K8</f>
        <v>Contract Services</v>
      </c>
      <c r="N8" s="509"/>
      <c r="O8" s="8"/>
      <c r="P8" s="3"/>
    </row>
    <row r="9" spans="1:31" ht="24.75" customHeight="1">
      <c r="A9" s="456" t="s">
        <v>12</v>
      </c>
      <c r="B9" s="406"/>
      <c r="C9" s="871" t="str">
        <f>IF('Names of Bidder'!D9=0, "", 'Names of Bidder'!D9)</f>
        <v/>
      </c>
      <c r="D9" s="871"/>
      <c r="E9" s="871"/>
      <c r="F9" s="871"/>
      <c r="G9" s="871"/>
      <c r="H9" s="439"/>
      <c r="I9" s="407"/>
      <c r="J9" s="394"/>
      <c r="K9" s="394"/>
      <c r="L9" s="394"/>
      <c r="M9" s="12" t="str">
        <f>'Sch-1'!K9</f>
        <v>Power Grid Corporation of India Ltd.,</v>
      </c>
      <c r="N9" s="445"/>
      <c r="O9" s="8"/>
      <c r="P9" s="3"/>
    </row>
    <row r="10" spans="1:31" ht="21" customHeight="1">
      <c r="A10" s="456" t="s">
        <v>11</v>
      </c>
      <c r="B10" s="406"/>
      <c r="C10" s="870" t="str">
        <f>IF('Names of Bidder'!D10=0, "", 'Names of Bidder'!D10)</f>
        <v/>
      </c>
      <c r="D10" s="870"/>
      <c r="E10" s="870"/>
      <c r="F10" s="870"/>
      <c r="G10" s="870"/>
      <c r="H10" s="439"/>
      <c r="I10" s="407"/>
      <c r="J10" s="394"/>
      <c r="K10" s="394"/>
      <c r="L10" s="394"/>
      <c r="M10" s="12" t="str">
        <f>'Sch-1'!K10</f>
        <v>"Saudamini", Plot No.-2</v>
      </c>
      <c r="N10" s="445"/>
      <c r="O10" s="8"/>
      <c r="P10" s="3"/>
    </row>
    <row r="11" spans="1:31" ht="20.25" customHeight="1">
      <c r="A11" s="407"/>
      <c r="B11" s="407"/>
      <c r="C11" s="870" t="str">
        <f>IF('Names of Bidder'!D11=0, "", 'Names of Bidder'!D11)</f>
        <v/>
      </c>
      <c r="D11" s="870"/>
      <c r="E11" s="870"/>
      <c r="F11" s="870"/>
      <c r="G11" s="870"/>
      <c r="H11" s="439"/>
      <c r="I11" s="407"/>
      <c r="J11" s="394"/>
      <c r="K11" s="394"/>
      <c r="L11" s="394"/>
      <c r="M11" s="12" t="str">
        <f>'Sch-1'!K11</f>
        <v xml:space="preserve">Sector-29, </v>
      </c>
      <c r="N11" s="445"/>
      <c r="O11" s="8"/>
      <c r="P11" s="3"/>
    </row>
    <row r="12" spans="1:31" ht="21" customHeight="1">
      <c r="A12" s="407"/>
      <c r="B12" s="407"/>
      <c r="C12" s="870" t="str">
        <f>IF('Names of Bidder'!D12=0, "", 'Names of Bidder'!D12)</f>
        <v/>
      </c>
      <c r="D12" s="870"/>
      <c r="E12" s="870"/>
      <c r="F12" s="870"/>
      <c r="G12" s="870"/>
      <c r="H12" s="439"/>
      <c r="I12" s="407"/>
      <c r="J12" s="394"/>
      <c r="K12" s="394"/>
      <c r="L12" s="394"/>
      <c r="M12" s="12" t="str">
        <f>'Sch-1'!K12</f>
        <v>Gurgaon (Haryana) - 122001</v>
      </c>
      <c r="N12" s="445"/>
      <c r="O12" s="8"/>
      <c r="P12" s="3"/>
    </row>
    <row r="13" spans="1:31">
      <c r="A13" s="21"/>
      <c r="B13" s="21"/>
      <c r="C13" s="21"/>
      <c r="D13" s="21"/>
      <c r="E13" s="21"/>
      <c r="F13" s="412"/>
      <c r="G13" s="412"/>
      <c r="H13" s="412"/>
      <c r="I13" s="412"/>
      <c r="J13" s="412"/>
      <c r="K13" s="412"/>
      <c r="L13" s="394"/>
      <c r="M13" s="262"/>
      <c r="N13" s="439"/>
      <c r="O13" s="12"/>
      <c r="P13" s="3"/>
    </row>
    <row r="14" spans="1:31" ht="24.75" customHeight="1">
      <c r="A14" s="874" t="s">
        <v>21</v>
      </c>
      <c r="B14" s="874"/>
      <c r="C14" s="874"/>
      <c r="D14" s="874"/>
      <c r="E14" s="874"/>
      <c r="F14" s="874"/>
      <c r="G14" s="874"/>
      <c r="H14" s="874"/>
      <c r="I14" s="874"/>
      <c r="J14" s="874"/>
      <c r="K14" s="874"/>
      <c r="L14" s="874"/>
      <c r="M14" s="874"/>
      <c r="N14" s="874"/>
      <c r="O14" s="874"/>
      <c r="P14" s="874"/>
    </row>
    <row r="15" spans="1:31" s="430" customFormat="1" ht="125.25" customHeight="1">
      <c r="A15" s="473" t="s">
        <v>7</v>
      </c>
      <c r="B15" s="474" t="s">
        <v>266</v>
      </c>
      <c r="C15" s="474" t="s">
        <v>278</v>
      </c>
      <c r="D15" s="474" t="s">
        <v>277</v>
      </c>
      <c r="E15" s="474" t="s">
        <v>279</v>
      </c>
      <c r="F15" s="474" t="s">
        <v>280</v>
      </c>
      <c r="G15" s="473" t="s">
        <v>25</v>
      </c>
      <c r="H15" s="475" t="s">
        <v>320</v>
      </c>
      <c r="I15" s="476" t="s">
        <v>476</v>
      </c>
      <c r="J15" s="476" t="s">
        <v>309</v>
      </c>
      <c r="K15" s="476" t="s">
        <v>477</v>
      </c>
      <c r="L15" s="477" t="s">
        <v>15</v>
      </c>
      <c r="M15" s="478" t="s">
        <v>9</v>
      </c>
      <c r="N15" s="478" t="s">
        <v>16</v>
      </c>
      <c r="O15" s="477" t="s">
        <v>23</v>
      </c>
      <c r="P15" s="477" t="s">
        <v>24</v>
      </c>
      <c r="Q15" s="429"/>
      <c r="R15" s="610" t="s">
        <v>345</v>
      </c>
      <c r="S15" s="613" t="s">
        <v>346</v>
      </c>
      <c r="T15" s="610" t="s">
        <v>343</v>
      </c>
      <c r="U15" s="610" t="s">
        <v>344</v>
      </c>
      <c r="V15" s="429"/>
      <c r="W15" s="429"/>
      <c r="X15" s="429"/>
      <c r="Y15" s="429"/>
      <c r="Z15" s="429"/>
      <c r="AA15" s="429"/>
      <c r="AB15" s="429"/>
      <c r="AC15" s="429"/>
      <c r="AD15" s="429"/>
      <c r="AE15" s="429"/>
    </row>
    <row r="16" spans="1:31" s="430" customFormat="1" ht="16.5">
      <c r="A16" s="16">
        <v>1</v>
      </c>
      <c r="B16" s="16">
        <v>2</v>
      </c>
      <c r="C16" s="16">
        <v>3</v>
      </c>
      <c r="D16" s="16">
        <v>4</v>
      </c>
      <c r="E16" s="16">
        <v>5</v>
      </c>
      <c r="F16" s="391">
        <v>6</v>
      </c>
      <c r="G16" s="391">
        <v>7</v>
      </c>
      <c r="H16" s="475">
        <v>8</v>
      </c>
      <c r="I16" s="475">
        <v>9</v>
      </c>
      <c r="J16" s="475">
        <v>10</v>
      </c>
      <c r="K16" s="475">
        <v>11</v>
      </c>
      <c r="L16" s="391">
        <v>12</v>
      </c>
      <c r="M16" s="16">
        <v>13</v>
      </c>
      <c r="N16" s="16">
        <v>14</v>
      </c>
      <c r="O16" s="16">
        <v>15</v>
      </c>
      <c r="P16" s="16" t="s">
        <v>321</v>
      </c>
      <c r="Q16" s="429"/>
      <c r="V16" s="429"/>
      <c r="W16" s="429"/>
      <c r="X16" s="429"/>
      <c r="Y16" s="429"/>
      <c r="Z16" s="429"/>
      <c r="AA16" s="429"/>
      <c r="AB16" s="429"/>
      <c r="AC16" s="429"/>
      <c r="AD16" s="429"/>
      <c r="AE16" s="429"/>
    </row>
    <row r="17" spans="1:31" s="766" customFormat="1" ht="26.25" customHeight="1">
      <c r="A17" s="761"/>
      <c r="B17" s="760" t="s">
        <v>659</v>
      </c>
      <c r="C17" s="761"/>
      <c r="D17" s="761"/>
      <c r="E17" s="761"/>
      <c r="F17" s="762"/>
      <c r="G17" s="762"/>
      <c r="H17" s="764"/>
      <c r="I17" s="764"/>
      <c r="J17" s="764"/>
      <c r="K17" s="764"/>
      <c r="L17" s="762"/>
      <c r="M17" s="761"/>
      <c r="N17" s="761"/>
      <c r="O17" s="761"/>
      <c r="P17" s="761"/>
      <c r="Q17" s="765"/>
      <c r="V17" s="765"/>
      <c r="W17" s="765"/>
      <c r="X17" s="765"/>
      <c r="Y17" s="765"/>
      <c r="Z17" s="765"/>
      <c r="AA17" s="765"/>
      <c r="AB17" s="765"/>
      <c r="AC17" s="765"/>
      <c r="AD17" s="765"/>
      <c r="AE17" s="765"/>
    </row>
    <row r="18" spans="1:31" s="725" customFormat="1" ht="47.25" customHeight="1">
      <c r="A18" s="707">
        <v>1</v>
      </c>
      <c r="B18" s="542">
        <v>7000016740</v>
      </c>
      <c r="C18" s="542">
        <v>1010</v>
      </c>
      <c r="D18" s="542">
        <v>1010</v>
      </c>
      <c r="E18" s="542">
        <v>10</v>
      </c>
      <c r="F18" s="542" t="s">
        <v>660</v>
      </c>
      <c r="G18" s="542">
        <v>100001242</v>
      </c>
      <c r="H18" s="542">
        <v>998344</v>
      </c>
      <c r="I18" s="543"/>
      <c r="J18" s="542">
        <v>18</v>
      </c>
      <c r="K18" s="541"/>
      <c r="L18" s="540" t="s">
        <v>494</v>
      </c>
      <c r="M18" s="542" t="s">
        <v>485</v>
      </c>
      <c r="N18" s="542">
        <v>42.74</v>
      </c>
      <c r="O18" s="715"/>
      <c r="P18" s="539" t="str">
        <f t="shared" ref="P18" si="0">IF(O18=0, "INCLUDED", IF(ISERROR(N18*O18), O18, N18*O18))</f>
        <v>INCLUDED</v>
      </c>
      <c r="Q18" s="721">
        <f t="shared" ref="Q18" si="1">IF(P18="Included",0,P18)</f>
        <v>0</v>
      </c>
      <c r="R18" s="446">
        <f>IF( K18="",J18*(IF(P18="Included",0,P18))/100,K18*(IF(P18="Included",0,P18)))</f>
        <v>0</v>
      </c>
      <c r="S18" s="609">
        <f>Discount!$J$36</f>
        <v>0</v>
      </c>
      <c r="T18" s="446">
        <f>S18*Q18</f>
        <v>0</v>
      </c>
      <c r="U18" s="447">
        <f>IF(K18="",J18*T18/100,K18*T18)</f>
        <v>0</v>
      </c>
      <c r="V18" s="722">
        <f>O18*N18</f>
        <v>0</v>
      </c>
      <c r="W18" s="723"/>
      <c r="X18" s="723"/>
      <c r="Y18" s="723"/>
      <c r="Z18" s="723"/>
      <c r="AA18" s="723"/>
      <c r="AB18" s="724"/>
      <c r="AC18" s="724"/>
      <c r="AD18" s="724"/>
      <c r="AE18" s="724"/>
    </row>
    <row r="19" spans="1:31" s="725" customFormat="1" ht="47.25" customHeight="1">
      <c r="A19" s="707">
        <v>2</v>
      </c>
      <c r="B19" s="542">
        <v>7000016740</v>
      </c>
      <c r="C19" s="542">
        <v>1010</v>
      </c>
      <c r="D19" s="542">
        <v>1010</v>
      </c>
      <c r="E19" s="542">
        <v>20</v>
      </c>
      <c r="F19" s="542" t="s">
        <v>660</v>
      </c>
      <c r="G19" s="542">
        <v>100001243</v>
      </c>
      <c r="H19" s="542">
        <v>998344</v>
      </c>
      <c r="I19" s="543"/>
      <c r="J19" s="542">
        <v>18</v>
      </c>
      <c r="K19" s="541"/>
      <c r="L19" s="540" t="s">
        <v>493</v>
      </c>
      <c r="M19" s="542" t="s">
        <v>485</v>
      </c>
      <c r="N19" s="542">
        <v>42.74</v>
      </c>
      <c r="O19" s="715"/>
      <c r="P19" s="539" t="str">
        <f t="shared" ref="P19:P38" si="2">IF(O19=0, "INCLUDED", IF(ISERROR(N19*O19), O19, N19*O19))</f>
        <v>INCLUDED</v>
      </c>
      <c r="Q19" s="721">
        <f t="shared" ref="Q19:Q38" si="3">IF(P19="Included",0,P19)</f>
        <v>0</v>
      </c>
      <c r="R19" s="446">
        <f t="shared" ref="R19:R38" si="4">IF( K19="",J19*(IF(P19="Included",0,P19))/100,K19*(IF(P19="Included",0,P19)))</f>
        <v>0</v>
      </c>
      <c r="S19" s="609">
        <f>Discount!$J$36</f>
        <v>0</v>
      </c>
      <c r="T19" s="446">
        <f t="shared" ref="T19:T38" si="5">S19*Q19</f>
        <v>0</v>
      </c>
      <c r="U19" s="447">
        <f t="shared" ref="U19:U38" si="6">IF(K19="",J19*T19/100,K19*T19)</f>
        <v>0</v>
      </c>
      <c r="V19" s="722">
        <f t="shared" ref="V19:V82" si="7">O19*N19</f>
        <v>0</v>
      </c>
      <c r="W19" s="723"/>
      <c r="X19" s="723"/>
      <c r="Y19" s="723"/>
      <c r="Z19" s="723"/>
      <c r="AA19" s="723"/>
      <c r="AB19" s="724"/>
      <c r="AC19" s="724"/>
      <c r="AD19" s="724"/>
      <c r="AE19" s="724"/>
    </row>
    <row r="20" spans="1:31" s="725" customFormat="1" ht="47.25" customHeight="1">
      <c r="A20" s="707">
        <v>3</v>
      </c>
      <c r="B20" s="542">
        <v>7000016740</v>
      </c>
      <c r="C20" s="542">
        <v>1020</v>
      </c>
      <c r="D20" s="542">
        <v>1020</v>
      </c>
      <c r="E20" s="542">
        <v>10</v>
      </c>
      <c r="F20" s="542" t="s">
        <v>661</v>
      </c>
      <c r="G20" s="542">
        <v>100001244</v>
      </c>
      <c r="H20" s="542">
        <v>998342</v>
      </c>
      <c r="I20" s="543"/>
      <c r="J20" s="542">
        <v>18</v>
      </c>
      <c r="K20" s="541"/>
      <c r="L20" s="540" t="s">
        <v>495</v>
      </c>
      <c r="M20" s="542" t="s">
        <v>299</v>
      </c>
      <c r="N20" s="542">
        <v>5</v>
      </c>
      <c r="O20" s="715"/>
      <c r="P20" s="539" t="str">
        <f t="shared" si="2"/>
        <v>INCLUDED</v>
      </c>
      <c r="Q20" s="721">
        <f t="shared" si="3"/>
        <v>0</v>
      </c>
      <c r="R20" s="446">
        <f t="shared" si="4"/>
        <v>0</v>
      </c>
      <c r="S20" s="609">
        <f>Discount!$J$36</f>
        <v>0</v>
      </c>
      <c r="T20" s="446">
        <f t="shared" si="5"/>
        <v>0</v>
      </c>
      <c r="U20" s="447">
        <f t="shared" si="6"/>
        <v>0</v>
      </c>
      <c r="V20" s="722">
        <f t="shared" si="7"/>
        <v>0</v>
      </c>
      <c r="W20" s="723"/>
      <c r="X20" s="723"/>
      <c r="Y20" s="723"/>
      <c r="Z20" s="723"/>
      <c r="AA20" s="723"/>
      <c r="AB20" s="724"/>
      <c r="AC20" s="724"/>
      <c r="AD20" s="724"/>
      <c r="AE20" s="724"/>
    </row>
    <row r="21" spans="1:31" s="725" customFormat="1" ht="47.25" customHeight="1">
      <c r="A21" s="707">
        <v>4</v>
      </c>
      <c r="B21" s="542">
        <v>7000016740</v>
      </c>
      <c r="C21" s="542">
        <v>1020</v>
      </c>
      <c r="D21" s="542">
        <v>1020</v>
      </c>
      <c r="E21" s="542">
        <v>20</v>
      </c>
      <c r="F21" s="542" t="s">
        <v>661</v>
      </c>
      <c r="G21" s="542">
        <v>100001245</v>
      </c>
      <c r="H21" s="542">
        <v>998342</v>
      </c>
      <c r="I21" s="543"/>
      <c r="J21" s="542">
        <v>18</v>
      </c>
      <c r="K21" s="541"/>
      <c r="L21" s="540" t="s">
        <v>534</v>
      </c>
      <c r="M21" s="542" t="s">
        <v>299</v>
      </c>
      <c r="N21" s="542">
        <v>6</v>
      </c>
      <c r="O21" s="715"/>
      <c r="P21" s="539" t="str">
        <f t="shared" si="2"/>
        <v>INCLUDED</v>
      </c>
      <c r="Q21" s="721">
        <f t="shared" si="3"/>
        <v>0</v>
      </c>
      <c r="R21" s="446">
        <f t="shared" si="4"/>
        <v>0</v>
      </c>
      <c r="S21" s="609">
        <f>Discount!$J$36</f>
        <v>0</v>
      </c>
      <c r="T21" s="446">
        <f t="shared" si="5"/>
        <v>0</v>
      </c>
      <c r="U21" s="447">
        <f t="shared" si="6"/>
        <v>0</v>
      </c>
      <c r="V21" s="722">
        <f t="shared" si="7"/>
        <v>0</v>
      </c>
      <c r="W21" s="723"/>
      <c r="X21" s="723"/>
      <c r="Y21" s="723"/>
      <c r="Z21" s="723"/>
      <c r="AA21" s="723"/>
      <c r="AB21" s="724"/>
      <c r="AC21" s="724"/>
      <c r="AD21" s="724"/>
      <c r="AE21" s="724"/>
    </row>
    <row r="22" spans="1:31" s="725" customFormat="1" ht="47.25" customHeight="1">
      <c r="A22" s="707">
        <v>5</v>
      </c>
      <c r="B22" s="542">
        <v>7000016740</v>
      </c>
      <c r="C22" s="542">
        <v>1020</v>
      </c>
      <c r="D22" s="542">
        <v>1020</v>
      </c>
      <c r="E22" s="542">
        <v>30</v>
      </c>
      <c r="F22" s="542" t="s">
        <v>661</v>
      </c>
      <c r="G22" s="542">
        <v>100001246</v>
      </c>
      <c r="H22" s="542">
        <v>998342</v>
      </c>
      <c r="I22" s="543"/>
      <c r="J22" s="542">
        <v>18</v>
      </c>
      <c r="K22" s="541"/>
      <c r="L22" s="540" t="s">
        <v>674</v>
      </c>
      <c r="M22" s="542" t="s">
        <v>299</v>
      </c>
      <c r="N22" s="542">
        <v>2</v>
      </c>
      <c r="O22" s="715"/>
      <c r="P22" s="539" t="str">
        <f t="shared" si="2"/>
        <v>INCLUDED</v>
      </c>
      <c r="Q22" s="721">
        <f t="shared" si="3"/>
        <v>0</v>
      </c>
      <c r="R22" s="446">
        <f t="shared" si="4"/>
        <v>0</v>
      </c>
      <c r="S22" s="609">
        <f>Discount!$J$36</f>
        <v>0</v>
      </c>
      <c r="T22" s="446">
        <f t="shared" si="5"/>
        <v>0</v>
      </c>
      <c r="U22" s="447">
        <f t="shared" si="6"/>
        <v>0</v>
      </c>
      <c r="V22" s="722">
        <f t="shared" si="7"/>
        <v>0</v>
      </c>
      <c r="W22" s="723"/>
      <c r="X22" s="723"/>
      <c r="Y22" s="723"/>
      <c r="Z22" s="723"/>
      <c r="AA22" s="723"/>
      <c r="AB22" s="724"/>
      <c r="AC22" s="724"/>
      <c r="AD22" s="724"/>
      <c r="AE22" s="724"/>
    </row>
    <row r="23" spans="1:31" s="725" customFormat="1" ht="54.75" customHeight="1">
      <c r="A23" s="707">
        <v>6</v>
      </c>
      <c r="B23" s="542">
        <v>7000016740</v>
      </c>
      <c r="C23" s="542">
        <v>1030</v>
      </c>
      <c r="D23" s="542">
        <v>1030</v>
      </c>
      <c r="E23" s="542">
        <v>10</v>
      </c>
      <c r="F23" s="542" t="s">
        <v>662</v>
      </c>
      <c r="G23" s="542">
        <v>100001252</v>
      </c>
      <c r="H23" s="542">
        <v>995432</v>
      </c>
      <c r="I23" s="543"/>
      <c r="J23" s="542">
        <v>18</v>
      </c>
      <c r="K23" s="541"/>
      <c r="L23" s="540" t="s">
        <v>535</v>
      </c>
      <c r="M23" s="542" t="s">
        <v>504</v>
      </c>
      <c r="N23" s="542">
        <v>6411</v>
      </c>
      <c r="O23" s="715"/>
      <c r="P23" s="539" t="str">
        <f t="shared" si="2"/>
        <v>INCLUDED</v>
      </c>
      <c r="Q23" s="721">
        <f t="shared" si="3"/>
        <v>0</v>
      </c>
      <c r="R23" s="446">
        <f t="shared" si="4"/>
        <v>0</v>
      </c>
      <c r="S23" s="609">
        <f>Discount!$J$36</f>
        <v>0</v>
      </c>
      <c r="T23" s="446">
        <f t="shared" si="5"/>
        <v>0</v>
      </c>
      <c r="U23" s="447">
        <f t="shared" si="6"/>
        <v>0</v>
      </c>
      <c r="V23" s="722">
        <f t="shared" si="7"/>
        <v>0</v>
      </c>
      <c r="W23" s="723"/>
      <c r="X23" s="723"/>
      <c r="Y23" s="723"/>
      <c r="Z23" s="723"/>
      <c r="AA23" s="723"/>
      <c r="AB23" s="724"/>
      <c r="AC23" s="724"/>
      <c r="AD23" s="724"/>
      <c r="AE23" s="724"/>
    </row>
    <row r="24" spans="1:31" s="725" customFormat="1" ht="47.25" customHeight="1">
      <c r="A24" s="707">
        <v>7</v>
      </c>
      <c r="B24" s="542">
        <v>7000016740</v>
      </c>
      <c r="C24" s="542">
        <v>1030</v>
      </c>
      <c r="D24" s="542">
        <v>1030</v>
      </c>
      <c r="E24" s="542">
        <v>20</v>
      </c>
      <c r="F24" s="542" t="s">
        <v>662</v>
      </c>
      <c r="G24" s="542">
        <v>100001253</v>
      </c>
      <c r="H24" s="542">
        <v>995432</v>
      </c>
      <c r="I24" s="543"/>
      <c r="J24" s="542">
        <v>18</v>
      </c>
      <c r="K24" s="541"/>
      <c r="L24" s="540" t="s">
        <v>536</v>
      </c>
      <c r="M24" s="542" t="s">
        <v>504</v>
      </c>
      <c r="N24" s="542">
        <v>962</v>
      </c>
      <c r="O24" s="715"/>
      <c r="P24" s="539" t="str">
        <f t="shared" si="2"/>
        <v>INCLUDED</v>
      </c>
      <c r="Q24" s="721">
        <f t="shared" si="3"/>
        <v>0</v>
      </c>
      <c r="R24" s="446">
        <f t="shared" si="4"/>
        <v>0</v>
      </c>
      <c r="S24" s="609">
        <f>Discount!$J$36</f>
        <v>0</v>
      </c>
      <c r="T24" s="446">
        <f t="shared" si="5"/>
        <v>0</v>
      </c>
      <c r="U24" s="447">
        <f t="shared" si="6"/>
        <v>0</v>
      </c>
      <c r="V24" s="722">
        <f t="shared" si="7"/>
        <v>0</v>
      </c>
      <c r="W24" s="723"/>
      <c r="X24" s="723"/>
      <c r="Y24" s="723"/>
      <c r="Z24" s="723"/>
      <c r="AA24" s="723"/>
      <c r="AB24" s="724"/>
      <c r="AC24" s="724"/>
      <c r="AD24" s="724"/>
      <c r="AE24" s="724"/>
    </row>
    <row r="25" spans="1:31" s="725" customFormat="1" ht="47.25" customHeight="1">
      <c r="A25" s="707">
        <v>8</v>
      </c>
      <c r="B25" s="542">
        <v>7000016740</v>
      </c>
      <c r="C25" s="542">
        <v>1030</v>
      </c>
      <c r="D25" s="542">
        <v>1030</v>
      </c>
      <c r="E25" s="542">
        <v>30</v>
      </c>
      <c r="F25" s="542" t="s">
        <v>662</v>
      </c>
      <c r="G25" s="542">
        <v>100001254</v>
      </c>
      <c r="H25" s="542">
        <v>995432</v>
      </c>
      <c r="I25" s="543"/>
      <c r="J25" s="542">
        <v>18</v>
      </c>
      <c r="K25" s="541"/>
      <c r="L25" s="540" t="s">
        <v>537</v>
      </c>
      <c r="M25" s="542" t="s">
        <v>504</v>
      </c>
      <c r="N25" s="542">
        <v>50</v>
      </c>
      <c r="O25" s="715"/>
      <c r="P25" s="539" t="str">
        <f t="shared" si="2"/>
        <v>INCLUDED</v>
      </c>
      <c r="Q25" s="721">
        <f t="shared" si="3"/>
        <v>0</v>
      </c>
      <c r="R25" s="446">
        <f t="shared" si="4"/>
        <v>0</v>
      </c>
      <c r="S25" s="609">
        <f>Discount!$J$36</f>
        <v>0</v>
      </c>
      <c r="T25" s="446">
        <f t="shared" si="5"/>
        <v>0</v>
      </c>
      <c r="U25" s="447">
        <f t="shared" si="6"/>
        <v>0</v>
      </c>
      <c r="V25" s="722">
        <f t="shared" si="7"/>
        <v>0</v>
      </c>
      <c r="W25" s="723"/>
      <c r="X25" s="723"/>
      <c r="Y25" s="723"/>
      <c r="Z25" s="723"/>
      <c r="AA25" s="723"/>
      <c r="AB25" s="724"/>
      <c r="AC25" s="724"/>
      <c r="AD25" s="724"/>
      <c r="AE25" s="724"/>
    </row>
    <row r="26" spans="1:31" s="725" customFormat="1" ht="119.25" customHeight="1">
      <c r="A26" s="707">
        <v>9</v>
      </c>
      <c r="B26" s="542">
        <v>7000016740</v>
      </c>
      <c r="C26" s="542">
        <v>1090</v>
      </c>
      <c r="D26" s="542">
        <v>1040</v>
      </c>
      <c r="E26" s="542">
        <v>1740</v>
      </c>
      <c r="F26" s="542" t="s">
        <v>663</v>
      </c>
      <c r="G26" s="542">
        <v>100024722</v>
      </c>
      <c r="H26" s="542">
        <v>998335</v>
      </c>
      <c r="I26" s="543"/>
      <c r="J26" s="542">
        <v>18</v>
      </c>
      <c r="K26" s="541"/>
      <c r="L26" s="540" t="s">
        <v>675</v>
      </c>
      <c r="M26" s="542" t="s">
        <v>299</v>
      </c>
      <c r="N26" s="542">
        <v>1</v>
      </c>
      <c r="O26" s="715"/>
      <c r="P26" s="539" t="str">
        <f t="shared" si="2"/>
        <v>INCLUDED</v>
      </c>
      <c r="Q26" s="721">
        <f t="shared" si="3"/>
        <v>0</v>
      </c>
      <c r="R26" s="446">
        <f t="shared" si="4"/>
        <v>0</v>
      </c>
      <c r="S26" s="609">
        <f>Discount!$J$36</f>
        <v>0</v>
      </c>
      <c r="T26" s="446">
        <f t="shared" si="5"/>
        <v>0</v>
      </c>
      <c r="U26" s="447">
        <f t="shared" si="6"/>
        <v>0</v>
      </c>
      <c r="V26" s="722">
        <f t="shared" si="7"/>
        <v>0</v>
      </c>
      <c r="W26" s="723"/>
      <c r="X26" s="723"/>
      <c r="Y26" s="723"/>
      <c r="Z26" s="723"/>
      <c r="AA26" s="723"/>
      <c r="AB26" s="724"/>
      <c r="AC26" s="724"/>
      <c r="AD26" s="724"/>
      <c r="AE26" s="724"/>
    </row>
    <row r="27" spans="1:31" s="725" customFormat="1" ht="117" customHeight="1">
      <c r="A27" s="707">
        <v>10</v>
      </c>
      <c r="B27" s="542">
        <v>7000016740</v>
      </c>
      <c r="C27" s="542">
        <v>1090</v>
      </c>
      <c r="D27" s="542">
        <v>1040</v>
      </c>
      <c r="E27" s="542">
        <v>1750</v>
      </c>
      <c r="F27" s="542" t="s">
        <v>663</v>
      </c>
      <c r="G27" s="542">
        <v>100024723</v>
      </c>
      <c r="H27" s="542">
        <v>998335</v>
      </c>
      <c r="I27" s="543"/>
      <c r="J27" s="542">
        <v>18</v>
      </c>
      <c r="K27" s="541"/>
      <c r="L27" s="540" t="s">
        <v>676</v>
      </c>
      <c r="M27" s="542" t="s">
        <v>299</v>
      </c>
      <c r="N27" s="542">
        <v>4</v>
      </c>
      <c r="O27" s="715"/>
      <c r="P27" s="539" t="str">
        <f t="shared" si="2"/>
        <v>INCLUDED</v>
      </c>
      <c r="Q27" s="721">
        <f t="shared" si="3"/>
        <v>0</v>
      </c>
      <c r="R27" s="446">
        <f t="shared" si="4"/>
        <v>0</v>
      </c>
      <c r="S27" s="609">
        <f>Discount!$J$36</f>
        <v>0</v>
      </c>
      <c r="T27" s="446">
        <f t="shared" si="5"/>
        <v>0</v>
      </c>
      <c r="U27" s="447">
        <f t="shared" si="6"/>
        <v>0</v>
      </c>
      <c r="V27" s="722">
        <f t="shared" si="7"/>
        <v>0</v>
      </c>
      <c r="W27" s="723"/>
      <c r="X27" s="723"/>
      <c r="Y27" s="723"/>
      <c r="Z27" s="723"/>
      <c r="AA27" s="723"/>
      <c r="AB27" s="724"/>
      <c r="AC27" s="724"/>
      <c r="AD27" s="724"/>
      <c r="AE27" s="724"/>
    </row>
    <row r="28" spans="1:31" s="725" customFormat="1" ht="117" customHeight="1">
      <c r="A28" s="707">
        <v>11</v>
      </c>
      <c r="B28" s="542">
        <v>7000016740</v>
      </c>
      <c r="C28" s="542">
        <v>1090</v>
      </c>
      <c r="D28" s="542">
        <v>1040</v>
      </c>
      <c r="E28" s="542">
        <v>1760</v>
      </c>
      <c r="F28" s="542" t="s">
        <v>663</v>
      </c>
      <c r="G28" s="542">
        <v>100024724</v>
      </c>
      <c r="H28" s="542">
        <v>998335</v>
      </c>
      <c r="I28" s="543"/>
      <c r="J28" s="542">
        <v>18</v>
      </c>
      <c r="K28" s="541"/>
      <c r="L28" s="540" t="s">
        <v>677</v>
      </c>
      <c r="M28" s="542" t="s">
        <v>299</v>
      </c>
      <c r="N28" s="542">
        <v>2</v>
      </c>
      <c r="O28" s="715"/>
      <c r="P28" s="539" t="str">
        <f t="shared" si="2"/>
        <v>INCLUDED</v>
      </c>
      <c r="Q28" s="721">
        <f t="shared" si="3"/>
        <v>0</v>
      </c>
      <c r="R28" s="446">
        <f t="shared" si="4"/>
        <v>0</v>
      </c>
      <c r="S28" s="609">
        <f>Discount!$J$36</f>
        <v>0</v>
      </c>
      <c r="T28" s="446">
        <f t="shared" si="5"/>
        <v>0</v>
      </c>
      <c r="U28" s="447">
        <f t="shared" si="6"/>
        <v>0</v>
      </c>
      <c r="V28" s="722">
        <f t="shared" si="7"/>
        <v>0</v>
      </c>
      <c r="W28" s="723"/>
      <c r="X28" s="723"/>
      <c r="Y28" s="723"/>
      <c r="Z28" s="723"/>
      <c r="AA28" s="723"/>
      <c r="AB28" s="724"/>
      <c r="AC28" s="724"/>
      <c r="AD28" s="724"/>
      <c r="AE28" s="724"/>
    </row>
    <row r="29" spans="1:31" s="725" customFormat="1" ht="114.75" customHeight="1">
      <c r="A29" s="707">
        <v>12</v>
      </c>
      <c r="B29" s="542">
        <v>7000016740</v>
      </c>
      <c r="C29" s="542">
        <v>1090</v>
      </c>
      <c r="D29" s="542">
        <v>1040</v>
      </c>
      <c r="E29" s="542">
        <v>1780</v>
      </c>
      <c r="F29" s="542" t="s">
        <v>663</v>
      </c>
      <c r="G29" s="542">
        <v>100024728</v>
      </c>
      <c r="H29" s="542">
        <v>998335</v>
      </c>
      <c r="I29" s="543"/>
      <c r="J29" s="542">
        <v>18</v>
      </c>
      <c r="K29" s="541"/>
      <c r="L29" s="540" t="s">
        <v>678</v>
      </c>
      <c r="M29" s="542" t="s">
        <v>299</v>
      </c>
      <c r="N29" s="542">
        <v>1</v>
      </c>
      <c r="O29" s="715"/>
      <c r="P29" s="539" t="str">
        <f t="shared" si="2"/>
        <v>INCLUDED</v>
      </c>
      <c r="Q29" s="721">
        <f t="shared" si="3"/>
        <v>0</v>
      </c>
      <c r="R29" s="446">
        <f t="shared" si="4"/>
        <v>0</v>
      </c>
      <c r="S29" s="609">
        <f>Discount!$J$36</f>
        <v>0</v>
      </c>
      <c r="T29" s="446">
        <f t="shared" si="5"/>
        <v>0</v>
      </c>
      <c r="U29" s="447">
        <f t="shared" si="6"/>
        <v>0</v>
      </c>
      <c r="V29" s="722">
        <f t="shared" si="7"/>
        <v>0</v>
      </c>
      <c r="W29" s="723"/>
      <c r="X29" s="723"/>
      <c r="Y29" s="723"/>
      <c r="Z29" s="723"/>
      <c r="AA29" s="723"/>
      <c r="AB29" s="724"/>
      <c r="AC29" s="724"/>
      <c r="AD29" s="724"/>
      <c r="AE29" s="724"/>
    </row>
    <row r="30" spans="1:31" s="725" customFormat="1" ht="113.25" customHeight="1">
      <c r="A30" s="707">
        <v>13</v>
      </c>
      <c r="B30" s="542">
        <v>7000016740</v>
      </c>
      <c r="C30" s="542">
        <v>1090</v>
      </c>
      <c r="D30" s="542">
        <v>1040</v>
      </c>
      <c r="E30" s="542">
        <v>1790</v>
      </c>
      <c r="F30" s="542" t="s">
        <v>663</v>
      </c>
      <c r="G30" s="542">
        <v>100024732</v>
      </c>
      <c r="H30" s="542">
        <v>998335</v>
      </c>
      <c r="I30" s="543"/>
      <c r="J30" s="542">
        <v>18</v>
      </c>
      <c r="K30" s="541"/>
      <c r="L30" s="540" t="s">
        <v>679</v>
      </c>
      <c r="M30" s="542" t="s">
        <v>299</v>
      </c>
      <c r="N30" s="542">
        <v>1</v>
      </c>
      <c r="O30" s="715"/>
      <c r="P30" s="539" t="str">
        <f t="shared" si="2"/>
        <v>INCLUDED</v>
      </c>
      <c r="Q30" s="721">
        <f t="shared" si="3"/>
        <v>0</v>
      </c>
      <c r="R30" s="446">
        <f t="shared" si="4"/>
        <v>0</v>
      </c>
      <c r="S30" s="609">
        <f>Discount!$J$36</f>
        <v>0</v>
      </c>
      <c r="T30" s="446">
        <f t="shared" si="5"/>
        <v>0</v>
      </c>
      <c r="U30" s="447">
        <f t="shared" si="6"/>
        <v>0</v>
      </c>
      <c r="V30" s="722">
        <f t="shared" si="7"/>
        <v>0</v>
      </c>
      <c r="W30" s="723"/>
      <c r="X30" s="723"/>
      <c r="Y30" s="723"/>
      <c r="Z30" s="723"/>
      <c r="AA30" s="723"/>
      <c r="AB30" s="724"/>
      <c r="AC30" s="724"/>
      <c r="AD30" s="724"/>
      <c r="AE30" s="724"/>
    </row>
    <row r="31" spans="1:31" s="725" customFormat="1" ht="113.25" customHeight="1">
      <c r="A31" s="707">
        <v>14</v>
      </c>
      <c r="B31" s="542">
        <v>7000016740</v>
      </c>
      <c r="C31" s="542">
        <v>1090</v>
      </c>
      <c r="D31" s="542">
        <v>1040</v>
      </c>
      <c r="E31" s="542">
        <v>1800</v>
      </c>
      <c r="F31" s="542" t="s">
        <v>663</v>
      </c>
      <c r="G31" s="542">
        <v>100024733</v>
      </c>
      <c r="H31" s="542">
        <v>998335</v>
      </c>
      <c r="I31" s="543"/>
      <c r="J31" s="542">
        <v>18</v>
      </c>
      <c r="K31" s="541"/>
      <c r="L31" s="540" t="s">
        <v>680</v>
      </c>
      <c r="M31" s="542" t="s">
        <v>299</v>
      </c>
      <c r="N31" s="542">
        <v>5</v>
      </c>
      <c r="O31" s="715"/>
      <c r="P31" s="539" t="str">
        <f t="shared" si="2"/>
        <v>INCLUDED</v>
      </c>
      <c r="Q31" s="721">
        <f t="shared" si="3"/>
        <v>0</v>
      </c>
      <c r="R31" s="446">
        <f t="shared" si="4"/>
        <v>0</v>
      </c>
      <c r="S31" s="609">
        <f>Discount!$J$36</f>
        <v>0</v>
      </c>
      <c r="T31" s="446">
        <f t="shared" si="5"/>
        <v>0</v>
      </c>
      <c r="U31" s="447">
        <f t="shared" si="6"/>
        <v>0</v>
      </c>
      <c r="V31" s="722">
        <f t="shared" si="7"/>
        <v>0</v>
      </c>
      <c r="W31" s="723"/>
      <c r="X31" s="723"/>
      <c r="Y31" s="723"/>
      <c r="Z31" s="723"/>
      <c r="AA31" s="723"/>
      <c r="AB31" s="724"/>
      <c r="AC31" s="724"/>
      <c r="AD31" s="724"/>
      <c r="AE31" s="724"/>
    </row>
    <row r="32" spans="1:31" s="725" customFormat="1" ht="113.25" customHeight="1">
      <c r="A32" s="707">
        <v>15</v>
      </c>
      <c r="B32" s="542">
        <v>7000016740</v>
      </c>
      <c r="C32" s="542">
        <v>1090</v>
      </c>
      <c r="D32" s="542">
        <v>1040</v>
      </c>
      <c r="E32" s="542">
        <v>1810</v>
      </c>
      <c r="F32" s="542" t="s">
        <v>663</v>
      </c>
      <c r="G32" s="542">
        <v>100024734</v>
      </c>
      <c r="H32" s="542">
        <v>998335</v>
      </c>
      <c r="I32" s="543"/>
      <c r="J32" s="542">
        <v>18</v>
      </c>
      <c r="K32" s="541"/>
      <c r="L32" s="540" t="s">
        <v>681</v>
      </c>
      <c r="M32" s="542" t="s">
        <v>299</v>
      </c>
      <c r="N32" s="542">
        <v>3</v>
      </c>
      <c r="O32" s="715"/>
      <c r="P32" s="539" t="str">
        <f t="shared" si="2"/>
        <v>INCLUDED</v>
      </c>
      <c r="Q32" s="721">
        <f t="shared" si="3"/>
        <v>0</v>
      </c>
      <c r="R32" s="446">
        <f t="shared" si="4"/>
        <v>0</v>
      </c>
      <c r="S32" s="609">
        <f>Discount!$J$36</f>
        <v>0</v>
      </c>
      <c r="T32" s="446">
        <f t="shared" si="5"/>
        <v>0</v>
      </c>
      <c r="U32" s="447">
        <f t="shared" si="6"/>
        <v>0</v>
      </c>
      <c r="V32" s="722">
        <f t="shared" si="7"/>
        <v>0</v>
      </c>
      <c r="W32" s="723"/>
      <c r="X32" s="723"/>
      <c r="Y32" s="723"/>
      <c r="Z32" s="723"/>
      <c r="AA32" s="723"/>
      <c r="AB32" s="724"/>
      <c r="AC32" s="724"/>
      <c r="AD32" s="724"/>
      <c r="AE32" s="724"/>
    </row>
    <row r="33" spans="1:31" s="725" customFormat="1" ht="113.25" customHeight="1">
      <c r="A33" s="707">
        <v>16</v>
      </c>
      <c r="B33" s="542">
        <v>7000016740</v>
      </c>
      <c r="C33" s="542">
        <v>1090</v>
      </c>
      <c r="D33" s="542">
        <v>1040</v>
      </c>
      <c r="E33" s="542">
        <v>1820</v>
      </c>
      <c r="F33" s="542" t="s">
        <v>663</v>
      </c>
      <c r="G33" s="542">
        <v>100024735</v>
      </c>
      <c r="H33" s="542">
        <v>998335</v>
      </c>
      <c r="I33" s="543"/>
      <c r="J33" s="542">
        <v>18</v>
      </c>
      <c r="K33" s="541"/>
      <c r="L33" s="540" t="s">
        <v>682</v>
      </c>
      <c r="M33" s="542" t="s">
        <v>299</v>
      </c>
      <c r="N33" s="542">
        <v>1</v>
      </c>
      <c r="O33" s="715"/>
      <c r="P33" s="539" t="str">
        <f t="shared" si="2"/>
        <v>INCLUDED</v>
      </c>
      <c r="Q33" s="721">
        <f t="shared" si="3"/>
        <v>0</v>
      </c>
      <c r="R33" s="446">
        <f t="shared" si="4"/>
        <v>0</v>
      </c>
      <c r="S33" s="609">
        <f>Discount!$J$36</f>
        <v>0</v>
      </c>
      <c r="T33" s="446">
        <f t="shared" si="5"/>
        <v>0</v>
      </c>
      <c r="U33" s="447">
        <f t="shared" si="6"/>
        <v>0</v>
      </c>
      <c r="V33" s="722">
        <f t="shared" si="7"/>
        <v>0</v>
      </c>
      <c r="W33" s="723"/>
      <c r="X33" s="723"/>
      <c r="Y33" s="723"/>
      <c r="Z33" s="723"/>
      <c r="AA33" s="723"/>
      <c r="AB33" s="724"/>
      <c r="AC33" s="724"/>
      <c r="AD33" s="724"/>
      <c r="AE33" s="724"/>
    </row>
    <row r="34" spans="1:31" s="725" customFormat="1" ht="113.25" customHeight="1">
      <c r="A34" s="707">
        <v>17</v>
      </c>
      <c r="B34" s="542">
        <v>7000016740</v>
      </c>
      <c r="C34" s="542">
        <v>1090</v>
      </c>
      <c r="D34" s="542">
        <v>1040</v>
      </c>
      <c r="E34" s="542">
        <v>1830</v>
      </c>
      <c r="F34" s="542" t="s">
        <v>663</v>
      </c>
      <c r="G34" s="542">
        <v>100024736</v>
      </c>
      <c r="H34" s="542">
        <v>998335</v>
      </c>
      <c r="I34" s="543"/>
      <c r="J34" s="542">
        <v>18</v>
      </c>
      <c r="K34" s="541"/>
      <c r="L34" s="540" t="s">
        <v>683</v>
      </c>
      <c r="M34" s="542" t="s">
        <v>299</v>
      </c>
      <c r="N34" s="542">
        <v>1</v>
      </c>
      <c r="O34" s="715"/>
      <c r="P34" s="539" t="str">
        <f t="shared" si="2"/>
        <v>INCLUDED</v>
      </c>
      <c r="Q34" s="721">
        <f t="shared" si="3"/>
        <v>0</v>
      </c>
      <c r="R34" s="446">
        <f t="shared" si="4"/>
        <v>0</v>
      </c>
      <c r="S34" s="609">
        <f>Discount!$J$36</f>
        <v>0</v>
      </c>
      <c r="T34" s="446">
        <f t="shared" si="5"/>
        <v>0</v>
      </c>
      <c r="U34" s="447">
        <f t="shared" si="6"/>
        <v>0</v>
      </c>
      <c r="V34" s="722">
        <f t="shared" si="7"/>
        <v>0</v>
      </c>
      <c r="W34" s="723"/>
      <c r="X34" s="723"/>
      <c r="Y34" s="723"/>
      <c r="Z34" s="723"/>
      <c r="AA34" s="723"/>
      <c r="AB34" s="724"/>
      <c r="AC34" s="724"/>
      <c r="AD34" s="724"/>
      <c r="AE34" s="724"/>
    </row>
    <row r="35" spans="1:31" s="725" customFormat="1" ht="113.25" customHeight="1">
      <c r="A35" s="707">
        <v>18</v>
      </c>
      <c r="B35" s="542">
        <v>7000016740</v>
      </c>
      <c r="C35" s="542">
        <v>1090</v>
      </c>
      <c r="D35" s="542">
        <v>1040</v>
      </c>
      <c r="E35" s="542">
        <v>1840</v>
      </c>
      <c r="F35" s="542" t="s">
        <v>663</v>
      </c>
      <c r="G35" s="542">
        <v>100024737</v>
      </c>
      <c r="H35" s="542">
        <v>998335</v>
      </c>
      <c r="I35" s="543"/>
      <c r="J35" s="542">
        <v>18</v>
      </c>
      <c r="K35" s="541"/>
      <c r="L35" s="540" t="s">
        <v>684</v>
      </c>
      <c r="M35" s="542" t="s">
        <v>299</v>
      </c>
      <c r="N35" s="542">
        <v>2</v>
      </c>
      <c r="O35" s="715"/>
      <c r="P35" s="539" t="str">
        <f t="shared" si="2"/>
        <v>INCLUDED</v>
      </c>
      <c r="Q35" s="721">
        <f t="shared" si="3"/>
        <v>0</v>
      </c>
      <c r="R35" s="446">
        <f t="shared" si="4"/>
        <v>0</v>
      </c>
      <c r="S35" s="609">
        <f>Discount!$J$36</f>
        <v>0</v>
      </c>
      <c r="T35" s="446">
        <f t="shared" si="5"/>
        <v>0</v>
      </c>
      <c r="U35" s="447">
        <f t="shared" si="6"/>
        <v>0</v>
      </c>
      <c r="V35" s="722">
        <f t="shared" si="7"/>
        <v>0</v>
      </c>
      <c r="W35" s="723"/>
      <c r="X35" s="723"/>
      <c r="Y35" s="723"/>
      <c r="Z35" s="723"/>
      <c r="AA35" s="723"/>
      <c r="AB35" s="724"/>
      <c r="AC35" s="724"/>
      <c r="AD35" s="724"/>
      <c r="AE35" s="724"/>
    </row>
    <row r="36" spans="1:31" s="725" customFormat="1" ht="113.25" customHeight="1">
      <c r="A36" s="707">
        <v>19</v>
      </c>
      <c r="B36" s="542">
        <v>7000016740</v>
      </c>
      <c r="C36" s="542">
        <v>1090</v>
      </c>
      <c r="D36" s="542">
        <v>1040</v>
      </c>
      <c r="E36" s="542">
        <v>1850</v>
      </c>
      <c r="F36" s="542" t="s">
        <v>663</v>
      </c>
      <c r="G36" s="542">
        <v>100024738</v>
      </c>
      <c r="H36" s="542">
        <v>998335</v>
      </c>
      <c r="I36" s="543"/>
      <c r="J36" s="542">
        <v>18</v>
      </c>
      <c r="K36" s="541"/>
      <c r="L36" s="540" t="s">
        <v>685</v>
      </c>
      <c r="M36" s="542" t="s">
        <v>299</v>
      </c>
      <c r="N36" s="542">
        <v>3</v>
      </c>
      <c r="O36" s="715"/>
      <c r="P36" s="539" t="str">
        <f t="shared" si="2"/>
        <v>INCLUDED</v>
      </c>
      <c r="Q36" s="721">
        <f t="shared" si="3"/>
        <v>0</v>
      </c>
      <c r="R36" s="446">
        <f t="shared" si="4"/>
        <v>0</v>
      </c>
      <c r="S36" s="609">
        <f>Discount!$J$36</f>
        <v>0</v>
      </c>
      <c r="T36" s="446">
        <f t="shared" si="5"/>
        <v>0</v>
      </c>
      <c r="U36" s="447">
        <f t="shared" si="6"/>
        <v>0</v>
      </c>
      <c r="V36" s="722">
        <f t="shared" si="7"/>
        <v>0</v>
      </c>
      <c r="W36" s="723"/>
      <c r="X36" s="723"/>
      <c r="Y36" s="723"/>
      <c r="Z36" s="723"/>
      <c r="AA36" s="723"/>
      <c r="AB36" s="724"/>
      <c r="AC36" s="724"/>
      <c r="AD36" s="724"/>
      <c r="AE36" s="724"/>
    </row>
    <row r="37" spans="1:31" s="725" customFormat="1" ht="113.25" customHeight="1">
      <c r="A37" s="707">
        <v>20</v>
      </c>
      <c r="B37" s="542">
        <v>7000016740</v>
      </c>
      <c r="C37" s="542">
        <v>1090</v>
      </c>
      <c r="D37" s="542">
        <v>1040</v>
      </c>
      <c r="E37" s="542">
        <v>1860</v>
      </c>
      <c r="F37" s="542" t="s">
        <v>663</v>
      </c>
      <c r="G37" s="542">
        <v>100024740</v>
      </c>
      <c r="H37" s="542">
        <v>998335</v>
      </c>
      <c r="I37" s="543"/>
      <c r="J37" s="542">
        <v>18</v>
      </c>
      <c r="K37" s="541"/>
      <c r="L37" s="540" t="s">
        <v>686</v>
      </c>
      <c r="M37" s="542" t="s">
        <v>299</v>
      </c>
      <c r="N37" s="542">
        <v>1</v>
      </c>
      <c r="O37" s="715"/>
      <c r="P37" s="539" t="str">
        <f t="shared" si="2"/>
        <v>INCLUDED</v>
      </c>
      <c r="Q37" s="721">
        <f t="shared" si="3"/>
        <v>0</v>
      </c>
      <c r="R37" s="446">
        <f t="shared" si="4"/>
        <v>0</v>
      </c>
      <c r="S37" s="609">
        <f>Discount!$J$36</f>
        <v>0</v>
      </c>
      <c r="T37" s="446">
        <f t="shared" si="5"/>
        <v>0</v>
      </c>
      <c r="U37" s="447">
        <f t="shared" si="6"/>
        <v>0</v>
      </c>
      <c r="V37" s="722">
        <f t="shared" si="7"/>
        <v>0</v>
      </c>
      <c r="W37" s="723"/>
      <c r="X37" s="723"/>
      <c r="Y37" s="723"/>
      <c r="Z37" s="723"/>
      <c r="AA37" s="723"/>
      <c r="AB37" s="724"/>
      <c r="AC37" s="724"/>
      <c r="AD37" s="724"/>
      <c r="AE37" s="724"/>
    </row>
    <row r="38" spans="1:31" s="725" customFormat="1" ht="111" customHeight="1">
      <c r="A38" s="707">
        <v>21</v>
      </c>
      <c r="B38" s="542">
        <v>7000016740</v>
      </c>
      <c r="C38" s="542">
        <v>1090</v>
      </c>
      <c r="D38" s="542">
        <v>1040</v>
      </c>
      <c r="E38" s="542">
        <v>1880</v>
      </c>
      <c r="F38" s="542" t="s">
        <v>663</v>
      </c>
      <c r="G38" s="542">
        <v>100024788</v>
      </c>
      <c r="H38" s="542">
        <v>998335</v>
      </c>
      <c r="I38" s="543"/>
      <c r="J38" s="542">
        <v>18</v>
      </c>
      <c r="K38" s="541"/>
      <c r="L38" s="540" t="s">
        <v>687</v>
      </c>
      <c r="M38" s="542" t="s">
        <v>299</v>
      </c>
      <c r="N38" s="542">
        <v>1</v>
      </c>
      <c r="O38" s="715"/>
      <c r="P38" s="539" t="str">
        <f t="shared" si="2"/>
        <v>INCLUDED</v>
      </c>
      <c r="Q38" s="721">
        <f t="shared" si="3"/>
        <v>0</v>
      </c>
      <c r="R38" s="446">
        <f t="shared" si="4"/>
        <v>0</v>
      </c>
      <c r="S38" s="609">
        <f>Discount!$J$36</f>
        <v>0</v>
      </c>
      <c r="T38" s="446">
        <f t="shared" si="5"/>
        <v>0</v>
      </c>
      <c r="U38" s="447">
        <f t="shared" si="6"/>
        <v>0</v>
      </c>
      <c r="V38" s="722">
        <f t="shared" si="7"/>
        <v>0</v>
      </c>
      <c r="W38" s="723"/>
      <c r="X38" s="723"/>
      <c r="Y38" s="723"/>
      <c r="Z38" s="723"/>
      <c r="AA38" s="723"/>
      <c r="AB38" s="724"/>
      <c r="AC38" s="724"/>
      <c r="AD38" s="724"/>
      <c r="AE38" s="724"/>
    </row>
    <row r="39" spans="1:31" s="728" customFormat="1" ht="108" customHeight="1">
      <c r="A39" s="707">
        <v>22</v>
      </c>
      <c r="B39" s="542">
        <v>7000016740</v>
      </c>
      <c r="C39" s="542">
        <v>1090</v>
      </c>
      <c r="D39" s="542">
        <v>1040</v>
      </c>
      <c r="E39" s="542">
        <v>1900</v>
      </c>
      <c r="F39" s="542" t="s">
        <v>663</v>
      </c>
      <c r="G39" s="542">
        <v>100024801</v>
      </c>
      <c r="H39" s="542">
        <v>998335</v>
      </c>
      <c r="I39" s="543"/>
      <c r="J39" s="542">
        <v>18</v>
      </c>
      <c r="K39" s="541"/>
      <c r="L39" s="540" t="s">
        <v>688</v>
      </c>
      <c r="M39" s="542" t="s">
        <v>299</v>
      </c>
      <c r="N39" s="542">
        <v>1</v>
      </c>
      <c r="O39" s="715"/>
      <c r="P39" s="539" t="str">
        <f t="shared" ref="P39:P78" si="8">IF(O39=0, "INCLUDED", IF(ISERROR(N39*O39), O39, N39*O39))</f>
        <v>INCLUDED</v>
      </c>
      <c r="Q39" s="721">
        <f t="shared" ref="Q39:Q78" si="9">IF(P39="Included",0,P39)</f>
        <v>0</v>
      </c>
      <c r="R39" s="446">
        <f t="shared" ref="R39:R78" si="10">IF( K39="",J39*(IF(P39="Included",0,P39))/100,K39*(IF(P39="Included",0,P39)))</f>
        <v>0</v>
      </c>
      <c r="S39" s="609">
        <f>Discount!$J$36</f>
        <v>0</v>
      </c>
      <c r="T39" s="446">
        <f t="shared" ref="T39:T78" si="11">S39*Q39</f>
        <v>0</v>
      </c>
      <c r="U39" s="447">
        <f t="shared" ref="U39:U78" si="12">IF(K39="",J39*T39/100,K39*T39)</f>
        <v>0</v>
      </c>
      <c r="V39" s="722">
        <f t="shared" si="7"/>
        <v>0</v>
      </c>
      <c r="W39" s="726"/>
      <c r="X39" s="726"/>
      <c r="Y39" s="726"/>
      <c r="Z39" s="726"/>
      <c r="AA39" s="726"/>
      <c r="AB39" s="727"/>
      <c r="AC39" s="727"/>
      <c r="AD39" s="727"/>
      <c r="AE39" s="727"/>
    </row>
    <row r="40" spans="1:31" s="728" customFormat="1" ht="111" customHeight="1">
      <c r="A40" s="707">
        <v>23</v>
      </c>
      <c r="B40" s="542">
        <v>7000016740</v>
      </c>
      <c r="C40" s="542">
        <v>1090</v>
      </c>
      <c r="D40" s="542">
        <v>1040</v>
      </c>
      <c r="E40" s="542">
        <v>1910</v>
      </c>
      <c r="F40" s="542" t="s">
        <v>663</v>
      </c>
      <c r="G40" s="542">
        <v>100024832</v>
      </c>
      <c r="H40" s="542">
        <v>998335</v>
      </c>
      <c r="I40" s="543"/>
      <c r="J40" s="542">
        <v>18</v>
      </c>
      <c r="K40" s="541"/>
      <c r="L40" s="540" t="s">
        <v>689</v>
      </c>
      <c r="M40" s="542" t="s">
        <v>299</v>
      </c>
      <c r="N40" s="542">
        <v>1</v>
      </c>
      <c r="O40" s="715"/>
      <c r="P40" s="539" t="str">
        <f t="shared" si="8"/>
        <v>INCLUDED</v>
      </c>
      <c r="Q40" s="721">
        <f t="shared" si="9"/>
        <v>0</v>
      </c>
      <c r="R40" s="446">
        <f t="shared" si="10"/>
        <v>0</v>
      </c>
      <c r="S40" s="609">
        <f>Discount!$J$36</f>
        <v>0</v>
      </c>
      <c r="T40" s="446">
        <f t="shared" si="11"/>
        <v>0</v>
      </c>
      <c r="U40" s="447">
        <f t="shared" si="12"/>
        <v>0</v>
      </c>
      <c r="V40" s="722">
        <f t="shared" si="7"/>
        <v>0</v>
      </c>
      <c r="W40" s="726"/>
      <c r="X40" s="726"/>
      <c r="Y40" s="726"/>
      <c r="Z40" s="726"/>
      <c r="AA40" s="726"/>
      <c r="AB40" s="727"/>
      <c r="AC40" s="727"/>
      <c r="AD40" s="727"/>
      <c r="AE40" s="727"/>
    </row>
    <row r="41" spans="1:31" s="728" customFormat="1" ht="111" customHeight="1">
      <c r="A41" s="707">
        <v>24</v>
      </c>
      <c r="B41" s="542">
        <v>7000016740</v>
      </c>
      <c r="C41" s="542">
        <v>1090</v>
      </c>
      <c r="D41" s="542">
        <v>1040</v>
      </c>
      <c r="E41" s="542">
        <v>1920</v>
      </c>
      <c r="F41" s="542" t="s">
        <v>663</v>
      </c>
      <c r="G41" s="542">
        <v>100024833</v>
      </c>
      <c r="H41" s="542">
        <v>998335</v>
      </c>
      <c r="I41" s="543"/>
      <c r="J41" s="542">
        <v>18</v>
      </c>
      <c r="K41" s="541"/>
      <c r="L41" s="540" t="s">
        <v>690</v>
      </c>
      <c r="M41" s="542" t="s">
        <v>299</v>
      </c>
      <c r="N41" s="542">
        <v>1</v>
      </c>
      <c r="O41" s="715"/>
      <c r="P41" s="539" t="str">
        <f t="shared" si="8"/>
        <v>INCLUDED</v>
      </c>
      <c r="Q41" s="721">
        <f t="shared" si="9"/>
        <v>0</v>
      </c>
      <c r="R41" s="446">
        <f t="shared" si="10"/>
        <v>0</v>
      </c>
      <c r="S41" s="609">
        <f>Discount!$J$36</f>
        <v>0</v>
      </c>
      <c r="T41" s="446">
        <f t="shared" si="11"/>
        <v>0</v>
      </c>
      <c r="U41" s="447">
        <f t="shared" si="12"/>
        <v>0</v>
      </c>
      <c r="V41" s="722">
        <f t="shared" si="7"/>
        <v>0</v>
      </c>
      <c r="W41" s="726"/>
      <c r="X41" s="726"/>
      <c r="Y41" s="726"/>
      <c r="Z41" s="726"/>
      <c r="AA41" s="726"/>
      <c r="AB41" s="727"/>
      <c r="AC41" s="727"/>
      <c r="AD41" s="727"/>
      <c r="AE41" s="727"/>
    </row>
    <row r="42" spans="1:31" s="728" customFormat="1" ht="111" customHeight="1">
      <c r="A42" s="707">
        <v>25</v>
      </c>
      <c r="B42" s="542">
        <v>7000016740</v>
      </c>
      <c r="C42" s="542">
        <v>1090</v>
      </c>
      <c r="D42" s="542">
        <v>1040</v>
      </c>
      <c r="E42" s="542">
        <v>1930</v>
      </c>
      <c r="F42" s="542" t="s">
        <v>663</v>
      </c>
      <c r="G42" s="542">
        <v>100024834</v>
      </c>
      <c r="H42" s="542">
        <v>998335</v>
      </c>
      <c r="I42" s="543"/>
      <c r="J42" s="542">
        <v>18</v>
      </c>
      <c r="K42" s="541"/>
      <c r="L42" s="540" t="s">
        <v>691</v>
      </c>
      <c r="M42" s="542" t="s">
        <v>299</v>
      </c>
      <c r="N42" s="542">
        <v>1</v>
      </c>
      <c r="O42" s="715"/>
      <c r="P42" s="539" t="str">
        <f t="shared" si="8"/>
        <v>INCLUDED</v>
      </c>
      <c r="Q42" s="721">
        <f t="shared" si="9"/>
        <v>0</v>
      </c>
      <c r="R42" s="446">
        <f t="shared" si="10"/>
        <v>0</v>
      </c>
      <c r="S42" s="609">
        <f>Discount!$J$36</f>
        <v>0</v>
      </c>
      <c r="T42" s="446">
        <f t="shared" si="11"/>
        <v>0</v>
      </c>
      <c r="U42" s="447">
        <f t="shared" si="12"/>
        <v>0</v>
      </c>
      <c r="V42" s="722">
        <f t="shared" si="7"/>
        <v>0</v>
      </c>
      <c r="W42" s="726"/>
      <c r="X42" s="726"/>
      <c r="Y42" s="726"/>
      <c r="Z42" s="726"/>
      <c r="AA42" s="726"/>
      <c r="AB42" s="727"/>
      <c r="AC42" s="727"/>
      <c r="AD42" s="727"/>
      <c r="AE42" s="727"/>
    </row>
    <row r="43" spans="1:31" s="728" customFormat="1" ht="111" customHeight="1">
      <c r="A43" s="707">
        <v>26</v>
      </c>
      <c r="B43" s="542">
        <v>7000016740</v>
      </c>
      <c r="C43" s="542">
        <v>1090</v>
      </c>
      <c r="D43" s="542">
        <v>1040</v>
      </c>
      <c r="E43" s="542">
        <v>1960</v>
      </c>
      <c r="F43" s="542" t="s">
        <v>663</v>
      </c>
      <c r="G43" s="542">
        <v>100024846</v>
      </c>
      <c r="H43" s="542">
        <v>998335</v>
      </c>
      <c r="I43" s="543"/>
      <c r="J43" s="542">
        <v>18</v>
      </c>
      <c r="K43" s="541"/>
      <c r="L43" s="540" t="s">
        <v>692</v>
      </c>
      <c r="M43" s="542" t="s">
        <v>299</v>
      </c>
      <c r="N43" s="542">
        <v>2</v>
      </c>
      <c r="O43" s="715"/>
      <c r="P43" s="539" t="str">
        <f t="shared" si="8"/>
        <v>INCLUDED</v>
      </c>
      <c r="Q43" s="721">
        <f t="shared" si="9"/>
        <v>0</v>
      </c>
      <c r="R43" s="446">
        <f t="shared" si="10"/>
        <v>0</v>
      </c>
      <c r="S43" s="609">
        <f>Discount!$J$36</f>
        <v>0</v>
      </c>
      <c r="T43" s="446">
        <f t="shared" si="11"/>
        <v>0</v>
      </c>
      <c r="U43" s="447">
        <f t="shared" si="12"/>
        <v>0</v>
      </c>
      <c r="V43" s="722">
        <f t="shared" si="7"/>
        <v>0</v>
      </c>
      <c r="W43" s="726"/>
      <c r="X43" s="726"/>
      <c r="Y43" s="726"/>
      <c r="Z43" s="726"/>
      <c r="AA43" s="726"/>
      <c r="AB43" s="727"/>
      <c r="AC43" s="727"/>
      <c r="AD43" s="727"/>
      <c r="AE43" s="727"/>
    </row>
    <row r="44" spans="1:31" s="728" customFormat="1" ht="111" customHeight="1">
      <c r="A44" s="707">
        <v>27</v>
      </c>
      <c r="B44" s="542">
        <v>7000016740</v>
      </c>
      <c r="C44" s="542">
        <v>1090</v>
      </c>
      <c r="D44" s="542">
        <v>1040</v>
      </c>
      <c r="E44" s="542">
        <v>2000</v>
      </c>
      <c r="F44" s="542" t="s">
        <v>663</v>
      </c>
      <c r="G44" s="542">
        <v>100024889</v>
      </c>
      <c r="H44" s="542">
        <v>998335</v>
      </c>
      <c r="I44" s="543"/>
      <c r="J44" s="542">
        <v>18</v>
      </c>
      <c r="K44" s="541"/>
      <c r="L44" s="540" t="s">
        <v>693</v>
      </c>
      <c r="M44" s="542" t="s">
        <v>299</v>
      </c>
      <c r="N44" s="542">
        <v>1</v>
      </c>
      <c r="O44" s="715"/>
      <c r="P44" s="539" t="str">
        <f t="shared" si="8"/>
        <v>INCLUDED</v>
      </c>
      <c r="Q44" s="721">
        <f t="shared" si="9"/>
        <v>0</v>
      </c>
      <c r="R44" s="446">
        <f t="shared" si="10"/>
        <v>0</v>
      </c>
      <c r="S44" s="609">
        <f>Discount!$J$36</f>
        <v>0</v>
      </c>
      <c r="T44" s="446">
        <f t="shared" si="11"/>
        <v>0</v>
      </c>
      <c r="U44" s="447">
        <f t="shared" si="12"/>
        <v>0</v>
      </c>
      <c r="V44" s="722">
        <f t="shared" si="7"/>
        <v>0</v>
      </c>
      <c r="W44" s="726"/>
      <c r="X44" s="726"/>
      <c r="Y44" s="726"/>
      <c r="Z44" s="726"/>
      <c r="AA44" s="726"/>
      <c r="AB44" s="727"/>
      <c r="AC44" s="727"/>
      <c r="AD44" s="727"/>
      <c r="AE44" s="727"/>
    </row>
    <row r="45" spans="1:31" s="728" customFormat="1" ht="111" customHeight="1">
      <c r="A45" s="707">
        <v>28</v>
      </c>
      <c r="B45" s="542">
        <v>7000016740</v>
      </c>
      <c r="C45" s="542">
        <v>1090</v>
      </c>
      <c r="D45" s="542">
        <v>1040</v>
      </c>
      <c r="E45" s="542">
        <v>2010</v>
      </c>
      <c r="F45" s="542" t="s">
        <v>663</v>
      </c>
      <c r="G45" s="542">
        <v>100024890</v>
      </c>
      <c r="H45" s="542">
        <v>998335</v>
      </c>
      <c r="I45" s="543"/>
      <c r="J45" s="542">
        <v>18</v>
      </c>
      <c r="K45" s="541"/>
      <c r="L45" s="540" t="s">
        <v>694</v>
      </c>
      <c r="M45" s="542" t="s">
        <v>299</v>
      </c>
      <c r="N45" s="542">
        <v>2</v>
      </c>
      <c r="O45" s="715"/>
      <c r="P45" s="539" t="str">
        <f t="shared" si="8"/>
        <v>INCLUDED</v>
      </c>
      <c r="Q45" s="721">
        <f t="shared" si="9"/>
        <v>0</v>
      </c>
      <c r="R45" s="446">
        <f t="shared" si="10"/>
        <v>0</v>
      </c>
      <c r="S45" s="609">
        <f>Discount!$J$36</f>
        <v>0</v>
      </c>
      <c r="T45" s="446">
        <f t="shared" si="11"/>
        <v>0</v>
      </c>
      <c r="U45" s="447">
        <f t="shared" si="12"/>
        <v>0</v>
      </c>
      <c r="V45" s="722">
        <f t="shared" si="7"/>
        <v>0</v>
      </c>
      <c r="W45" s="726"/>
      <c r="X45" s="726"/>
      <c r="Y45" s="726"/>
      <c r="Z45" s="726"/>
      <c r="AA45" s="726"/>
      <c r="AB45" s="727"/>
      <c r="AC45" s="727"/>
      <c r="AD45" s="727"/>
      <c r="AE45" s="727"/>
    </row>
    <row r="46" spans="1:31" s="728" customFormat="1" ht="111" customHeight="1">
      <c r="A46" s="707">
        <v>29</v>
      </c>
      <c r="B46" s="542">
        <v>7000016740</v>
      </c>
      <c r="C46" s="542">
        <v>1090</v>
      </c>
      <c r="D46" s="542">
        <v>1040</v>
      </c>
      <c r="E46" s="542">
        <v>2020</v>
      </c>
      <c r="F46" s="542" t="s">
        <v>663</v>
      </c>
      <c r="G46" s="542">
        <v>100024891</v>
      </c>
      <c r="H46" s="542">
        <v>998335</v>
      </c>
      <c r="I46" s="543"/>
      <c r="J46" s="542">
        <v>18</v>
      </c>
      <c r="K46" s="541"/>
      <c r="L46" s="540" t="s">
        <v>695</v>
      </c>
      <c r="M46" s="542" t="s">
        <v>299</v>
      </c>
      <c r="N46" s="542">
        <v>1</v>
      </c>
      <c r="O46" s="715"/>
      <c r="P46" s="539" t="str">
        <f t="shared" si="8"/>
        <v>INCLUDED</v>
      </c>
      <c r="Q46" s="721">
        <f t="shared" si="9"/>
        <v>0</v>
      </c>
      <c r="R46" s="446">
        <f t="shared" si="10"/>
        <v>0</v>
      </c>
      <c r="S46" s="609">
        <f>Discount!$J$36</f>
        <v>0</v>
      </c>
      <c r="T46" s="446">
        <f t="shared" si="11"/>
        <v>0</v>
      </c>
      <c r="U46" s="447">
        <f t="shared" si="12"/>
        <v>0</v>
      </c>
      <c r="V46" s="722">
        <f t="shared" si="7"/>
        <v>0</v>
      </c>
      <c r="W46" s="726"/>
      <c r="X46" s="726"/>
      <c r="Y46" s="726"/>
      <c r="Z46" s="726"/>
      <c r="AA46" s="726"/>
      <c r="AB46" s="727"/>
      <c r="AC46" s="727"/>
      <c r="AD46" s="727"/>
      <c r="AE46" s="727"/>
    </row>
    <row r="47" spans="1:31" s="728" customFormat="1" ht="111" customHeight="1">
      <c r="A47" s="707">
        <v>30</v>
      </c>
      <c r="B47" s="542">
        <v>7000016740</v>
      </c>
      <c r="C47" s="542">
        <v>1090</v>
      </c>
      <c r="D47" s="542">
        <v>1040</v>
      </c>
      <c r="E47" s="542">
        <v>2060</v>
      </c>
      <c r="F47" s="542" t="s">
        <v>663</v>
      </c>
      <c r="G47" s="542">
        <v>100024920</v>
      </c>
      <c r="H47" s="542">
        <v>998335</v>
      </c>
      <c r="I47" s="543"/>
      <c r="J47" s="542">
        <v>18</v>
      </c>
      <c r="K47" s="541"/>
      <c r="L47" s="540" t="s">
        <v>696</v>
      </c>
      <c r="M47" s="542" t="s">
        <v>299</v>
      </c>
      <c r="N47" s="542">
        <v>1</v>
      </c>
      <c r="O47" s="715"/>
      <c r="P47" s="539" t="str">
        <f t="shared" si="8"/>
        <v>INCLUDED</v>
      </c>
      <c r="Q47" s="721">
        <f t="shared" si="9"/>
        <v>0</v>
      </c>
      <c r="R47" s="446">
        <f t="shared" si="10"/>
        <v>0</v>
      </c>
      <c r="S47" s="609">
        <f>Discount!$J$36</f>
        <v>0</v>
      </c>
      <c r="T47" s="446">
        <f t="shared" si="11"/>
        <v>0</v>
      </c>
      <c r="U47" s="447">
        <f t="shared" si="12"/>
        <v>0</v>
      </c>
      <c r="V47" s="722">
        <f t="shared" si="7"/>
        <v>0</v>
      </c>
      <c r="W47" s="726"/>
      <c r="X47" s="726"/>
      <c r="Y47" s="726"/>
      <c r="Z47" s="726"/>
      <c r="AA47" s="726"/>
      <c r="AB47" s="727"/>
      <c r="AC47" s="727"/>
      <c r="AD47" s="727"/>
      <c r="AE47" s="727"/>
    </row>
    <row r="48" spans="1:31" s="728" customFormat="1" ht="117" customHeight="1">
      <c r="A48" s="707">
        <v>31</v>
      </c>
      <c r="B48" s="542">
        <v>7000016740</v>
      </c>
      <c r="C48" s="542">
        <v>1090</v>
      </c>
      <c r="D48" s="542">
        <v>1040</v>
      </c>
      <c r="E48" s="542">
        <v>2070</v>
      </c>
      <c r="F48" s="542" t="s">
        <v>663</v>
      </c>
      <c r="G48" s="542">
        <v>100024921</v>
      </c>
      <c r="H48" s="542">
        <v>998335</v>
      </c>
      <c r="I48" s="543"/>
      <c r="J48" s="542">
        <v>18</v>
      </c>
      <c r="K48" s="541"/>
      <c r="L48" s="540" t="s">
        <v>697</v>
      </c>
      <c r="M48" s="542" t="s">
        <v>299</v>
      </c>
      <c r="N48" s="542">
        <v>1</v>
      </c>
      <c r="O48" s="715"/>
      <c r="P48" s="539" t="str">
        <f t="shared" si="8"/>
        <v>INCLUDED</v>
      </c>
      <c r="Q48" s="721">
        <f t="shared" si="9"/>
        <v>0</v>
      </c>
      <c r="R48" s="446">
        <f t="shared" si="10"/>
        <v>0</v>
      </c>
      <c r="S48" s="609">
        <f>Discount!$J$36</f>
        <v>0</v>
      </c>
      <c r="T48" s="446">
        <f t="shared" si="11"/>
        <v>0</v>
      </c>
      <c r="U48" s="447">
        <f t="shared" si="12"/>
        <v>0</v>
      </c>
      <c r="V48" s="722">
        <f t="shared" si="7"/>
        <v>0</v>
      </c>
      <c r="W48" s="726"/>
      <c r="X48" s="726"/>
      <c r="Y48" s="726"/>
      <c r="Z48" s="726"/>
      <c r="AA48" s="726"/>
      <c r="AB48" s="727"/>
      <c r="AC48" s="727"/>
      <c r="AD48" s="727"/>
      <c r="AE48" s="727"/>
    </row>
    <row r="49" spans="1:31" s="728" customFormat="1" ht="117" customHeight="1">
      <c r="A49" s="707">
        <v>32</v>
      </c>
      <c r="B49" s="542">
        <v>7000016740</v>
      </c>
      <c r="C49" s="542">
        <v>1090</v>
      </c>
      <c r="D49" s="542">
        <v>1040</v>
      </c>
      <c r="E49" s="542">
        <v>2080</v>
      </c>
      <c r="F49" s="542" t="s">
        <v>663</v>
      </c>
      <c r="G49" s="542">
        <v>100024931</v>
      </c>
      <c r="H49" s="542">
        <v>998335</v>
      </c>
      <c r="I49" s="543"/>
      <c r="J49" s="542">
        <v>18</v>
      </c>
      <c r="K49" s="541"/>
      <c r="L49" s="540" t="s">
        <v>698</v>
      </c>
      <c r="M49" s="542" t="s">
        <v>299</v>
      </c>
      <c r="N49" s="542">
        <v>1</v>
      </c>
      <c r="O49" s="715"/>
      <c r="P49" s="539" t="str">
        <f t="shared" si="8"/>
        <v>INCLUDED</v>
      </c>
      <c r="Q49" s="721">
        <f t="shared" si="9"/>
        <v>0</v>
      </c>
      <c r="R49" s="446">
        <f t="shared" si="10"/>
        <v>0</v>
      </c>
      <c r="S49" s="609">
        <f>Discount!$J$36</f>
        <v>0</v>
      </c>
      <c r="T49" s="446">
        <f t="shared" si="11"/>
        <v>0</v>
      </c>
      <c r="U49" s="447">
        <f t="shared" si="12"/>
        <v>0</v>
      </c>
      <c r="V49" s="722">
        <f t="shared" si="7"/>
        <v>0</v>
      </c>
      <c r="W49" s="726"/>
      <c r="X49" s="726"/>
      <c r="Y49" s="726"/>
      <c r="Z49" s="726"/>
      <c r="AA49" s="726"/>
      <c r="AB49" s="727"/>
      <c r="AC49" s="727"/>
      <c r="AD49" s="727"/>
      <c r="AE49" s="727"/>
    </row>
    <row r="50" spans="1:31" s="728" customFormat="1" ht="120" customHeight="1">
      <c r="A50" s="707">
        <v>33</v>
      </c>
      <c r="B50" s="542">
        <v>7000016740</v>
      </c>
      <c r="C50" s="542">
        <v>1090</v>
      </c>
      <c r="D50" s="542">
        <v>1040</v>
      </c>
      <c r="E50" s="542">
        <v>2130</v>
      </c>
      <c r="F50" s="542" t="s">
        <v>663</v>
      </c>
      <c r="G50" s="542">
        <v>100024937</v>
      </c>
      <c r="H50" s="542">
        <v>998335</v>
      </c>
      <c r="I50" s="543"/>
      <c r="J50" s="542">
        <v>18</v>
      </c>
      <c r="K50" s="541"/>
      <c r="L50" s="540" t="s">
        <v>699</v>
      </c>
      <c r="M50" s="542" t="s">
        <v>299</v>
      </c>
      <c r="N50" s="542">
        <v>1</v>
      </c>
      <c r="O50" s="715"/>
      <c r="P50" s="539" t="str">
        <f t="shared" si="8"/>
        <v>INCLUDED</v>
      </c>
      <c r="Q50" s="721">
        <f t="shared" si="9"/>
        <v>0</v>
      </c>
      <c r="R50" s="446">
        <f t="shared" si="10"/>
        <v>0</v>
      </c>
      <c r="S50" s="609">
        <f>Discount!$J$36</f>
        <v>0</v>
      </c>
      <c r="T50" s="446">
        <f t="shared" si="11"/>
        <v>0</v>
      </c>
      <c r="U50" s="447">
        <f t="shared" si="12"/>
        <v>0</v>
      </c>
      <c r="V50" s="722">
        <f t="shared" si="7"/>
        <v>0</v>
      </c>
      <c r="W50" s="726"/>
      <c r="X50" s="726"/>
      <c r="Y50" s="726"/>
      <c r="Z50" s="726"/>
      <c r="AA50" s="726"/>
      <c r="AB50" s="727"/>
      <c r="AC50" s="727"/>
      <c r="AD50" s="727"/>
      <c r="AE50" s="727"/>
    </row>
    <row r="51" spans="1:31" s="728" customFormat="1" ht="111.75" customHeight="1">
      <c r="A51" s="707">
        <v>34</v>
      </c>
      <c r="B51" s="542">
        <v>7000016740</v>
      </c>
      <c r="C51" s="542">
        <v>1090</v>
      </c>
      <c r="D51" s="542">
        <v>1040</v>
      </c>
      <c r="E51" s="542">
        <v>2150</v>
      </c>
      <c r="F51" s="542" t="s">
        <v>663</v>
      </c>
      <c r="G51" s="542">
        <v>100024940</v>
      </c>
      <c r="H51" s="542">
        <v>998335</v>
      </c>
      <c r="I51" s="543"/>
      <c r="J51" s="542">
        <v>18</v>
      </c>
      <c r="K51" s="541"/>
      <c r="L51" s="540" t="s">
        <v>700</v>
      </c>
      <c r="M51" s="542" t="s">
        <v>299</v>
      </c>
      <c r="N51" s="542">
        <v>1</v>
      </c>
      <c r="O51" s="715"/>
      <c r="P51" s="539" t="str">
        <f t="shared" si="8"/>
        <v>INCLUDED</v>
      </c>
      <c r="Q51" s="721">
        <f t="shared" si="9"/>
        <v>0</v>
      </c>
      <c r="R51" s="446">
        <f t="shared" si="10"/>
        <v>0</v>
      </c>
      <c r="S51" s="609">
        <f>Discount!$J$36</f>
        <v>0</v>
      </c>
      <c r="T51" s="446">
        <f t="shared" si="11"/>
        <v>0</v>
      </c>
      <c r="U51" s="447">
        <f t="shared" si="12"/>
        <v>0</v>
      </c>
      <c r="V51" s="722">
        <f t="shared" si="7"/>
        <v>0</v>
      </c>
      <c r="W51" s="726"/>
      <c r="X51" s="726"/>
      <c r="Y51" s="726"/>
      <c r="Z51" s="726"/>
      <c r="AA51" s="726"/>
      <c r="AB51" s="727"/>
      <c r="AC51" s="727"/>
      <c r="AD51" s="727"/>
      <c r="AE51" s="727"/>
    </row>
    <row r="52" spans="1:31" s="728" customFormat="1" ht="111.75" customHeight="1">
      <c r="A52" s="707">
        <v>35</v>
      </c>
      <c r="B52" s="542">
        <v>7000016740</v>
      </c>
      <c r="C52" s="542">
        <v>1090</v>
      </c>
      <c r="D52" s="542">
        <v>1040</v>
      </c>
      <c r="E52" s="542">
        <v>2160</v>
      </c>
      <c r="F52" s="542" t="s">
        <v>663</v>
      </c>
      <c r="G52" s="542">
        <v>100024975</v>
      </c>
      <c r="H52" s="542">
        <v>998335</v>
      </c>
      <c r="I52" s="543"/>
      <c r="J52" s="542">
        <v>18</v>
      </c>
      <c r="K52" s="541"/>
      <c r="L52" s="540" t="s">
        <v>701</v>
      </c>
      <c r="M52" s="542" t="s">
        <v>299</v>
      </c>
      <c r="N52" s="542">
        <v>1</v>
      </c>
      <c r="O52" s="715"/>
      <c r="P52" s="539" t="str">
        <f t="shared" si="8"/>
        <v>INCLUDED</v>
      </c>
      <c r="Q52" s="721">
        <f t="shared" si="9"/>
        <v>0</v>
      </c>
      <c r="R52" s="446">
        <f t="shared" si="10"/>
        <v>0</v>
      </c>
      <c r="S52" s="609">
        <f>Discount!$J$36</f>
        <v>0</v>
      </c>
      <c r="T52" s="446">
        <f t="shared" si="11"/>
        <v>0</v>
      </c>
      <c r="U52" s="447">
        <f t="shared" si="12"/>
        <v>0</v>
      </c>
      <c r="V52" s="722">
        <f t="shared" si="7"/>
        <v>0</v>
      </c>
      <c r="W52" s="726"/>
      <c r="X52" s="726"/>
      <c r="Y52" s="726"/>
      <c r="Z52" s="726"/>
      <c r="AA52" s="726"/>
      <c r="AB52" s="727"/>
      <c r="AC52" s="727"/>
      <c r="AD52" s="727"/>
      <c r="AE52" s="727"/>
    </row>
    <row r="53" spans="1:31" s="728" customFormat="1" ht="117.75" customHeight="1">
      <c r="A53" s="707">
        <v>36</v>
      </c>
      <c r="B53" s="542">
        <v>7000016740</v>
      </c>
      <c r="C53" s="542">
        <v>1090</v>
      </c>
      <c r="D53" s="542">
        <v>1040</v>
      </c>
      <c r="E53" s="542">
        <v>2180</v>
      </c>
      <c r="F53" s="542" t="s">
        <v>663</v>
      </c>
      <c r="G53" s="542">
        <v>100024986</v>
      </c>
      <c r="H53" s="542">
        <v>998335</v>
      </c>
      <c r="I53" s="543"/>
      <c r="J53" s="542">
        <v>18</v>
      </c>
      <c r="K53" s="541"/>
      <c r="L53" s="540" t="s">
        <v>702</v>
      </c>
      <c r="M53" s="542" t="s">
        <v>299</v>
      </c>
      <c r="N53" s="542">
        <v>2</v>
      </c>
      <c r="O53" s="715"/>
      <c r="P53" s="539" t="str">
        <f t="shared" si="8"/>
        <v>INCLUDED</v>
      </c>
      <c r="Q53" s="721">
        <f t="shared" si="9"/>
        <v>0</v>
      </c>
      <c r="R53" s="446">
        <f t="shared" si="10"/>
        <v>0</v>
      </c>
      <c r="S53" s="609">
        <f>Discount!$J$36</f>
        <v>0</v>
      </c>
      <c r="T53" s="446">
        <f t="shared" si="11"/>
        <v>0</v>
      </c>
      <c r="U53" s="447">
        <f t="shared" si="12"/>
        <v>0</v>
      </c>
      <c r="V53" s="722">
        <f t="shared" si="7"/>
        <v>0</v>
      </c>
      <c r="W53" s="726"/>
      <c r="X53" s="726"/>
      <c r="Y53" s="726"/>
      <c r="Z53" s="726"/>
      <c r="AA53" s="726"/>
      <c r="AB53" s="727"/>
      <c r="AC53" s="727"/>
      <c r="AD53" s="727"/>
      <c r="AE53" s="727"/>
    </row>
    <row r="54" spans="1:31" s="728" customFormat="1" ht="117.75" customHeight="1">
      <c r="A54" s="707">
        <v>37</v>
      </c>
      <c r="B54" s="542">
        <v>7000016740</v>
      </c>
      <c r="C54" s="542">
        <v>1090</v>
      </c>
      <c r="D54" s="542">
        <v>1040</v>
      </c>
      <c r="E54" s="542">
        <v>2190</v>
      </c>
      <c r="F54" s="542" t="s">
        <v>663</v>
      </c>
      <c r="G54" s="542">
        <v>100024987</v>
      </c>
      <c r="H54" s="542">
        <v>998335</v>
      </c>
      <c r="I54" s="543"/>
      <c r="J54" s="542">
        <v>18</v>
      </c>
      <c r="K54" s="541"/>
      <c r="L54" s="540" t="s">
        <v>703</v>
      </c>
      <c r="M54" s="542" t="s">
        <v>299</v>
      </c>
      <c r="N54" s="542">
        <v>1</v>
      </c>
      <c r="O54" s="715"/>
      <c r="P54" s="539" t="str">
        <f t="shared" si="8"/>
        <v>INCLUDED</v>
      </c>
      <c r="Q54" s="721">
        <f t="shared" si="9"/>
        <v>0</v>
      </c>
      <c r="R54" s="446">
        <f t="shared" si="10"/>
        <v>0</v>
      </c>
      <c r="S54" s="609">
        <f>Discount!$J$36</f>
        <v>0</v>
      </c>
      <c r="T54" s="446">
        <f t="shared" si="11"/>
        <v>0</v>
      </c>
      <c r="U54" s="447">
        <f t="shared" si="12"/>
        <v>0</v>
      </c>
      <c r="V54" s="722">
        <f t="shared" si="7"/>
        <v>0</v>
      </c>
      <c r="W54" s="726"/>
      <c r="X54" s="726"/>
      <c r="Y54" s="726"/>
      <c r="Z54" s="726"/>
      <c r="AA54" s="726"/>
      <c r="AB54" s="727"/>
      <c r="AC54" s="727"/>
      <c r="AD54" s="727"/>
      <c r="AE54" s="727"/>
    </row>
    <row r="55" spans="1:31" s="728" customFormat="1" ht="117.75" customHeight="1">
      <c r="A55" s="707">
        <v>38</v>
      </c>
      <c r="B55" s="542">
        <v>7000016740</v>
      </c>
      <c r="C55" s="542">
        <v>1090</v>
      </c>
      <c r="D55" s="542">
        <v>1040</v>
      </c>
      <c r="E55" s="542">
        <v>2200</v>
      </c>
      <c r="F55" s="542" t="s">
        <v>663</v>
      </c>
      <c r="G55" s="542">
        <v>100024988</v>
      </c>
      <c r="H55" s="542">
        <v>998335</v>
      </c>
      <c r="I55" s="543"/>
      <c r="J55" s="542">
        <v>18</v>
      </c>
      <c r="K55" s="541"/>
      <c r="L55" s="540" t="s">
        <v>704</v>
      </c>
      <c r="M55" s="542" t="s">
        <v>299</v>
      </c>
      <c r="N55" s="542">
        <v>3</v>
      </c>
      <c r="O55" s="715"/>
      <c r="P55" s="539" t="str">
        <f t="shared" si="8"/>
        <v>INCLUDED</v>
      </c>
      <c r="Q55" s="721">
        <f t="shared" si="9"/>
        <v>0</v>
      </c>
      <c r="R55" s="446">
        <f t="shared" si="10"/>
        <v>0</v>
      </c>
      <c r="S55" s="609">
        <f>Discount!$J$36</f>
        <v>0</v>
      </c>
      <c r="T55" s="446">
        <f t="shared" si="11"/>
        <v>0</v>
      </c>
      <c r="U55" s="447">
        <f t="shared" si="12"/>
        <v>0</v>
      </c>
      <c r="V55" s="722">
        <f t="shared" si="7"/>
        <v>0</v>
      </c>
      <c r="W55" s="726"/>
      <c r="X55" s="726"/>
      <c r="Y55" s="726"/>
      <c r="Z55" s="726"/>
      <c r="AA55" s="726"/>
      <c r="AB55" s="727"/>
      <c r="AC55" s="727"/>
      <c r="AD55" s="727"/>
      <c r="AE55" s="727"/>
    </row>
    <row r="56" spans="1:31" s="728" customFormat="1" ht="96.75" customHeight="1">
      <c r="A56" s="707">
        <v>39</v>
      </c>
      <c r="B56" s="542">
        <v>7000016740</v>
      </c>
      <c r="C56" s="542">
        <v>1090</v>
      </c>
      <c r="D56" s="542">
        <v>1040</v>
      </c>
      <c r="E56" s="542">
        <v>2210</v>
      </c>
      <c r="F56" s="542" t="s">
        <v>663</v>
      </c>
      <c r="G56" s="542">
        <v>100024911</v>
      </c>
      <c r="H56" s="542">
        <v>998335</v>
      </c>
      <c r="I56" s="543"/>
      <c r="J56" s="542">
        <v>18</v>
      </c>
      <c r="K56" s="541"/>
      <c r="L56" s="540" t="s">
        <v>705</v>
      </c>
      <c r="M56" s="542" t="s">
        <v>299</v>
      </c>
      <c r="N56" s="542">
        <v>1</v>
      </c>
      <c r="O56" s="715"/>
      <c r="P56" s="539" t="str">
        <f t="shared" si="8"/>
        <v>INCLUDED</v>
      </c>
      <c r="Q56" s="721">
        <f t="shared" si="9"/>
        <v>0</v>
      </c>
      <c r="R56" s="446">
        <f t="shared" si="10"/>
        <v>0</v>
      </c>
      <c r="S56" s="609">
        <f>Discount!$J$36</f>
        <v>0</v>
      </c>
      <c r="T56" s="446">
        <f t="shared" si="11"/>
        <v>0</v>
      </c>
      <c r="U56" s="447">
        <f t="shared" si="12"/>
        <v>0</v>
      </c>
      <c r="V56" s="722">
        <f t="shared" si="7"/>
        <v>0</v>
      </c>
      <c r="W56" s="726"/>
      <c r="X56" s="726"/>
      <c r="Y56" s="726"/>
      <c r="Z56" s="726"/>
      <c r="AA56" s="726"/>
      <c r="AB56" s="727"/>
      <c r="AC56" s="727"/>
      <c r="AD56" s="727"/>
      <c r="AE56" s="727"/>
    </row>
    <row r="57" spans="1:31" s="728" customFormat="1" ht="112.5" customHeight="1">
      <c r="A57" s="707">
        <v>40</v>
      </c>
      <c r="B57" s="542">
        <v>7000016740</v>
      </c>
      <c r="C57" s="542">
        <v>1090</v>
      </c>
      <c r="D57" s="542">
        <v>1040</v>
      </c>
      <c r="E57" s="542">
        <v>2240</v>
      </c>
      <c r="F57" s="542" t="s">
        <v>663</v>
      </c>
      <c r="G57" s="542">
        <v>100025010</v>
      </c>
      <c r="H57" s="542">
        <v>998335</v>
      </c>
      <c r="I57" s="543"/>
      <c r="J57" s="542">
        <v>18</v>
      </c>
      <c r="K57" s="541"/>
      <c r="L57" s="540" t="s">
        <v>706</v>
      </c>
      <c r="M57" s="542" t="s">
        <v>299</v>
      </c>
      <c r="N57" s="542">
        <v>3</v>
      </c>
      <c r="O57" s="715"/>
      <c r="P57" s="539" t="str">
        <f t="shared" si="8"/>
        <v>INCLUDED</v>
      </c>
      <c r="Q57" s="721">
        <f t="shared" si="9"/>
        <v>0</v>
      </c>
      <c r="R57" s="446">
        <f t="shared" si="10"/>
        <v>0</v>
      </c>
      <c r="S57" s="609">
        <f>Discount!$J$36</f>
        <v>0</v>
      </c>
      <c r="T57" s="446">
        <f t="shared" si="11"/>
        <v>0</v>
      </c>
      <c r="U57" s="447">
        <f t="shared" si="12"/>
        <v>0</v>
      </c>
      <c r="V57" s="722">
        <f t="shared" si="7"/>
        <v>0</v>
      </c>
      <c r="W57" s="726"/>
      <c r="X57" s="726"/>
      <c r="Y57" s="726"/>
      <c r="Z57" s="726"/>
      <c r="AA57" s="726"/>
      <c r="AB57" s="727"/>
      <c r="AC57" s="727"/>
      <c r="AD57" s="727"/>
      <c r="AE57" s="727"/>
    </row>
    <row r="58" spans="1:31" s="728" customFormat="1" ht="112.5" customHeight="1">
      <c r="A58" s="707">
        <v>41</v>
      </c>
      <c r="B58" s="542">
        <v>7000016740</v>
      </c>
      <c r="C58" s="542">
        <v>1090</v>
      </c>
      <c r="D58" s="542">
        <v>1040</v>
      </c>
      <c r="E58" s="542">
        <v>2250</v>
      </c>
      <c r="F58" s="542" t="s">
        <v>663</v>
      </c>
      <c r="G58" s="542">
        <v>100025013</v>
      </c>
      <c r="H58" s="542">
        <v>998335</v>
      </c>
      <c r="I58" s="543"/>
      <c r="J58" s="542">
        <v>18</v>
      </c>
      <c r="K58" s="541"/>
      <c r="L58" s="540" t="s">
        <v>707</v>
      </c>
      <c r="M58" s="542" t="s">
        <v>299</v>
      </c>
      <c r="N58" s="542">
        <v>1</v>
      </c>
      <c r="O58" s="715"/>
      <c r="P58" s="539" t="str">
        <f t="shared" si="8"/>
        <v>INCLUDED</v>
      </c>
      <c r="Q58" s="721">
        <f t="shared" si="9"/>
        <v>0</v>
      </c>
      <c r="R58" s="446">
        <f t="shared" si="10"/>
        <v>0</v>
      </c>
      <c r="S58" s="609">
        <f>Discount!$J$36</f>
        <v>0</v>
      </c>
      <c r="T58" s="446">
        <f t="shared" si="11"/>
        <v>0</v>
      </c>
      <c r="U58" s="447">
        <f t="shared" si="12"/>
        <v>0</v>
      </c>
      <c r="V58" s="722">
        <f t="shared" si="7"/>
        <v>0</v>
      </c>
      <c r="W58" s="726"/>
      <c r="X58" s="726"/>
      <c r="Y58" s="726"/>
      <c r="Z58" s="726"/>
      <c r="AA58" s="726"/>
      <c r="AB58" s="727"/>
      <c r="AC58" s="727"/>
      <c r="AD58" s="727"/>
      <c r="AE58" s="727"/>
    </row>
    <row r="59" spans="1:31" s="728" customFormat="1" ht="112.5" customHeight="1">
      <c r="A59" s="707">
        <v>42</v>
      </c>
      <c r="B59" s="542">
        <v>7000016740</v>
      </c>
      <c r="C59" s="542">
        <v>1090</v>
      </c>
      <c r="D59" s="542">
        <v>1040</v>
      </c>
      <c r="E59" s="542">
        <v>2260</v>
      </c>
      <c r="F59" s="542" t="s">
        <v>663</v>
      </c>
      <c r="G59" s="542">
        <v>100025014</v>
      </c>
      <c r="H59" s="542">
        <v>998335</v>
      </c>
      <c r="I59" s="543"/>
      <c r="J59" s="542">
        <v>18</v>
      </c>
      <c r="K59" s="541"/>
      <c r="L59" s="540" t="s">
        <v>708</v>
      </c>
      <c r="M59" s="542" t="s">
        <v>299</v>
      </c>
      <c r="N59" s="542">
        <v>1</v>
      </c>
      <c r="O59" s="715"/>
      <c r="P59" s="539" t="str">
        <f t="shared" si="8"/>
        <v>INCLUDED</v>
      </c>
      <c r="Q59" s="721">
        <f t="shared" si="9"/>
        <v>0</v>
      </c>
      <c r="R59" s="446">
        <f t="shared" si="10"/>
        <v>0</v>
      </c>
      <c r="S59" s="609">
        <f>Discount!$J$36</f>
        <v>0</v>
      </c>
      <c r="T59" s="446">
        <f t="shared" si="11"/>
        <v>0</v>
      </c>
      <c r="U59" s="447">
        <f t="shared" si="12"/>
        <v>0</v>
      </c>
      <c r="V59" s="722">
        <f t="shared" si="7"/>
        <v>0</v>
      </c>
      <c r="W59" s="726"/>
      <c r="X59" s="726"/>
      <c r="Y59" s="726"/>
      <c r="Z59" s="726"/>
      <c r="AA59" s="726"/>
      <c r="AB59" s="727"/>
      <c r="AC59" s="727"/>
      <c r="AD59" s="727"/>
      <c r="AE59" s="727"/>
    </row>
    <row r="60" spans="1:31" s="728" customFormat="1" ht="112.5" customHeight="1">
      <c r="A60" s="707">
        <v>43</v>
      </c>
      <c r="B60" s="542">
        <v>7000016740</v>
      </c>
      <c r="C60" s="542">
        <v>1090</v>
      </c>
      <c r="D60" s="542">
        <v>1040</v>
      </c>
      <c r="E60" s="542">
        <v>2280</v>
      </c>
      <c r="F60" s="542" t="s">
        <v>663</v>
      </c>
      <c r="G60" s="542">
        <v>100025017</v>
      </c>
      <c r="H60" s="542">
        <v>998335</v>
      </c>
      <c r="I60" s="543"/>
      <c r="J60" s="542">
        <v>18</v>
      </c>
      <c r="K60" s="541"/>
      <c r="L60" s="540" t="s">
        <v>709</v>
      </c>
      <c r="M60" s="542" t="s">
        <v>299</v>
      </c>
      <c r="N60" s="542">
        <v>1</v>
      </c>
      <c r="O60" s="715"/>
      <c r="P60" s="539" t="str">
        <f t="shared" si="8"/>
        <v>INCLUDED</v>
      </c>
      <c r="Q60" s="721">
        <f t="shared" si="9"/>
        <v>0</v>
      </c>
      <c r="R60" s="446">
        <f t="shared" si="10"/>
        <v>0</v>
      </c>
      <c r="S60" s="609">
        <f>Discount!$J$36</f>
        <v>0</v>
      </c>
      <c r="T60" s="446">
        <f t="shared" si="11"/>
        <v>0</v>
      </c>
      <c r="U60" s="447">
        <f t="shared" si="12"/>
        <v>0</v>
      </c>
      <c r="V60" s="722">
        <f t="shared" si="7"/>
        <v>0</v>
      </c>
      <c r="W60" s="726"/>
      <c r="X60" s="726"/>
      <c r="Y60" s="726"/>
      <c r="Z60" s="726"/>
      <c r="AA60" s="726"/>
      <c r="AB60" s="727"/>
      <c r="AC60" s="727"/>
      <c r="AD60" s="727"/>
      <c r="AE60" s="727"/>
    </row>
    <row r="61" spans="1:31" s="728" customFormat="1" ht="112.5" customHeight="1">
      <c r="A61" s="707">
        <v>44</v>
      </c>
      <c r="B61" s="542">
        <v>7000016740</v>
      </c>
      <c r="C61" s="542">
        <v>1090</v>
      </c>
      <c r="D61" s="542">
        <v>1040</v>
      </c>
      <c r="E61" s="542">
        <v>2300</v>
      </c>
      <c r="F61" s="542" t="s">
        <v>663</v>
      </c>
      <c r="G61" s="542">
        <v>100025024</v>
      </c>
      <c r="H61" s="542">
        <v>998335</v>
      </c>
      <c r="I61" s="543"/>
      <c r="J61" s="542">
        <v>18</v>
      </c>
      <c r="K61" s="541"/>
      <c r="L61" s="540" t="s">
        <v>710</v>
      </c>
      <c r="M61" s="542" t="s">
        <v>299</v>
      </c>
      <c r="N61" s="542">
        <v>1</v>
      </c>
      <c r="O61" s="715"/>
      <c r="P61" s="539" t="str">
        <f t="shared" si="8"/>
        <v>INCLUDED</v>
      </c>
      <c r="Q61" s="721">
        <f t="shared" si="9"/>
        <v>0</v>
      </c>
      <c r="R61" s="446">
        <f t="shared" si="10"/>
        <v>0</v>
      </c>
      <c r="S61" s="609">
        <f>Discount!$J$36</f>
        <v>0</v>
      </c>
      <c r="T61" s="446">
        <f t="shared" si="11"/>
        <v>0</v>
      </c>
      <c r="U61" s="447">
        <f t="shared" si="12"/>
        <v>0</v>
      </c>
      <c r="V61" s="722">
        <f t="shared" si="7"/>
        <v>0</v>
      </c>
      <c r="W61" s="726"/>
      <c r="X61" s="726"/>
      <c r="Y61" s="726"/>
      <c r="Z61" s="726"/>
      <c r="AA61" s="726"/>
      <c r="AB61" s="727"/>
      <c r="AC61" s="727"/>
      <c r="AD61" s="727"/>
      <c r="AE61" s="727"/>
    </row>
    <row r="62" spans="1:31" s="728" customFormat="1" ht="112.5" customHeight="1">
      <c r="A62" s="707">
        <v>45</v>
      </c>
      <c r="B62" s="542">
        <v>7000016740</v>
      </c>
      <c r="C62" s="542">
        <v>1090</v>
      </c>
      <c r="D62" s="542">
        <v>1040</v>
      </c>
      <c r="E62" s="542">
        <v>2310</v>
      </c>
      <c r="F62" s="542" t="s">
        <v>663</v>
      </c>
      <c r="G62" s="542">
        <v>100025028</v>
      </c>
      <c r="H62" s="542">
        <v>998335</v>
      </c>
      <c r="I62" s="543"/>
      <c r="J62" s="542">
        <v>18</v>
      </c>
      <c r="K62" s="541"/>
      <c r="L62" s="540" t="s">
        <v>711</v>
      </c>
      <c r="M62" s="542" t="s">
        <v>299</v>
      </c>
      <c r="N62" s="542">
        <v>1</v>
      </c>
      <c r="O62" s="715"/>
      <c r="P62" s="539" t="str">
        <f t="shared" si="8"/>
        <v>INCLUDED</v>
      </c>
      <c r="Q62" s="721">
        <f t="shared" si="9"/>
        <v>0</v>
      </c>
      <c r="R62" s="446">
        <f t="shared" si="10"/>
        <v>0</v>
      </c>
      <c r="S62" s="609">
        <f>Discount!$J$36</f>
        <v>0</v>
      </c>
      <c r="T62" s="446">
        <f t="shared" si="11"/>
        <v>0</v>
      </c>
      <c r="U62" s="447">
        <f t="shared" si="12"/>
        <v>0</v>
      </c>
      <c r="V62" s="722">
        <f t="shared" si="7"/>
        <v>0</v>
      </c>
      <c r="W62" s="726"/>
      <c r="X62" s="726"/>
      <c r="Y62" s="726"/>
      <c r="Z62" s="726"/>
      <c r="AA62" s="726"/>
      <c r="AB62" s="727"/>
      <c r="AC62" s="727"/>
      <c r="AD62" s="727"/>
      <c r="AE62" s="727"/>
    </row>
    <row r="63" spans="1:31" s="728" customFormat="1" ht="112.5" customHeight="1">
      <c r="A63" s="707">
        <v>46</v>
      </c>
      <c r="B63" s="542">
        <v>7000016740</v>
      </c>
      <c r="C63" s="542">
        <v>1090</v>
      </c>
      <c r="D63" s="542">
        <v>1040</v>
      </c>
      <c r="E63" s="542">
        <v>2320</v>
      </c>
      <c r="F63" s="542" t="s">
        <v>663</v>
      </c>
      <c r="G63" s="542">
        <v>100025065</v>
      </c>
      <c r="H63" s="542">
        <v>998335</v>
      </c>
      <c r="I63" s="543"/>
      <c r="J63" s="542">
        <v>18</v>
      </c>
      <c r="K63" s="541"/>
      <c r="L63" s="540" t="s">
        <v>712</v>
      </c>
      <c r="M63" s="542" t="s">
        <v>299</v>
      </c>
      <c r="N63" s="542">
        <v>1</v>
      </c>
      <c r="O63" s="715"/>
      <c r="P63" s="539" t="str">
        <f t="shared" si="8"/>
        <v>INCLUDED</v>
      </c>
      <c r="Q63" s="721">
        <f t="shared" si="9"/>
        <v>0</v>
      </c>
      <c r="R63" s="446">
        <f t="shared" si="10"/>
        <v>0</v>
      </c>
      <c r="S63" s="609">
        <f>Discount!$J$36</f>
        <v>0</v>
      </c>
      <c r="T63" s="446">
        <f t="shared" si="11"/>
        <v>0</v>
      </c>
      <c r="U63" s="447">
        <f t="shared" si="12"/>
        <v>0</v>
      </c>
      <c r="V63" s="722">
        <f t="shared" si="7"/>
        <v>0</v>
      </c>
      <c r="W63" s="726"/>
      <c r="X63" s="726"/>
      <c r="Y63" s="726"/>
      <c r="Z63" s="726"/>
      <c r="AA63" s="726"/>
      <c r="AB63" s="727"/>
      <c r="AC63" s="727"/>
      <c r="AD63" s="727"/>
      <c r="AE63" s="727"/>
    </row>
    <row r="64" spans="1:31" s="728" customFormat="1" ht="112.5" customHeight="1">
      <c r="A64" s="707">
        <v>47</v>
      </c>
      <c r="B64" s="542">
        <v>7000016740</v>
      </c>
      <c r="C64" s="542">
        <v>1090</v>
      </c>
      <c r="D64" s="542">
        <v>1040</v>
      </c>
      <c r="E64" s="542">
        <v>2330</v>
      </c>
      <c r="F64" s="542" t="s">
        <v>663</v>
      </c>
      <c r="G64" s="542">
        <v>100025113</v>
      </c>
      <c r="H64" s="542">
        <v>998335</v>
      </c>
      <c r="I64" s="543"/>
      <c r="J64" s="542">
        <v>18</v>
      </c>
      <c r="K64" s="541"/>
      <c r="L64" s="540" t="s">
        <v>713</v>
      </c>
      <c r="M64" s="542" t="s">
        <v>299</v>
      </c>
      <c r="N64" s="542">
        <v>1</v>
      </c>
      <c r="O64" s="715"/>
      <c r="P64" s="539" t="str">
        <f t="shared" si="8"/>
        <v>INCLUDED</v>
      </c>
      <c r="Q64" s="721">
        <f t="shared" si="9"/>
        <v>0</v>
      </c>
      <c r="R64" s="446">
        <f t="shared" si="10"/>
        <v>0</v>
      </c>
      <c r="S64" s="609">
        <f>Discount!$J$36</f>
        <v>0</v>
      </c>
      <c r="T64" s="446">
        <f t="shared" si="11"/>
        <v>0</v>
      </c>
      <c r="U64" s="447">
        <f t="shared" si="12"/>
        <v>0</v>
      </c>
      <c r="V64" s="722">
        <f t="shared" si="7"/>
        <v>0</v>
      </c>
      <c r="W64" s="726"/>
      <c r="X64" s="726"/>
      <c r="Y64" s="726"/>
      <c r="Z64" s="726"/>
      <c r="AA64" s="726"/>
      <c r="AB64" s="727"/>
      <c r="AC64" s="727"/>
      <c r="AD64" s="727"/>
      <c r="AE64" s="727"/>
    </row>
    <row r="65" spans="1:31" s="728" customFormat="1" ht="112.5" customHeight="1">
      <c r="A65" s="707">
        <v>48</v>
      </c>
      <c r="B65" s="542">
        <v>7000016740</v>
      </c>
      <c r="C65" s="542">
        <v>1090</v>
      </c>
      <c r="D65" s="542">
        <v>1040</v>
      </c>
      <c r="E65" s="542">
        <v>2340</v>
      </c>
      <c r="F65" s="542" t="s">
        <v>663</v>
      </c>
      <c r="G65" s="542">
        <v>100025116</v>
      </c>
      <c r="H65" s="542">
        <v>998335</v>
      </c>
      <c r="I65" s="543"/>
      <c r="J65" s="542">
        <v>18</v>
      </c>
      <c r="K65" s="541"/>
      <c r="L65" s="540" t="s">
        <v>714</v>
      </c>
      <c r="M65" s="542" t="s">
        <v>299</v>
      </c>
      <c r="N65" s="542">
        <v>1</v>
      </c>
      <c r="O65" s="715"/>
      <c r="P65" s="539" t="str">
        <f t="shared" si="8"/>
        <v>INCLUDED</v>
      </c>
      <c r="Q65" s="721">
        <f t="shared" si="9"/>
        <v>0</v>
      </c>
      <c r="R65" s="446">
        <f t="shared" si="10"/>
        <v>0</v>
      </c>
      <c r="S65" s="609">
        <f>Discount!$J$36</f>
        <v>0</v>
      </c>
      <c r="T65" s="446">
        <f t="shared" si="11"/>
        <v>0</v>
      </c>
      <c r="U65" s="447">
        <f t="shared" si="12"/>
        <v>0</v>
      </c>
      <c r="V65" s="722">
        <f t="shared" si="7"/>
        <v>0</v>
      </c>
      <c r="W65" s="726"/>
      <c r="X65" s="726"/>
      <c r="Y65" s="726"/>
      <c r="Z65" s="726"/>
      <c r="AA65" s="726"/>
      <c r="AB65" s="727"/>
      <c r="AC65" s="727"/>
      <c r="AD65" s="727"/>
      <c r="AE65" s="727"/>
    </row>
    <row r="66" spans="1:31" s="728" customFormat="1" ht="112.5" customHeight="1">
      <c r="A66" s="707">
        <v>49</v>
      </c>
      <c r="B66" s="542">
        <v>7000016740</v>
      </c>
      <c r="C66" s="542">
        <v>1090</v>
      </c>
      <c r="D66" s="542">
        <v>1040</v>
      </c>
      <c r="E66" s="542">
        <v>2350</v>
      </c>
      <c r="F66" s="542" t="s">
        <v>663</v>
      </c>
      <c r="G66" s="542">
        <v>100025152</v>
      </c>
      <c r="H66" s="542">
        <v>998335</v>
      </c>
      <c r="I66" s="543"/>
      <c r="J66" s="542">
        <v>18</v>
      </c>
      <c r="K66" s="541"/>
      <c r="L66" s="540" t="s">
        <v>715</v>
      </c>
      <c r="M66" s="542" t="s">
        <v>299</v>
      </c>
      <c r="N66" s="542">
        <v>1</v>
      </c>
      <c r="O66" s="715"/>
      <c r="P66" s="539" t="str">
        <f t="shared" si="8"/>
        <v>INCLUDED</v>
      </c>
      <c r="Q66" s="721">
        <f t="shared" si="9"/>
        <v>0</v>
      </c>
      <c r="R66" s="446">
        <f t="shared" si="10"/>
        <v>0</v>
      </c>
      <c r="S66" s="609">
        <f>Discount!$J$36</f>
        <v>0</v>
      </c>
      <c r="T66" s="446">
        <f t="shared" si="11"/>
        <v>0</v>
      </c>
      <c r="U66" s="447">
        <f t="shared" si="12"/>
        <v>0</v>
      </c>
      <c r="V66" s="722">
        <f t="shared" si="7"/>
        <v>0</v>
      </c>
      <c r="W66" s="726"/>
      <c r="X66" s="726"/>
      <c r="Y66" s="726"/>
      <c r="Z66" s="726"/>
      <c r="AA66" s="726"/>
      <c r="AB66" s="727"/>
      <c r="AC66" s="727"/>
      <c r="AD66" s="727"/>
      <c r="AE66" s="727"/>
    </row>
    <row r="67" spans="1:31" s="728" customFormat="1" ht="106.5" customHeight="1">
      <c r="A67" s="707">
        <v>50</v>
      </c>
      <c r="B67" s="542">
        <v>7000016740</v>
      </c>
      <c r="C67" s="542">
        <v>1090</v>
      </c>
      <c r="D67" s="542">
        <v>1040</v>
      </c>
      <c r="E67" s="542">
        <v>2360</v>
      </c>
      <c r="F67" s="542" t="s">
        <v>663</v>
      </c>
      <c r="G67" s="542">
        <v>100025186</v>
      </c>
      <c r="H67" s="542">
        <v>998335</v>
      </c>
      <c r="I67" s="543"/>
      <c r="J67" s="542">
        <v>18</v>
      </c>
      <c r="K67" s="541"/>
      <c r="L67" s="540" t="s">
        <v>716</v>
      </c>
      <c r="M67" s="542" t="s">
        <v>299</v>
      </c>
      <c r="N67" s="542">
        <v>1</v>
      </c>
      <c r="O67" s="715"/>
      <c r="P67" s="539" t="str">
        <f t="shared" si="8"/>
        <v>INCLUDED</v>
      </c>
      <c r="Q67" s="721">
        <f t="shared" si="9"/>
        <v>0</v>
      </c>
      <c r="R67" s="446">
        <f t="shared" si="10"/>
        <v>0</v>
      </c>
      <c r="S67" s="609">
        <f>Discount!$J$36</f>
        <v>0</v>
      </c>
      <c r="T67" s="446">
        <f t="shared" si="11"/>
        <v>0</v>
      </c>
      <c r="U67" s="447">
        <f t="shared" si="12"/>
        <v>0</v>
      </c>
      <c r="V67" s="722">
        <f t="shared" si="7"/>
        <v>0</v>
      </c>
      <c r="W67" s="726"/>
      <c r="X67" s="726"/>
      <c r="Y67" s="726"/>
      <c r="Z67" s="726"/>
      <c r="AA67" s="726"/>
      <c r="AB67" s="727"/>
      <c r="AC67" s="727"/>
      <c r="AD67" s="727"/>
      <c r="AE67" s="727"/>
    </row>
    <row r="68" spans="1:31" s="728" customFormat="1" ht="114" customHeight="1">
      <c r="A68" s="707">
        <v>51</v>
      </c>
      <c r="B68" s="542">
        <v>7000016740</v>
      </c>
      <c r="C68" s="542">
        <v>1090</v>
      </c>
      <c r="D68" s="542">
        <v>1040</v>
      </c>
      <c r="E68" s="542">
        <v>2370</v>
      </c>
      <c r="F68" s="542" t="s">
        <v>663</v>
      </c>
      <c r="G68" s="542">
        <v>100025193</v>
      </c>
      <c r="H68" s="542">
        <v>998335</v>
      </c>
      <c r="I68" s="543"/>
      <c r="J68" s="542">
        <v>18</v>
      </c>
      <c r="K68" s="541"/>
      <c r="L68" s="540" t="s">
        <v>717</v>
      </c>
      <c r="M68" s="542" t="s">
        <v>299</v>
      </c>
      <c r="N68" s="542">
        <v>1</v>
      </c>
      <c r="O68" s="715"/>
      <c r="P68" s="539" t="str">
        <f t="shared" si="8"/>
        <v>INCLUDED</v>
      </c>
      <c r="Q68" s="721">
        <f t="shared" si="9"/>
        <v>0</v>
      </c>
      <c r="R68" s="446">
        <f t="shared" si="10"/>
        <v>0</v>
      </c>
      <c r="S68" s="609">
        <f>Discount!$J$36</f>
        <v>0</v>
      </c>
      <c r="T68" s="446">
        <f t="shared" si="11"/>
        <v>0</v>
      </c>
      <c r="U68" s="447">
        <f t="shared" si="12"/>
        <v>0</v>
      </c>
      <c r="V68" s="722">
        <f t="shared" si="7"/>
        <v>0</v>
      </c>
      <c r="W68" s="726"/>
      <c r="X68" s="726"/>
      <c r="Y68" s="726"/>
      <c r="Z68" s="726"/>
      <c r="AA68" s="726"/>
      <c r="AB68" s="727"/>
      <c r="AC68" s="727"/>
      <c r="AD68" s="727"/>
      <c r="AE68" s="727"/>
    </row>
    <row r="69" spans="1:31" s="728" customFormat="1" ht="106.5" customHeight="1">
      <c r="A69" s="707">
        <v>52</v>
      </c>
      <c r="B69" s="542">
        <v>7000016740</v>
      </c>
      <c r="C69" s="542">
        <v>1090</v>
      </c>
      <c r="D69" s="542">
        <v>1040</v>
      </c>
      <c r="E69" s="542">
        <v>2380</v>
      </c>
      <c r="F69" s="542" t="s">
        <v>663</v>
      </c>
      <c r="G69" s="542">
        <v>100025197</v>
      </c>
      <c r="H69" s="542">
        <v>998335</v>
      </c>
      <c r="I69" s="543"/>
      <c r="J69" s="542">
        <v>18</v>
      </c>
      <c r="K69" s="541"/>
      <c r="L69" s="540" t="s">
        <v>718</v>
      </c>
      <c r="M69" s="542" t="s">
        <v>299</v>
      </c>
      <c r="N69" s="542">
        <v>1</v>
      </c>
      <c r="O69" s="715"/>
      <c r="P69" s="539" t="str">
        <f t="shared" si="8"/>
        <v>INCLUDED</v>
      </c>
      <c r="Q69" s="721">
        <f t="shared" si="9"/>
        <v>0</v>
      </c>
      <c r="R69" s="446">
        <f t="shared" si="10"/>
        <v>0</v>
      </c>
      <c r="S69" s="609">
        <f>Discount!$J$36</f>
        <v>0</v>
      </c>
      <c r="T69" s="446">
        <f t="shared" si="11"/>
        <v>0</v>
      </c>
      <c r="U69" s="447">
        <f t="shared" si="12"/>
        <v>0</v>
      </c>
      <c r="V69" s="722">
        <f t="shared" si="7"/>
        <v>0</v>
      </c>
      <c r="W69" s="726"/>
      <c r="X69" s="726"/>
      <c r="Y69" s="726"/>
      <c r="Z69" s="726"/>
      <c r="AA69" s="726"/>
      <c r="AB69" s="727"/>
      <c r="AC69" s="727"/>
      <c r="AD69" s="727"/>
      <c r="AE69" s="727"/>
    </row>
    <row r="70" spans="1:31" s="728" customFormat="1" ht="106.5" customHeight="1">
      <c r="A70" s="707">
        <v>53</v>
      </c>
      <c r="B70" s="542">
        <v>7000016740</v>
      </c>
      <c r="C70" s="542">
        <v>1090</v>
      </c>
      <c r="D70" s="542">
        <v>1040</v>
      </c>
      <c r="E70" s="542">
        <v>2390</v>
      </c>
      <c r="F70" s="542" t="s">
        <v>663</v>
      </c>
      <c r="G70" s="542">
        <v>100025200</v>
      </c>
      <c r="H70" s="542">
        <v>998335</v>
      </c>
      <c r="I70" s="543"/>
      <c r="J70" s="542">
        <v>18</v>
      </c>
      <c r="K70" s="541"/>
      <c r="L70" s="540" t="s">
        <v>719</v>
      </c>
      <c r="M70" s="542" t="s">
        <v>299</v>
      </c>
      <c r="N70" s="542">
        <v>1</v>
      </c>
      <c r="O70" s="715"/>
      <c r="P70" s="539" t="str">
        <f t="shared" si="8"/>
        <v>INCLUDED</v>
      </c>
      <c r="Q70" s="721">
        <f t="shared" si="9"/>
        <v>0</v>
      </c>
      <c r="R70" s="446">
        <f t="shared" si="10"/>
        <v>0</v>
      </c>
      <c r="S70" s="609">
        <f>Discount!$J$36</f>
        <v>0</v>
      </c>
      <c r="T70" s="446">
        <f t="shared" si="11"/>
        <v>0</v>
      </c>
      <c r="U70" s="447">
        <f t="shared" si="12"/>
        <v>0</v>
      </c>
      <c r="V70" s="722">
        <f t="shared" si="7"/>
        <v>0</v>
      </c>
      <c r="W70" s="726"/>
      <c r="X70" s="726"/>
      <c r="Y70" s="726"/>
      <c r="Z70" s="726"/>
      <c r="AA70" s="726"/>
      <c r="AB70" s="727"/>
      <c r="AC70" s="727"/>
      <c r="AD70" s="727"/>
      <c r="AE70" s="727"/>
    </row>
    <row r="71" spans="1:31" s="728" customFormat="1" ht="109.5" customHeight="1">
      <c r="A71" s="707">
        <v>54</v>
      </c>
      <c r="B71" s="542">
        <v>7000016740</v>
      </c>
      <c r="C71" s="542">
        <v>1090</v>
      </c>
      <c r="D71" s="542">
        <v>1040</v>
      </c>
      <c r="E71" s="542">
        <v>2400</v>
      </c>
      <c r="F71" s="542" t="s">
        <v>663</v>
      </c>
      <c r="G71" s="542">
        <v>100025248</v>
      </c>
      <c r="H71" s="542">
        <v>998335</v>
      </c>
      <c r="I71" s="543"/>
      <c r="J71" s="542">
        <v>18</v>
      </c>
      <c r="K71" s="541"/>
      <c r="L71" s="540" t="s">
        <v>720</v>
      </c>
      <c r="M71" s="542" t="s">
        <v>299</v>
      </c>
      <c r="N71" s="542">
        <v>1</v>
      </c>
      <c r="O71" s="715"/>
      <c r="P71" s="539" t="str">
        <f t="shared" si="8"/>
        <v>INCLUDED</v>
      </c>
      <c r="Q71" s="721">
        <f t="shared" si="9"/>
        <v>0</v>
      </c>
      <c r="R71" s="446">
        <f t="shared" si="10"/>
        <v>0</v>
      </c>
      <c r="S71" s="609">
        <f>Discount!$J$36</f>
        <v>0</v>
      </c>
      <c r="T71" s="446">
        <f t="shared" si="11"/>
        <v>0</v>
      </c>
      <c r="U71" s="447">
        <f t="shared" si="12"/>
        <v>0</v>
      </c>
      <c r="V71" s="722">
        <f t="shared" si="7"/>
        <v>0</v>
      </c>
      <c r="W71" s="726"/>
      <c r="X71" s="726"/>
      <c r="Y71" s="726"/>
      <c r="Z71" s="726"/>
      <c r="AA71" s="726"/>
      <c r="AB71" s="727"/>
      <c r="AC71" s="727"/>
      <c r="AD71" s="727"/>
      <c r="AE71" s="727"/>
    </row>
    <row r="72" spans="1:31" s="728" customFormat="1" ht="111" customHeight="1">
      <c r="A72" s="707">
        <v>55</v>
      </c>
      <c r="B72" s="542">
        <v>7000016740</v>
      </c>
      <c r="C72" s="542">
        <v>1090</v>
      </c>
      <c r="D72" s="542">
        <v>1040</v>
      </c>
      <c r="E72" s="542">
        <v>2410</v>
      </c>
      <c r="F72" s="542" t="s">
        <v>663</v>
      </c>
      <c r="G72" s="542">
        <v>100025283</v>
      </c>
      <c r="H72" s="542">
        <v>998335</v>
      </c>
      <c r="I72" s="543"/>
      <c r="J72" s="542">
        <v>18</v>
      </c>
      <c r="K72" s="541"/>
      <c r="L72" s="540" t="s">
        <v>721</v>
      </c>
      <c r="M72" s="542" t="s">
        <v>299</v>
      </c>
      <c r="N72" s="542">
        <v>1</v>
      </c>
      <c r="O72" s="715"/>
      <c r="P72" s="539" t="str">
        <f t="shared" si="8"/>
        <v>INCLUDED</v>
      </c>
      <c r="Q72" s="721">
        <f t="shared" si="9"/>
        <v>0</v>
      </c>
      <c r="R72" s="446">
        <f t="shared" si="10"/>
        <v>0</v>
      </c>
      <c r="S72" s="609">
        <f>Discount!$J$36</f>
        <v>0</v>
      </c>
      <c r="T72" s="446">
        <f t="shared" si="11"/>
        <v>0</v>
      </c>
      <c r="U72" s="447">
        <f t="shared" si="12"/>
        <v>0</v>
      </c>
      <c r="V72" s="722">
        <f t="shared" si="7"/>
        <v>0</v>
      </c>
      <c r="W72" s="726"/>
      <c r="X72" s="726"/>
      <c r="Y72" s="726"/>
      <c r="Z72" s="726"/>
      <c r="AA72" s="726"/>
      <c r="AB72" s="727"/>
      <c r="AC72" s="727"/>
      <c r="AD72" s="727"/>
      <c r="AE72" s="727"/>
    </row>
    <row r="73" spans="1:31" s="728" customFormat="1" ht="111" customHeight="1">
      <c r="A73" s="707">
        <v>56</v>
      </c>
      <c r="B73" s="542">
        <v>7000016740</v>
      </c>
      <c r="C73" s="542">
        <v>1090</v>
      </c>
      <c r="D73" s="542">
        <v>1040</v>
      </c>
      <c r="E73" s="542">
        <v>2420</v>
      </c>
      <c r="F73" s="542" t="s">
        <v>663</v>
      </c>
      <c r="G73" s="542">
        <v>100025284</v>
      </c>
      <c r="H73" s="542">
        <v>998335</v>
      </c>
      <c r="I73" s="543"/>
      <c r="J73" s="542">
        <v>18</v>
      </c>
      <c r="K73" s="541"/>
      <c r="L73" s="540" t="s">
        <v>722</v>
      </c>
      <c r="M73" s="542" t="s">
        <v>299</v>
      </c>
      <c r="N73" s="542">
        <v>1</v>
      </c>
      <c r="O73" s="715"/>
      <c r="P73" s="539" t="str">
        <f t="shared" si="8"/>
        <v>INCLUDED</v>
      </c>
      <c r="Q73" s="721">
        <f t="shared" si="9"/>
        <v>0</v>
      </c>
      <c r="R73" s="446">
        <f t="shared" si="10"/>
        <v>0</v>
      </c>
      <c r="S73" s="609">
        <f>Discount!$J$36</f>
        <v>0</v>
      </c>
      <c r="T73" s="446">
        <f t="shared" si="11"/>
        <v>0</v>
      </c>
      <c r="U73" s="447">
        <f t="shared" si="12"/>
        <v>0</v>
      </c>
      <c r="V73" s="722">
        <f t="shared" si="7"/>
        <v>0</v>
      </c>
      <c r="W73" s="726"/>
      <c r="X73" s="726"/>
      <c r="Y73" s="726"/>
      <c r="Z73" s="726"/>
      <c r="AA73" s="726"/>
      <c r="AB73" s="727"/>
      <c r="AC73" s="727"/>
      <c r="AD73" s="727"/>
      <c r="AE73" s="727"/>
    </row>
    <row r="74" spans="1:31" s="728" customFormat="1" ht="111" customHeight="1">
      <c r="A74" s="707">
        <v>57</v>
      </c>
      <c r="B74" s="542">
        <v>7000016740</v>
      </c>
      <c r="C74" s="542">
        <v>1090</v>
      </c>
      <c r="D74" s="542">
        <v>1040</v>
      </c>
      <c r="E74" s="542">
        <v>2430</v>
      </c>
      <c r="F74" s="542" t="s">
        <v>663</v>
      </c>
      <c r="G74" s="542">
        <v>100025296</v>
      </c>
      <c r="H74" s="542">
        <v>998335</v>
      </c>
      <c r="I74" s="543"/>
      <c r="J74" s="542">
        <v>18</v>
      </c>
      <c r="K74" s="541"/>
      <c r="L74" s="540" t="s">
        <v>723</v>
      </c>
      <c r="M74" s="542" t="s">
        <v>299</v>
      </c>
      <c r="N74" s="542">
        <v>2</v>
      </c>
      <c r="O74" s="715"/>
      <c r="P74" s="539" t="str">
        <f t="shared" si="8"/>
        <v>INCLUDED</v>
      </c>
      <c r="Q74" s="721">
        <f t="shared" si="9"/>
        <v>0</v>
      </c>
      <c r="R74" s="446">
        <f t="shared" si="10"/>
        <v>0</v>
      </c>
      <c r="S74" s="609">
        <f>Discount!$J$36</f>
        <v>0</v>
      </c>
      <c r="T74" s="446">
        <f t="shared" si="11"/>
        <v>0</v>
      </c>
      <c r="U74" s="447">
        <f t="shared" si="12"/>
        <v>0</v>
      </c>
      <c r="V74" s="722">
        <f t="shared" si="7"/>
        <v>0</v>
      </c>
      <c r="W74" s="726"/>
      <c r="X74" s="726"/>
      <c r="Y74" s="726"/>
      <c r="Z74" s="726"/>
      <c r="AA74" s="726"/>
      <c r="AB74" s="727"/>
      <c r="AC74" s="727"/>
      <c r="AD74" s="727"/>
      <c r="AE74" s="727"/>
    </row>
    <row r="75" spans="1:31" s="728" customFormat="1" ht="111" customHeight="1">
      <c r="A75" s="707">
        <v>58</v>
      </c>
      <c r="B75" s="542">
        <v>7000016740</v>
      </c>
      <c r="C75" s="542">
        <v>1090</v>
      </c>
      <c r="D75" s="542">
        <v>1040</v>
      </c>
      <c r="E75" s="542">
        <v>2440</v>
      </c>
      <c r="F75" s="542" t="s">
        <v>663</v>
      </c>
      <c r="G75" s="542">
        <v>100025299</v>
      </c>
      <c r="H75" s="542">
        <v>998335</v>
      </c>
      <c r="I75" s="543"/>
      <c r="J75" s="542">
        <v>18</v>
      </c>
      <c r="K75" s="541"/>
      <c r="L75" s="540" t="s">
        <v>724</v>
      </c>
      <c r="M75" s="542" t="s">
        <v>299</v>
      </c>
      <c r="N75" s="542">
        <v>1</v>
      </c>
      <c r="O75" s="715"/>
      <c r="P75" s="539" t="str">
        <f t="shared" si="8"/>
        <v>INCLUDED</v>
      </c>
      <c r="Q75" s="721">
        <f t="shared" si="9"/>
        <v>0</v>
      </c>
      <c r="R75" s="446">
        <f t="shared" si="10"/>
        <v>0</v>
      </c>
      <c r="S75" s="609">
        <f>Discount!$J$36</f>
        <v>0</v>
      </c>
      <c r="T75" s="446">
        <f t="shared" si="11"/>
        <v>0</v>
      </c>
      <c r="U75" s="447">
        <f t="shared" si="12"/>
        <v>0</v>
      </c>
      <c r="V75" s="722">
        <f t="shared" si="7"/>
        <v>0</v>
      </c>
      <c r="W75" s="726"/>
      <c r="X75" s="726"/>
      <c r="Y75" s="726"/>
      <c r="Z75" s="726"/>
      <c r="AA75" s="726"/>
      <c r="AB75" s="727"/>
      <c r="AC75" s="727"/>
      <c r="AD75" s="727"/>
      <c r="AE75" s="727"/>
    </row>
    <row r="76" spans="1:31" s="728" customFormat="1" ht="117.75" customHeight="1">
      <c r="A76" s="707">
        <v>59</v>
      </c>
      <c r="B76" s="542">
        <v>7000016740</v>
      </c>
      <c r="C76" s="542">
        <v>1090</v>
      </c>
      <c r="D76" s="542">
        <v>1040</v>
      </c>
      <c r="E76" s="542">
        <v>2450</v>
      </c>
      <c r="F76" s="542" t="s">
        <v>663</v>
      </c>
      <c r="G76" s="542">
        <v>100025303</v>
      </c>
      <c r="H76" s="542">
        <v>998335</v>
      </c>
      <c r="I76" s="543"/>
      <c r="J76" s="542">
        <v>18</v>
      </c>
      <c r="K76" s="541"/>
      <c r="L76" s="540" t="s">
        <v>725</v>
      </c>
      <c r="M76" s="542" t="s">
        <v>299</v>
      </c>
      <c r="N76" s="542">
        <v>1</v>
      </c>
      <c r="O76" s="715"/>
      <c r="P76" s="539" t="str">
        <f t="shared" si="8"/>
        <v>INCLUDED</v>
      </c>
      <c r="Q76" s="721">
        <f t="shared" si="9"/>
        <v>0</v>
      </c>
      <c r="R76" s="446">
        <f t="shared" si="10"/>
        <v>0</v>
      </c>
      <c r="S76" s="609">
        <f>Discount!$J$36</f>
        <v>0</v>
      </c>
      <c r="T76" s="446">
        <f t="shared" si="11"/>
        <v>0</v>
      </c>
      <c r="U76" s="447">
        <f t="shared" si="12"/>
        <v>0</v>
      </c>
      <c r="V76" s="722">
        <f t="shared" si="7"/>
        <v>0</v>
      </c>
      <c r="W76" s="726"/>
      <c r="X76" s="726"/>
      <c r="Y76" s="726"/>
      <c r="Z76" s="726"/>
      <c r="AA76" s="726"/>
      <c r="AB76" s="727"/>
      <c r="AC76" s="727"/>
      <c r="AD76" s="727"/>
      <c r="AE76" s="727"/>
    </row>
    <row r="77" spans="1:31" s="728" customFormat="1" ht="81" customHeight="1">
      <c r="A77" s="707">
        <v>60</v>
      </c>
      <c r="B77" s="542">
        <v>7000016740</v>
      </c>
      <c r="C77" s="542">
        <v>1090</v>
      </c>
      <c r="D77" s="542">
        <v>1040</v>
      </c>
      <c r="E77" s="542">
        <v>2460</v>
      </c>
      <c r="F77" s="542" t="s">
        <v>663</v>
      </c>
      <c r="G77" s="542">
        <v>100024651</v>
      </c>
      <c r="H77" s="542">
        <v>995455</v>
      </c>
      <c r="I77" s="543"/>
      <c r="J77" s="542">
        <v>18</v>
      </c>
      <c r="K77" s="541"/>
      <c r="L77" s="540" t="s">
        <v>726</v>
      </c>
      <c r="M77" s="542" t="s">
        <v>299</v>
      </c>
      <c r="N77" s="542">
        <v>45</v>
      </c>
      <c r="O77" s="715"/>
      <c r="P77" s="539" t="str">
        <f t="shared" si="8"/>
        <v>INCLUDED</v>
      </c>
      <c r="Q77" s="721">
        <f t="shared" si="9"/>
        <v>0</v>
      </c>
      <c r="R77" s="446">
        <f t="shared" si="10"/>
        <v>0</v>
      </c>
      <c r="S77" s="609">
        <f>Discount!$J$36</f>
        <v>0</v>
      </c>
      <c r="T77" s="446">
        <f t="shared" si="11"/>
        <v>0</v>
      </c>
      <c r="U77" s="447">
        <f t="shared" si="12"/>
        <v>0</v>
      </c>
      <c r="V77" s="722">
        <f t="shared" si="7"/>
        <v>0</v>
      </c>
      <c r="W77" s="726"/>
      <c r="X77" s="726"/>
      <c r="Y77" s="726"/>
      <c r="Z77" s="726"/>
      <c r="AA77" s="726"/>
      <c r="AB77" s="727"/>
      <c r="AC77" s="727"/>
      <c r="AD77" s="727"/>
      <c r="AE77" s="727"/>
    </row>
    <row r="78" spans="1:31" s="728" customFormat="1" ht="81" customHeight="1">
      <c r="A78" s="707">
        <v>61</v>
      </c>
      <c r="B78" s="542">
        <v>7000016740</v>
      </c>
      <c r="C78" s="542">
        <v>1090</v>
      </c>
      <c r="D78" s="542">
        <v>1040</v>
      </c>
      <c r="E78" s="542">
        <v>2470</v>
      </c>
      <c r="F78" s="542" t="s">
        <v>663</v>
      </c>
      <c r="G78" s="542">
        <v>100024652</v>
      </c>
      <c r="H78" s="542">
        <v>995455</v>
      </c>
      <c r="I78" s="543"/>
      <c r="J78" s="542">
        <v>18</v>
      </c>
      <c r="K78" s="541"/>
      <c r="L78" s="540" t="s">
        <v>727</v>
      </c>
      <c r="M78" s="542" t="s">
        <v>299</v>
      </c>
      <c r="N78" s="542">
        <v>4</v>
      </c>
      <c r="O78" s="715"/>
      <c r="P78" s="539" t="str">
        <f t="shared" si="8"/>
        <v>INCLUDED</v>
      </c>
      <c r="Q78" s="721">
        <f t="shared" si="9"/>
        <v>0</v>
      </c>
      <c r="R78" s="446">
        <f t="shared" si="10"/>
        <v>0</v>
      </c>
      <c r="S78" s="609">
        <f>Discount!$J$36</f>
        <v>0</v>
      </c>
      <c r="T78" s="446">
        <f t="shared" si="11"/>
        <v>0</v>
      </c>
      <c r="U78" s="447">
        <f t="shared" si="12"/>
        <v>0</v>
      </c>
      <c r="V78" s="722">
        <f t="shared" si="7"/>
        <v>0</v>
      </c>
      <c r="W78" s="726"/>
      <c r="X78" s="726"/>
      <c r="Y78" s="726"/>
      <c r="Z78" s="726"/>
      <c r="AA78" s="726"/>
      <c r="AB78" s="727"/>
      <c r="AC78" s="727"/>
      <c r="AD78" s="727"/>
      <c r="AE78" s="727"/>
    </row>
    <row r="79" spans="1:31" s="728" customFormat="1" ht="81" customHeight="1">
      <c r="A79" s="707">
        <v>62</v>
      </c>
      <c r="B79" s="542">
        <v>7000016740</v>
      </c>
      <c r="C79" s="542">
        <v>1090</v>
      </c>
      <c r="D79" s="542">
        <v>1040</v>
      </c>
      <c r="E79" s="542">
        <v>2480</v>
      </c>
      <c r="F79" s="542" t="s">
        <v>663</v>
      </c>
      <c r="G79" s="542">
        <v>100024655</v>
      </c>
      <c r="H79" s="542">
        <v>995455</v>
      </c>
      <c r="I79" s="543"/>
      <c r="J79" s="542">
        <v>18</v>
      </c>
      <c r="K79" s="541"/>
      <c r="L79" s="540" t="s">
        <v>728</v>
      </c>
      <c r="M79" s="542" t="s">
        <v>299</v>
      </c>
      <c r="N79" s="542">
        <v>19</v>
      </c>
      <c r="O79" s="715"/>
      <c r="P79" s="539" t="str">
        <f t="shared" ref="P79:P142" si="13">IF(O79=0, "INCLUDED", IF(ISERROR(N79*O79), O79, N79*O79))</f>
        <v>INCLUDED</v>
      </c>
      <c r="Q79" s="721">
        <f t="shared" ref="Q79:Q142" si="14">IF(P79="Included",0,P79)</f>
        <v>0</v>
      </c>
      <c r="R79" s="446">
        <f t="shared" ref="R79:R142" si="15">IF( K79="",J79*(IF(P79="Included",0,P79))/100,K79*(IF(P79="Included",0,P79)))</f>
        <v>0</v>
      </c>
      <c r="S79" s="609">
        <f>Discount!$J$36</f>
        <v>0</v>
      </c>
      <c r="T79" s="446">
        <f t="shared" ref="T79:T142" si="16">S79*Q79</f>
        <v>0</v>
      </c>
      <c r="U79" s="447">
        <f t="shared" ref="U79:U142" si="17">IF(K79="",J79*T79/100,K79*T79)</f>
        <v>0</v>
      </c>
      <c r="V79" s="722">
        <f t="shared" si="7"/>
        <v>0</v>
      </c>
      <c r="W79" s="726"/>
      <c r="X79" s="726"/>
      <c r="Y79" s="726"/>
      <c r="Z79" s="726"/>
      <c r="AA79" s="726"/>
      <c r="AB79" s="727"/>
      <c r="AC79" s="727"/>
      <c r="AD79" s="727"/>
      <c r="AE79" s="727"/>
    </row>
    <row r="80" spans="1:31" s="728" customFormat="1" ht="98.25" customHeight="1">
      <c r="A80" s="707">
        <v>63</v>
      </c>
      <c r="B80" s="542">
        <v>7000016740</v>
      </c>
      <c r="C80" s="542">
        <v>1090</v>
      </c>
      <c r="D80" s="542">
        <v>1040</v>
      </c>
      <c r="E80" s="542">
        <v>2490</v>
      </c>
      <c r="F80" s="542" t="s">
        <v>663</v>
      </c>
      <c r="G80" s="542">
        <v>100024657</v>
      </c>
      <c r="H80" s="542">
        <v>995455</v>
      </c>
      <c r="I80" s="543"/>
      <c r="J80" s="542">
        <v>18</v>
      </c>
      <c r="K80" s="541"/>
      <c r="L80" s="540" t="s">
        <v>729</v>
      </c>
      <c r="M80" s="542" t="s">
        <v>299</v>
      </c>
      <c r="N80" s="542">
        <v>1</v>
      </c>
      <c r="O80" s="715"/>
      <c r="P80" s="539" t="str">
        <f t="shared" si="13"/>
        <v>INCLUDED</v>
      </c>
      <c r="Q80" s="721">
        <f t="shared" si="14"/>
        <v>0</v>
      </c>
      <c r="R80" s="446">
        <f t="shared" si="15"/>
        <v>0</v>
      </c>
      <c r="S80" s="609">
        <f>Discount!$J$36</f>
        <v>0</v>
      </c>
      <c r="T80" s="446">
        <f t="shared" si="16"/>
        <v>0</v>
      </c>
      <c r="U80" s="447">
        <f t="shared" si="17"/>
        <v>0</v>
      </c>
      <c r="V80" s="722">
        <f t="shared" si="7"/>
        <v>0</v>
      </c>
      <c r="W80" s="726"/>
      <c r="X80" s="726"/>
      <c r="Y80" s="726"/>
      <c r="Z80" s="726"/>
      <c r="AA80" s="726"/>
      <c r="AB80" s="727"/>
      <c r="AC80" s="727"/>
      <c r="AD80" s="727"/>
      <c r="AE80" s="727"/>
    </row>
    <row r="81" spans="1:31" s="728" customFormat="1" ht="98.25" customHeight="1">
      <c r="A81" s="707">
        <v>64</v>
      </c>
      <c r="B81" s="542">
        <v>7000016740</v>
      </c>
      <c r="C81" s="542">
        <v>1090</v>
      </c>
      <c r="D81" s="542">
        <v>1040</v>
      </c>
      <c r="E81" s="542">
        <v>2500</v>
      </c>
      <c r="F81" s="542" t="s">
        <v>663</v>
      </c>
      <c r="G81" s="542">
        <v>100024658</v>
      </c>
      <c r="H81" s="542">
        <v>995455</v>
      </c>
      <c r="I81" s="543"/>
      <c r="J81" s="542">
        <v>18</v>
      </c>
      <c r="K81" s="541"/>
      <c r="L81" s="540" t="s">
        <v>730</v>
      </c>
      <c r="M81" s="542" t="s">
        <v>299</v>
      </c>
      <c r="N81" s="542">
        <v>10</v>
      </c>
      <c r="O81" s="715"/>
      <c r="P81" s="539" t="str">
        <f t="shared" si="13"/>
        <v>INCLUDED</v>
      </c>
      <c r="Q81" s="721">
        <f t="shared" si="14"/>
        <v>0</v>
      </c>
      <c r="R81" s="446">
        <f t="shared" si="15"/>
        <v>0</v>
      </c>
      <c r="S81" s="609">
        <f>Discount!$J$36</f>
        <v>0</v>
      </c>
      <c r="T81" s="446">
        <f t="shared" si="16"/>
        <v>0</v>
      </c>
      <c r="U81" s="447">
        <f t="shared" si="17"/>
        <v>0</v>
      </c>
      <c r="V81" s="722">
        <f t="shared" si="7"/>
        <v>0</v>
      </c>
      <c r="W81" s="726"/>
      <c r="X81" s="726"/>
      <c r="Y81" s="726"/>
      <c r="Z81" s="726"/>
      <c r="AA81" s="726"/>
      <c r="AB81" s="727"/>
      <c r="AC81" s="727"/>
      <c r="AD81" s="727"/>
      <c r="AE81" s="727"/>
    </row>
    <row r="82" spans="1:31" s="728" customFormat="1" ht="98.25" customHeight="1">
      <c r="A82" s="707">
        <v>65</v>
      </c>
      <c r="B82" s="542">
        <v>7000016740</v>
      </c>
      <c r="C82" s="542">
        <v>1090</v>
      </c>
      <c r="D82" s="542">
        <v>1040</v>
      </c>
      <c r="E82" s="542">
        <v>2510</v>
      </c>
      <c r="F82" s="542" t="s">
        <v>663</v>
      </c>
      <c r="G82" s="542">
        <v>100024662</v>
      </c>
      <c r="H82" s="542">
        <v>995455</v>
      </c>
      <c r="I82" s="543"/>
      <c r="J82" s="542">
        <v>18</v>
      </c>
      <c r="K82" s="541"/>
      <c r="L82" s="540" t="s">
        <v>731</v>
      </c>
      <c r="M82" s="542" t="s">
        <v>299</v>
      </c>
      <c r="N82" s="542">
        <v>10</v>
      </c>
      <c r="O82" s="715"/>
      <c r="P82" s="539" t="str">
        <f t="shared" si="13"/>
        <v>INCLUDED</v>
      </c>
      <c r="Q82" s="721">
        <f t="shared" si="14"/>
        <v>0</v>
      </c>
      <c r="R82" s="446">
        <f t="shared" si="15"/>
        <v>0</v>
      </c>
      <c r="S82" s="609">
        <f>Discount!$J$36</f>
        <v>0</v>
      </c>
      <c r="T82" s="446">
        <f t="shared" si="16"/>
        <v>0</v>
      </c>
      <c r="U82" s="447">
        <f t="shared" si="17"/>
        <v>0</v>
      </c>
      <c r="V82" s="722">
        <f t="shared" si="7"/>
        <v>0</v>
      </c>
      <c r="W82" s="726"/>
      <c r="X82" s="726"/>
      <c r="Y82" s="726"/>
      <c r="Z82" s="726"/>
      <c r="AA82" s="726"/>
      <c r="AB82" s="727"/>
      <c r="AC82" s="727"/>
      <c r="AD82" s="727"/>
      <c r="AE82" s="727"/>
    </row>
    <row r="83" spans="1:31" s="728" customFormat="1" ht="98.25" customHeight="1">
      <c r="A83" s="707">
        <v>66</v>
      </c>
      <c r="B83" s="542">
        <v>7000016740</v>
      </c>
      <c r="C83" s="542">
        <v>1090</v>
      </c>
      <c r="D83" s="542">
        <v>1040</v>
      </c>
      <c r="E83" s="542">
        <v>2520</v>
      </c>
      <c r="F83" s="542" t="s">
        <v>663</v>
      </c>
      <c r="G83" s="542">
        <v>100024664</v>
      </c>
      <c r="H83" s="542">
        <v>995455</v>
      </c>
      <c r="I83" s="543"/>
      <c r="J83" s="542">
        <v>18</v>
      </c>
      <c r="K83" s="541"/>
      <c r="L83" s="540" t="s">
        <v>732</v>
      </c>
      <c r="M83" s="542" t="s">
        <v>299</v>
      </c>
      <c r="N83" s="542">
        <v>11</v>
      </c>
      <c r="O83" s="715"/>
      <c r="P83" s="539" t="str">
        <f t="shared" si="13"/>
        <v>INCLUDED</v>
      </c>
      <c r="Q83" s="721">
        <f t="shared" si="14"/>
        <v>0</v>
      </c>
      <c r="R83" s="446">
        <f t="shared" si="15"/>
        <v>0</v>
      </c>
      <c r="S83" s="609">
        <f>Discount!$J$36</f>
        <v>0</v>
      </c>
      <c r="T83" s="446">
        <f t="shared" si="16"/>
        <v>0</v>
      </c>
      <c r="U83" s="447">
        <f t="shared" si="17"/>
        <v>0</v>
      </c>
      <c r="V83" s="722">
        <f t="shared" ref="V83:V146" si="18">O83*N83</f>
        <v>0</v>
      </c>
      <c r="W83" s="726"/>
      <c r="X83" s="726"/>
      <c r="Y83" s="726"/>
      <c r="Z83" s="726"/>
      <c r="AA83" s="726"/>
      <c r="AB83" s="727"/>
      <c r="AC83" s="727"/>
      <c r="AD83" s="727"/>
      <c r="AE83" s="727"/>
    </row>
    <row r="84" spans="1:31" s="728" customFormat="1" ht="98.25" customHeight="1">
      <c r="A84" s="707">
        <v>67</v>
      </c>
      <c r="B84" s="542">
        <v>7000016740</v>
      </c>
      <c r="C84" s="542">
        <v>1090</v>
      </c>
      <c r="D84" s="542">
        <v>1040</v>
      </c>
      <c r="E84" s="542">
        <v>2530</v>
      </c>
      <c r="F84" s="542" t="s">
        <v>663</v>
      </c>
      <c r="G84" s="542">
        <v>100024665</v>
      </c>
      <c r="H84" s="542">
        <v>995455</v>
      </c>
      <c r="I84" s="543"/>
      <c r="J84" s="542">
        <v>18</v>
      </c>
      <c r="K84" s="541"/>
      <c r="L84" s="540" t="s">
        <v>733</v>
      </c>
      <c r="M84" s="542" t="s">
        <v>299</v>
      </c>
      <c r="N84" s="542">
        <v>4</v>
      </c>
      <c r="O84" s="715"/>
      <c r="P84" s="539" t="str">
        <f t="shared" si="13"/>
        <v>INCLUDED</v>
      </c>
      <c r="Q84" s="721">
        <f t="shared" si="14"/>
        <v>0</v>
      </c>
      <c r="R84" s="446">
        <f t="shared" si="15"/>
        <v>0</v>
      </c>
      <c r="S84" s="609">
        <f>Discount!$J$36</f>
        <v>0</v>
      </c>
      <c r="T84" s="446">
        <f t="shared" si="16"/>
        <v>0</v>
      </c>
      <c r="U84" s="447">
        <f t="shared" si="17"/>
        <v>0</v>
      </c>
      <c r="V84" s="722">
        <f t="shared" si="18"/>
        <v>0</v>
      </c>
      <c r="W84" s="726"/>
      <c r="X84" s="726"/>
      <c r="Y84" s="726"/>
      <c r="Z84" s="726"/>
      <c r="AA84" s="726"/>
      <c r="AB84" s="727"/>
      <c r="AC84" s="727"/>
      <c r="AD84" s="727"/>
      <c r="AE84" s="727"/>
    </row>
    <row r="85" spans="1:31" s="728" customFormat="1" ht="81" customHeight="1">
      <c r="A85" s="707">
        <v>68</v>
      </c>
      <c r="B85" s="542">
        <v>7000016740</v>
      </c>
      <c r="C85" s="542">
        <v>1090</v>
      </c>
      <c r="D85" s="542">
        <v>1040</v>
      </c>
      <c r="E85" s="542">
        <v>2540</v>
      </c>
      <c r="F85" s="542" t="s">
        <v>663</v>
      </c>
      <c r="G85" s="542">
        <v>100024707</v>
      </c>
      <c r="H85" s="542">
        <v>995455</v>
      </c>
      <c r="I85" s="543"/>
      <c r="J85" s="542">
        <v>18</v>
      </c>
      <c r="K85" s="541"/>
      <c r="L85" s="540" t="s">
        <v>734</v>
      </c>
      <c r="M85" s="542" t="s">
        <v>299</v>
      </c>
      <c r="N85" s="542">
        <v>3</v>
      </c>
      <c r="O85" s="715"/>
      <c r="P85" s="539" t="str">
        <f t="shared" si="13"/>
        <v>INCLUDED</v>
      </c>
      <c r="Q85" s="721">
        <f t="shared" si="14"/>
        <v>0</v>
      </c>
      <c r="R85" s="446">
        <f t="shared" si="15"/>
        <v>0</v>
      </c>
      <c r="S85" s="609">
        <f>Discount!$J$36</f>
        <v>0</v>
      </c>
      <c r="T85" s="446">
        <f t="shared" si="16"/>
        <v>0</v>
      </c>
      <c r="U85" s="447">
        <f t="shared" si="17"/>
        <v>0</v>
      </c>
      <c r="V85" s="722">
        <f t="shared" si="18"/>
        <v>0</v>
      </c>
      <c r="W85" s="726"/>
      <c r="X85" s="726"/>
      <c r="Y85" s="726"/>
      <c r="Z85" s="726"/>
      <c r="AA85" s="726"/>
      <c r="AB85" s="727"/>
      <c r="AC85" s="727"/>
      <c r="AD85" s="727"/>
      <c r="AE85" s="727"/>
    </row>
    <row r="86" spans="1:31" s="728" customFormat="1" ht="84" customHeight="1">
      <c r="A86" s="707">
        <v>69</v>
      </c>
      <c r="B86" s="542">
        <v>7000016740</v>
      </c>
      <c r="C86" s="542">
        <v>1090</v>
      </c>
      <c r="D86" s="542">
        <v>1040</v>
      </c>
      <c r="E86" s="542">
        <v>2550</v>
      </c>
      <c r="F86" s="542" t="s">
        <v>663</v>
      </c>
      <c r="G86" s="542">
        <v>100024710</v>
      </c>
      <c r="H86" s="542">
        <v>995455</v>
      </c>
      <c r="I86" s="543"/>
      <c r="J86" s="542">
        <v>18</v>
      </c>
      <c r="K86" s="541"/>
      <c r="L86" s="540" t="s">
        <v>735</v>
      </c>
      <c r="M86" s="542" t="s">
        <v>299</v>
      </c>
      <c r="N86" s="542">
        <v>5</v>
      </c>
      <c r="O86" s="715"/>
      <c r="P86" s="539" t="str">
        <f t="shared" si="13"/>
        <v>INCLUDED</v>
      </c>
      <c r="Q86" s="721">
        <f t="shared" si="14"/>
        <v>0</v>
      </c>
      <c r="R86" s="446">
        <f t="shared" si="15"/>
        <v>0</v>
      </c>
      <c r="S86" s="609">
        <f>Discount!$J$36</f>
        <v>0</v>
      </c>
      <c r="T86" s="446">
        <f t="shared" si="16"/>
        <v>0</v>
      </c>
      <c r="U86" s="447">
        <f t="shared" si="17"/>
        <v>0</v>
      </c>
      <c r="V86" s="722">
        <f t="shared" si="18"/>
        <v>0</v>
      </c>
      <c r="W86" s="726"/>
      <c r="X86" s="726"/>
      <c r="Y86" s="726"/>
      <c r="Z86" s="726"/>
      <c r="AA86" s="726"/>
      <c r="AB86" s="727"/>
      <c r="AC86" s="727"/>
      <c r="AD86" s="727"/>
      <c r="AE86" s="727"/>
    </row>
    <row r="87" spans="1:31" s="728" customFormat="1" ht="96" customHeight="1">
      <c r="A87" s="707">
        <v>70</v>
      </c>
      <c r="B87" s="542">
        <v>7000016740</v>
      </c>
      <c r="C87" s="542">
        <v>1090</v>
      </c>
      <c r="D87" s="542">
        <v>1040</v>
      </c>
      <c r="E87" s="542">
        <v>2560</v>
      </c>
      <c r="F87" s="542" t="s">
        <v>663</v>
      </c>
      <c r="G87" s="542">
        <v>100024713</v>
      </c>
      <c r="H87" s="542">
        <v>995455</v>
      </c>
      <c r="I87" s="543"/>
      <c r="J87" s="542">
        <v>18</v>
      </c>
      <c r="K87" s="541"/>
      <c r="L87" s="540" t="s">
        <v>736</v>
      </c>
      <c r="M87" s="542" t="s">
        <v>299</v>
      </c>
      <c r="N87" s="542">
        <v>1</v>
      </c>
      <c r="O87" s="715"/>
      <c r="P87" s="539" t="str">
        <f t="shared" si="13"/>
        <v>INCLUDED</v>
      </c>
      <c r="Q87" s="721">
        <f t="shared" si="14"/>
        <v>0</v>
      </c>
      <c r="R87" s="446">
        <f t="shared" si="15"/>
        <v>0</v>
      </c>
      <c r="S87" s="609">
        <f>Discount!$J$36</f>
        <v>0</v>
      </c>
      <c r="T87" s="446">
        <f t="shared" si="16"/>
        <v>0</v>
      </c>
      <c r="U87" s="447">
        <f t="shared" si="17"/>
        <v>0</v>
      </c>
      <c r="V87" s="722">
        <f t="shared" si="18"/>
        <v>0</v>
      </c>
      <c r="W87" s="726"/>
      <c r="X87" s="726"/>
      <c r="Y87" s="726"/>
      <c r="Z87" s="726"/>
      <c r="AA87" s="726"/>
      <c r="AB87" s="727"/>
      <c r="AC87" s="727"/>
      <c r="AD87" s="727"/>
      <c r="AE87" s="727"/>
    </row>
    <row r="88" spans="1:31" s="728" customFormat="1" ht="91.5" customHeight="1">
      <c r="A88" s="707">
        <v>71</v>
      </c>
      <c r="B88" s="542">
        <v>7000016740</v>
      </c>
      <c r="C88" s="542">
        <v>1090</v>
      </c>
      <c r="D88" s="542">
        <v>1040</v>
      </c>
      <c r="E88" s="542">
        <v>2570</v>
      </c>
      <c r="F88" s="542" t="s">
        <v>663</v>
      </c>
      <c r="G88" s="542">
        <v>100024717</v>
      </c>
      <c r="H88" s="542">
        <v>995455</v>
      </c>
      <c r="I88" s="543"/>
      <c r="J88" s="542">
        <v>18</v>
      </c>
      <c r="K88" s="541"/>
      <c r="L88" s="540" t="s">
        <v>737</v>
      </c>
      <c r="M88" s="542" t="s">
        <v>299</v>
      </c>
      <c r="N88" s="542">
        <v>6</v>
      </c>
      <c r="O88" s="715"/>
      <c r="P88" s="539" t="str">
        <f t="shared" si="13"/>
        <v>INCLUDED</v>
      </c>
      <c r="Q88" s="721">
        <f t="shared" si="14"/>
        <v>0</v>
      </c>
      <c r="R88" s="446">
        <f t="shared" si="15"/>
        <v>0</v>
      </c>
      <c r="S88" s="609">
        <f>Discount!$J$36</f>
        <v>0</v>
      </c>
      <c r="T88" s="446">
        <f t="shared" si="16"/>
        <v>0</v>
      </c>
      <c r="U88" s="447">
        <f t="shared" si="17"/>
        <v>0</v>
      </c>
      <c r="V88" s="722">
        <f t="shared" si="18"/>
        <v>0</v>
      </c>
      <c r="W88" s="726"/>
      <c r="X88" s="726"/>
      <c r="Y88" s="726"/>
      <c r="Z88" s="726"/>
      <c r="AA88" s="726"/>
      <c r="AB88" s="727"/>
      <c r="AC88" s="727"/>
      <c r="AD88" s="727"/>
      <c r="AE88" s="727"/>
    </row>
    <row r="89" spans="1:31" s="728" customFormat="1" ht="57" customHeight="1">
      <c r="A89" s="707">
        <v>72</v>
      </c>
      <c r="B89" s="542">
        <v>7000016740</v>
      </c>
      <c r="C89" s="542">
        <v>1090</v>
      </c>
      <c r="D89" s="542">
        <v>1040</v>
      </c>
      <c r="E89" s="542">
        <v>2580</v>
      </c>
      <c r="F89" s="542" t="s">
        <v>663</v>
      </c>
      <c r="G89" s="542">
        <v>100001255</v>
      </c>
      <c r="H89" s="542">
        <v>995433</v>
      </c>
      <c r="I89" s="543"/>
      <c r="J89" s="542">
        <v>18</v>
      </c>
      <c r="K89" s="541"/>
      <c r="L89" s="540" t="s">
        <v>503</v>
      </c>
      <c r="M89" s="542" t="s">
        <v>504</v>
      </c>
      <c r="N89" s="542">
        <v>250</v>
      </c>
      <c r="O89" s="715"/>
      <c r="P89" s="539" t="str">
        <f t="shared" si="13"/>
        <v>INCLUDED</v>
      </c>
      <c r="Q89" s="721">
        <f t="shared" si="14"/>
        <v>0</v>
      </c>
      <c r="R89" s="446">
        <f t="shared" si="15"/>
        <v>0</v>
      </c>
      <c r="S89" s="609">
        <f>Discount!$J$36</f>
        <v>0</v>
      </c>
      <c r="T89" s="446">
        <f t="shared" si="16"/>
        <v>0</v>
      </c>
      <c r="U89" s="447">
        <f t="shared" si="17"/>
        <v>0</v>
      </c>
      <c r="V89" s="722">
        <f t="shared" si="18"/>
        <v>0</v>
      </c>
      <c r="W89" s="726"/>
      <c r="X89" s="726"/>
      <c r="Y89" s="726"/>
      <c r="Z89" s="726"/>
      <c r="AA89" s="726"/>
      <c r="AB89" s="727"/>
      <c r="AC89" s="727"/>
      <c r="AD89" s="727"/>
      <c r="AE89" s="727"/>
    </row>
    <row r="90" spans="1:31" s="728" customFormat="1" ht="57" customHeight="1">
      <c r="A90" s="707">
        <v>73</v>
      </c>
      <c r="B90" s="542">
        <v>7000016740</v>
      </c>
      <c r="C90" s="542">
        <v>1090</v>
      </c>
      <c r="D90" s="542">
        <v>1040</v>
      </c>
      <c r="E90" s="542">
        <v>2590</v>
      </c>
      <c r="F90" s="542" t="s">
        <v>663</v>
      </c>
      <c r="G90" s="542">
        <v>100001256</v>
      </c>
      <c r="H90" s="542">
        <v>995433</v>
      </c>
      <c r="I90" s="543"/>
      <c r="J90" s="542">
        <v>18</v>
      </c>
      <c r="K90" s="541"/>
      <c r="L90" s="540" t="s">
        <v>505</v>
      </c>
      <c r="M90" s="542" t="s">
        <v>504</v>
      </c>
      <c r="N90" s="542">
        <v>250</v>
      </c>
      <c r="O90" s="715"/>
      <c r="P90" s="539" t="str">
        <f t="shared" si="13"/>
        <v>INCLUDED</v>
      </c>
      <c r="Q90" s="721">
        <f t="shared" si="14"/>
        <v>0</v>
      </c>
      <c r="R90" s="446">
        <f t="shared" si="15"/>
        <v>0</v>
      </c>
      <c r="S90" s="609">
        <f>Discount!$J$36</f>
        <v>0</v>
      </c>
      <c r="T90" s="446">
        <f t="shared" si="16"/>
        <v>0</v>
      </c>
      <c r="U90" s="447">
        <f t="shared" si="17"/>
        <v>0</v>
      </c>
      <c r="V90" s="722">
        <f t="shared" si="18"/>
        <v>0</v>
      </c>
      <c r="W90" s="726"/>
      <c r="X90" s="726"/>
      <c r="Y90" s="726"/>
      <c r="Z90" s="726"/>
      <c r="AA90" s="726"/>
      <c r="AB90" s="727"/>
      <c r="AC90" s="727"/>
      <c r="AD90" s="727"/>
      <c r="AE90" s="727"/>
    </row>
    <row r="91" spans="1:31" s="728" customFormat="1" ht="57" customHeight="1">
      <c r="A91" s="707">
        <v>74</v>
      </c>
      <c r="B91" s="542">
        <v>7000016740</v>
      </c>
      <c r="C91" s="542">
        <v>1090</v>
      </c>
      <c r="D91" s="542">
        <v>1040</v>
      </c>
      <c r="E91" s="542">
        <v>2600</v>
      </c>
      <c r="F91" s="542" t="s">
        <v>663</v>
      </c>
      <c r="G91" s="542">
        <v>100001257</v>
      </c>
      <c r="H91" s="542">
        <v>995433</v>
      </c>
      <c r="I91" s="543"/>
      <c r="J91" s="542">
        <v>18</v>
      </c>
      <c r="K91" s="541"/>
      <c r="L91" s="540" t="s">
        <v>548</v>
      </c>
      <c r="M91" s="542" t="s">
        <v>504</v>
      </c>
      <c r="N91" s="542">
        <v>500</v>
      </c>
      <c r="O91" s="715"/>
      <c r="P91" s="539" t="str">
        <f t="shared" si="13"/>
        <v>INCLUDED</v>
      </c>
      <c r="Q91" s="721">
        <f t="shared" si="14"/>
        <v>0</v>
      </c>
      <c r="R91" s="446">
        <f t="shared" si="15"/>
        <v>0</v>
      </c>
      <c r="S91" s="609">
        <f>Discount!$J$36</f>
        <v>0</v>
      </c>
      <c r="T91" s="446">
        <f t="shared" si="16"/>
        <v>0</v>
      </c>
      <c r="U91" s="447">
        <f t="shared" si="17"/>
        <v>0</v>
      </c>
      <c r="V91" s="722">
        <f t="shared" si="18"/>
        <v>0</v>
      </c>
      <c r="W91" s="726"/>
      <c r="X91" s="726"/>
      <c r="Y91" s="726"/>
      <c r="Z91" s="726"/>
      <c r="AA91" s="726"/>
      <c r="AB91" s="727"/>
      <c r="AC91" s="727"/>
      <c r="AD91" s="727"/>
      <c r="AE91" s="727"/>
    </row>
    <row r="92" spans="1:31" s="728" customFormat="1" ht="57" customHeight="1">
      <c r="A92" s="707">
        <v>75</v>
      </c>
      <c r="B92" s="542">
        <v>7000016740</v>
      </c>
      <c r="C92" s="542">
        <v>1090</v>
      </c>
      <c r="D92" s="542">
        <v>1040</v>
      </c>
      <c r="E92" s="542">
        <v>2610</v>
      </c>
      <c r="F92" s="542" t="s">
        <v>663</v>
      </c>
      <c r="G92" s="542">
        <v>100001258</v>
      </c>
      <c r="H92" s="542">
        <v>995433</v>
      </c>
      <c r="I92" s="543"/>
      <c r="J92" s="542">
        <v>18</v>
      </c>
      <c r="K92" s="541"/>
      <c r="L92" s="540" t="s">
        <v>738</v>
      </c>
      <c r="M92" s="542" t="s">
        <v>504</v>
      </c>
      <c r="N92" s="542">
        <v>144</v>
      </c>
      <c r="O92" s="715"/>
      <c r="P92" s="539" t="str">
        <f t="shared" si="13"/>
        <v>INCLUDED</v>
      </c>
      <c r="Q92" s="721">
        <f t="shared" si="14"/>
        <v>0</v>
      </c>
      <c r="R92" s="446">
        <f t="shared" si="15"/>
        <v>0</v>
      </c>
      <c r="S92" s="609">
        <f>Discount!$J$36</f>
        <v>0</v>
      </c>
      <c r="T92" s="446">
        <f t="shared" si="16"/>
        <v>0</v>
      </c>
      <c r="U92" s="447">
        <f t="shared" si="17"/>
        <v>0</v>
      </c>
      <c r="V92" s="722">
        <f t="shared" si="18"/>
        <v>0</v>
      </c>
      <c r="W92" s="726"/>
      <c r="X92" s="726"/>
      <c r="Y92" s="726"/>
      <c r="Z92" s="726"/>
      <c r="AA92" s="726"/>
      <c r="AB92" s="727"/>
      <c r="AC92" s="727"/>
      <c r="AD92" s="727"/>
      <c r="AE92" s="727"/>
    </row>
    <row r="93" spans="1:31" s="728" customFormat="1" ht="57" customHeight="1">
      <c r="A93" s="707">
        <v>76</v>
      </c>
      <c r="B93" s="542">
        <v>7000016740</v>
      </c>
      <c r="C93" s="542">
        <v>1090</v>
      </c>
      <c r="D93" s="542">
        <v>1040</v>
      </c>
      <c r="E93" s="542">
        <v>2650</v>
      </c>
      <c r="F93" s="542" t="s">
        <v>663</v>
      </c>
      <c r="G93" s="542">
        <v>100013029</v>
      </c>
      <c r="H93" s="542">
        <v>995454</v>
      </c>
      <c r="I93" s="543"/>
      <c r="J93" s="542">
        <v>18</v>
      </c>
      <c r="K93" s="541"/>
      <c r="L93" s="540" t="s">
        <v>739</v>
      </c>
      <c r="M93" s="542" t="s">
        <v>504</v>
      </c>
      <c r="N93" s="542">
        <v>139</v>
      </c>
      <c r="O93" s="715"/>
      <c r="P93" s="539" t="str">
        <f t="shared" si="13"/>
        <v>INCLUDED</v>
      </c>
      <c r="Q93" s="721">
        <f t="shared" si="14"/>
        <v>0</v>
      </c>
      <c r="R93" s="446">
        <f t="shared" si="15"/>
        <v>0</v>
      </c>
      <c r="S93" s="609">
        <f>Discount!$J$36</f>
        <v>0</v>
      </c>
      <c r="T93" s="446">
        <f t="shared" si="16"/>
        <v>0</v>
      </c>
      <c r="U93" s="447">
        <f t="shared" si="17"/>
        <v>0</v>
      </c>
      <c r="V93" s="722">
        <f t="shared" si="18"/>
        <v>0</v>
      </c>
      <c r="W93" s="726"/>
      <c r="X93" s="726"/>
      <c r="Y93" s="726"/>
      <c r="Z93" s="726"/>
      <c r="AA93" s="726"/>
      <c r="AB93" s="727"/>
      <c r="AC93" s="727"/>
      <c r="AD93" s="727"/>
      <c r="AE93" s="727"/>
    </row>
    <row r="94" spans="1:31" s="728" customFormat="1" ht="57" customHeight="1">
      <c r="A94" s="707">
        <v>77</v>
      </c>
      <c r="B94" s="542">
        <v>7000016740</v>
      </c>
      <c r="C94" s="542">
        <v>1090</v>
      </c>
      <c r="D94" s="542">
        <v>1040</v>
      </c>
      <c r="E94" s="542">
        <v>2660</v>
      </c>
      <c r="F94" s="542" t="s">
        <v>663</v>
      </c>
      <c r="G94" s="542">
        <v>100016698</v>
      </c>
      <c r="H94" s="542">
        <v>995451</v>
      </c>
      <c r="I94" s="543"/>
      <c r="J94" s="542">
        <v>18</v>
      </c>
      <c r="K94" s="541"/>
      <c r="L94" s="540" t="s">
        <v>740</v>
      </c>
      <c r="M94" s="542" t="s">
        <v>504</v>
      </c>
      <c r="N94" s="542">
        <v>13</v>
      </c>
      <c r="O94" s="715"/>
      <c r="P94" s="539" t="str">
        <f t="shared" si="13"/>
        <v>INCLUDED</v>
      </c>
      <c r="Q94" s="721">
        <f t="shared" si="14"/>
        <v>0</v>
      </c>
      <c r="R94" s="446">
        <f t="shared" si="15"/>
        <v>0</v>
      </c>
      <c r="S94" s="609">
        <f>Discount!$J$36</f>
        <v>0</v>
      </c>
      <c r="T94" s="446">
        <f t="shared" si="16"/>
        <v>0</v>
      </c>
      <c r="U94" s="447">
        <f t="shared" si="17"/>
        <v>0</v>
      </c>
      <c r="V94" s="722">
        <f t="shared" si="18"/>
        <v>0</v>
      </c>
      <c r="W94" s="726"/>
      <c r="X94" s="726"/>
      <c r="Y94" s="726"/>
      <c r="Z94" s="726"/>
      <c r="AA94" s="726"/>
      <c r="AB94" s="727"/>
      <c r="AC94" s="727"/>
      <c r="AD94" s="727"/>
      <c r="AE94" s="727"/>
    </row>
    <row r="95" spans="1:31" s="728" customFormat="1" ht="57" customHeight="1">
      <c r="A95" s="707">
        <v>78</v>
      </c>
      <c r="B95" s="542">
        <v>7000016740</v>
      </c>
      <c r="C95" s="542">
        <v>1090</v>
      </c>
      <c r="D95" s="542">
        <v>1040</v>
      </c>
      <c r="E95" s="542">
        <v>2670</v>
      </c>
      <c r="F95" s="542" t="s">
        <v>663</v>
      </c>
      <c r="G95" s="542">
        <v>100002892</v>
      </c>
      <c r="H95" s="542">
        <v>995454</v>
      </c>
      <c r="I95" s="543"/>
      <c r="J95" s="542">
        <v>18</v>
      </c>
      <c r="K95" s="541"/>
      <c r="L95" s="540" t="s">
        <v>741</v>
      </c>
      <c r="M95" s="542" t="s">
        <v>478</v>
      </c>
      <c r="N95" s="542">
        <v>10</v>
      </c>
      <c r="O95" s="715"/>
      <c r="P95" s="539" t="str">
        <f t="shared" si="13"/>
        <v>INCLUDED</v>
      </c>
      <c r="Q95" s="721">
        <f t="shared" si="14"/>
        <v>0</v>
      </c>
      <c r="R95" s="446">
        <f t="shared" si="15"/>
        <v>0</v>
      </c>
      <c r="S95" s="609">
        <f>Discount!$J$36</f>
        <v>0</v>
      </c>
      <c r="T95" s="446">
        <f t="shared" si="16"/>
        <v>0</v>
      </c>
      <c r="U95" s="447">
        <f t="shared" si="17"/>
        <v>0</v>
      </c>
      <c r="V95" s="722">
        <f t="shared" si="18"/>
        <v>0</v>
      </c>
      <c r="W95" s="726"/>
      <c r="X95" s="726"/>
      <c r="Y95" s="726"/>
      <c r="Z95" s="726"/>
      <c r="AA95" s="726"/>
      <c r="AB95" s="727"/>
      <c r="AC95" s="727"/>
      <c r="AD95" s="727"/>
      <c r="AE95" s="727"/>
    </row>
    <row r="96" spans="1:31" s="728" customFormat="1" ht="57" customHeight="1">
      <c r="A96" s="707">
        <v>79</v>
      </c>
      <c r="B96" s="542">
        <v>7000016740</v>
      </c>
      <c r="C96" s="542">
        <v>1090</v>
      </c>
      <c r="D96" s="542">
        <v>1040</v>
      </c>
      <c r="E96" s="542">
        <v>2700</v>
      </c>
      <c r="F96" s="542" t="s">
        <v>663</v>
      </c>
      <c r="G96" s="542">
        <v>100001263</v>
      </c>
      <c r="H96" s="542">
        <v>995455</v>
      </c>
      <c r="I96" s="543"/>
      <c r="J96" s="542">
        <v>18</v>
      </c>
      <c r="K96" s="541"/>
      <c r="L96" s="540" t="s">
        <v>742</v>
      </c>
      <c r="M96" s="542" t="s">
        <v>478</v>
      </c>
      <c r="N96" s="542">
        <v>3.2</v>
      </c>
      <c r="O96" s="715"/>
      <c r="P96" s="539" t="str">
        <f t="shared" si="13"/>
        <v>INCLUDED</v>
      </c>
      <c r="Q96" s="721">
        <f t="shared" si="14"/>
        <v>0</v>
      </c>
      <c r="R96" s="446">
        <f t="shared" si="15"/>
        <v>0</v>
      </c>
      <c r="S96" s="609">
        <f>Discount!$J$36</f>
        <v>0</v>
      </c>
      <c r="T96" s="446">
        <f t="shared" si="16"/>
        <v>0</v>
      </c>
      <c r="U96" s="447">
        <f t="shared" si="17"/>
        <v>0</v>
      </c>
      <c r="V96" s="722">
        <f t="shared" si="18"/>
        <v>0</v>
      </c>
      <c r="W96" s="726"/>
      <c r="X96" s="726"/>
      <c r="Y96" s="726"/>
      <c r="Z96" s="726"/>
      <c r="AA96" s="726"/>
      <c r="AB96" s="727"/>
      <c r="AC96" s="727"/>
      <c r="AD96" s="727"/>
      <c r="AE96" s="727"/>
    </row>
    <row r="97" spans="1:31" s="728" customFormat="1" ht="135" customHeight="1">
      <c r="A97" s="707">
        <v>80</v>
      </c>
      <c r="B97" s="542">
        <v>7000016740</v>
      </c>
      <c r="C97" s="542">
        <v>1080</v>
      </c>
      <c r="D97" s="542">
        <v>1050</v>
      </c>
      <c r="E97" s="542">
        <v>720</v>
      </c>
      <c r="F97" s="542" t="s">
        <v>664</v>
      </c>
      <c r="G97" s="542">
        <v>100024481</v>
      </c>
      <c r="H97" s="542">
        <v>995455</v>
      </c>
      <c r="I97" s="543"/>
      <c r="J97" s="542">
        <v>18</v>
      </c>
      <c r="K97" s="541"/>
      <c r="L97" s="540" t="s">
        <v>743</v>
      </c>
      <c r="M97" s="542" t="s">
        <v>299</v>
      </c>
      <c r="N97" s="542">
        <v>18</v>
      </c>
      <c r="O97" s="715"/>
      <c r="P97" s="539" t="str">
        <f t="shared" si="13"/>
        <v>INCLUDED</v>
      </c>
      <c r="Q97" s="721">
        <f t="shared" si="14"/>
        <v>0</v>
      </c>
      <c r="R97" s="446">
        <f t="shared" si="15"/>
        <v>0</v>
      </c>
      <c r="S97" s="609">
        <f>Discount!$J$36</f>
        <v>0</v>
      </c>
      <c r="T97" s="446">
        <f t="shared" si="16"/>
        <v>0</v>
      </c>
      <c r="U97" s="447">
        <f t="shared" si="17"/>
        <v>0</v>
      </c>
      <c r="V97" s="722">
        <f t="shared" si="18"/>
        <v>0</v>
      </c>
      <c r="W97" s="726"/>
      <c r="X97" s="726"/>
      <c r="Y97" s="726"/>
      <c r="Z97" s="726"/>
      <c r="AA97" s="726"/>
      <c r="AB97" s="727"/>
      <c r="AC97" s="727"/>
      <c r="AD97" s="727"/>
      <c r="AE97" s="727"/>
    </row>
    <row r="98" spans="1:31" s="728" customFormat="1" ht="135" customHeight="1">
      <c r="A98" s="707">
        <v>81</v>
      </c>
      <c r="B98" s="542">
        <v>7000016740</v>
      </c>
      <c r="C98" s="542">
        <v>1080</v>
      </c>
      <c r="D98" s="542">
        <v>1050</v>
      </c>
      <c r="E98" s="542">
        <v>730</v>
      </c>
      <c r="F98" s="542" t="s">
        <v>664</v>
      </c>
      <c r="G98" s="542">
        <v>100024482</v>
      </c>
      <c r="H98" s="542">
        <v>995455</v>
      </c>
      <c r="I98" s="543"/>
      <c r="J98" s="542">
        <v>18</v>
      </c>
      <c r="K98" s="541"/>
      <c r="L98" s="540" t="s">
        <v>744</v>
      </c>
      <c r="M98" s="542" t="s">
        <v>299</v>
      </c>
      <c r="N98" s="542">
        <v>19</v>
      </c>
      <c r="O98" s="715"/>
      <c r="P98" s="539" t="str">
        <f t="shared" si="13"/>
        <v>INCLUDED</v>
      </c>
      <c r="Q98" s="721">
        <f t="shared" si="14"/>
        <v>0</v>
      </c>
      <c r="R98" s="446">
        <f t="shared" si="15"/>
        <v>0</v>
      </c>
      <c r="S98" s="609">
        <f>Discount!$J$36</f>
        <v>0</v>
      </c>
      <c r="T98" s="446">
        <f t="shared" si="16"/>
        <v>0</v>
      </c>
      <c r="U98" s="447">
        <f t="shared" si="17"/>
        <v>0</v>
      </c>
      <c r="V98" s="722">
        <f t="shared" si="18"/>
        <v>0</v>
      </c>
      <c r="W98" s="726"/>
      <c r="X98" s="726"/>
      <c r="Y98" s="726"/>
      <c r="Z98" s="726"/>
      <c r="AA98" s="726"/>
      <c r="AB98" s="727"/>
      <c r="AC98" s="727"/>
      <c r="AD98" s="727"/>
      <c r="AE98" s="727"/>
    </row>
    <row r="99" spans="1:31" s="728" customFormat="1" ht="135" customHeight="1">
      <c r="A99" s="707">
        <v>82</v>
      </c>
      <c r="B99" s="542">
        <v>7000016740</v>
      </c>
      <c r="C99" s="542">
        <v>1080</v>
      </c>
      <c r="D99" s="542">
        <v>1050</v>
      </c>
      <c r="E99" s="542">
        <v>740</v>
      </c>
      <c r="F99" s="542" t="s">
        <v>664</v>
      </c>
      <c r="G99" s="542">
        <v>100024483</v>
      </c>
      <c r="H99" s="542">
        <v>995455</v>
      </c>
      <c r="I99" s="543"/>
      <c r="J99" s="542">
        <v>18</v>
      </c>
      <c r="K99" s="541"/>
      <c r="L99" s="540" t="s">
        <v>745</v>
      </c>
      <c r="M99" s="542" t="s">
        <v>299</v>
      </c>
      <c r="N99" s="542">
        <v>6</v>
      </c>
      <c r="O99" s="715"/>
      <c r="P99" s="539" t="str">
        <f t="shared" si="13"/>
        <v>INCLUDED</v>
      </c>
      <c r="Q99" s="721">
        <f t="shared" si="14"/>
        <v>0</v>
      </c>
      <c r="R99" s="446">
        <f t="shared" si="15"/>
        <v>0</v>
      </c>
      <c r="S99" s="609">
        <f>Discount!$J$36</f>
        <v>0</v>
      </c>
      <c r="T99" s="446">
        <f t="shared" si="16"/>
        <v>0</v>
      </c>
      <c r="U99" s="447">
        <f t="shared" si="17"/>
        <v>0</v>
      </c>
      <c r="V99" s="722">
        <f t="shared" si="18"/>
        <v>0</v>
      </c>
      <c r="W99" s="726"/>
      <c r="X99" s="726"/>
      <c r="Y99" s="726"/>
      <c r="Z99" s="726"/>
      <c r="AA99" s="726"/>
      <c r="AB99" s="727"/>
      <c r="AC99" s="727"/>
      <c r="AD99" s="727"/>
      <c r="AE99" s="727"/>
    </row>
    <row r="100" spans="1:31" s="728" customFormat="1" ht="135" customHeight="1">
      <c r="A100" s="707">
        <v>83</v>
      </c>
      <c r="B100" s="542">
        <v>7000016740</v>
      </c>
      <c r="C100" s="542">
        <v>1080</v>
      </c>
      <c r="D100" s="542">
        <v>1050</v>
      </c>
      <c r="E100" s="542">
        <v>750</v>
      </c>
      <c r="F100" s="542" t="s">
        <v>664</v>
      </c>
      <c r="G100" s="542">
        <v>100024484</v>
      </c>
      <c r="H100" s="542">
        <v>995455</v>
      </c>
      <c r="I100" s="543"/>
      <c r="J100" s="542">
        <v>18</v>
      </c>
      <c r="K100" s="541"/>
      <c r="L100" s="540" t="s">
        <v>746</v>
      </c>
      <c r="M100" s="542" t="s">
        <v>299</v>
      </c>
      <c r="N100" s="542">
        <v>2</v>
      </c>
      <c r="O100" s="715"/>
      <c r="P100" s="539" t="str">
        <f t="shared" si="13"/>
        <v>INCLUDED</v>
      </c>
      <c r="Q100" s="721">
        <f t="shared" si="14"/>
        <v>0</v>
      </c>
      <c r="R100" s="446">
        <f t="shared" si="15"/>
        <v>0</v>
      </c>
      <c r="S100" s="609">
        <f>Discount!$J$36</f>
        <v>0</v>
      </c>
      <c r="T100" s="446">
        <f t="shared" si="16"/>
        <v>0</v>
      </c>
      <c r="U100" s="447">
        <f t="shared" si="17"/>
        <v>0</v>
      </c>
      <c r="V100" s="722">
        <f t="shared" si="18"/>
        <v>0</v>
      </c>
      <c r="W100" s="726"/>
      <c r="X100" s="726"/>
      <c r="Y100" s="726"/>
      <c r="Z100" s="726"/>
      <c r="AA100" s="726"/>
      <c r="AB100" s="727"/>
      <c r="AC100" s="727"/>
      <c r="AD100" s="727"/>
      <c r="AE100" s="727"/>
    </row>
    <row r="101" spans="1:31" s="728" customFormat="1" ht="135" customHeight="1">
      <c r="A101" s="707">
        <v>84</v>
      </c>
      <c r="B101" s="542">
        <v>7000016740</v>
      </c>
      <c r="C101" s="542">
        <v>1080</v>
      </c>
      <c r="D101" s="542">
        <v>1050</v>
      </c>
      <c r="E101" s="542">
        <v>760</v>
      </c>
      <c r="F101" s="542" t="s">
        <v>664</v>
      </c>
      <c r="G101" s="542">
        <v>100024485</v>
      </c>
      <c r="H101" s="542">
        <v>995455</v>
      </c>
      <c r="I101" s="543"/>
      <c r="J101" s="542">
        <v>18</v>
      </c>
      <c r="K101" s="541"/>
      <c r="L101" s="540" t="s">
        <v>747</v>
      </c>
      <c r="M101" s="542" t="s">
        <v>299</v>
      </c>
      <c r="N101" s="542">
        <v>1</v>
      </c>
      <c r="O101" s="715"/>
      <c r="P101" s="539" t="str">
        <f t="shared" si="13"/>
        <v>INCLUDED</v>
      </c>
      <c r="Q101" s="721">
        <f t="shared" si="14"/>
        <v>0</v>
      </c>
      <c r="R101" s="446">
        <f t="shared" si="15"/>
        <v>0</v>
      </c>
      <c r="S101" s="609">
        <f>Discount!$J$36</f>
        <v>0</v>
      </c>
      <c r="T101" s="446">
        <f t="shared" si="16"/>
        <v>0</v>
      </c>
      <c r="U101" s="447">
        <f t="shared" si="17"/>
        <v>0</v>
      </c>
      <c r="V101" s="722">
        <f t="shared" si="18"/>
        <v>0</v>
      </c>
      <c r="W101" s="726"/>
      <c r="X101" s="726"/>
      <c r="Y101" s="726"/>
      <c r="Z101" s="726"/>
      <c r="AA101" s="726"/>
      <c r="AB101" s="727"/>
      <c r="AC101" s="727"/>
      <c r="AD101" s="727"/>
      <c r="AE101" s="727"/>
    </row>
    <row r="102" spans="1:31" s="728" customFormat="1" ht="135" customHeight="1">
      <c r="A102" s="707">
        <v>85</v>
      </c>
      <c r="B102" s="542">
        <v>7000016740</v>
      </c>
      <c r="C102" s="542">
        <v>1080</v>
      </c>
      <c r="D102" s="542">
        <v>1050</v>
      </c>
      <c r="E102" s="542">
        <v>770</v>
      </c>
      <c r="F102" s="542" t="s">
        <v>664</v>
      </c>
      <c r="G102" s="542">
        <v>100024486</v>
      </c>
      <c r="H102" s="542">
        <v>995455</v>
      </c>
      <c r="I102" s="543"/>
      <c r="J102" s="542">
        <v>18</v>
      </c>
      <c r="K102" s="541"/>
      <c r="L102" s="540" t="s">
        <v>748</v>
      </c>
      <c r="M102" s="542" t="s">
        <v>299</v>
      </c>
      <c r="N102" s="542">
        <v>1</v>
      </c>
      <c r="O102" s="715"/>
      <c r="P102" s="539" t="str">
        <f t="shared" si="13"/>
        <v>INCLUDED</v>
      </c>
      <c r="Q102" s="721">
        <f t="shared" si="14"/>
        <v>0</v>
      </c>
      <c r="R102" s="446">
        <f t="shared" si="15"/>
        <v>0</v>
      </c>
      <c r="S102" s="609">
        <f>Discount!$J$36</f>
        <v>0</v>
      </c>
      <c r="T102" s="446">
        <f t="shared" si="16"/>
        <v>0</v>
      </c>
      <c r="U102" s="447">
        <f t="shared" si="17"/>
        <v>0</v>
      </c>
      <c r="V102" s="722">
        <f t="shared" si="18"/>
        <v>0</v>
      </c>
      <c r="W102" s="726"/>
      <c r="X102" s="726"/>
      <c r="Y102" s="726"/>
      <c r="Z102" s="726"/>
      <c r="AA102" s="726"/>
      <c r="AB102" s="727"/>
      <c r="AC102" s="727"/>
      <c r="AD102" s="727"/>
      <c r="AE102" s="727"/>
    </row>
    <row r="103" spans="1:31" s="728" customFormat="1" ht="135" customHeight="1">
      <c r="A103" s="707">
        <v>86</v>
      </c>
      <c r="B103" s="542">
        <v>7000016740</v>
      </c>
      <c r="C103" s="542">
        <v>1080</v>
      </c>
      <c r="D103" s="542">
        <v>1050</v>
      </c>
      <c r="E103" s="542">
        <v>780</v>
      </c>
      <c r="F103" s="542" t="s">
        <v>664</v>
      </c>
      <c r="G103" s="542">
        <v>100024488</v>
      </c>
      <c r="H103" s="542">
        <v>995455</v>
      </c>
      <c r="I103" s="543"/>
      <c r="J103" s="542">
        <v>18</v>
      </c>
      <c r="K103" s="541"/>
      <c r="L103" s="540" t="s">
        <v>749</v>
      </c>
      <c r="M103" s="542" t="s">
        <v>299</v>
      </c>
      <c r="N103" s="542">
        <v>2</v>
      </c>
      <c r="O103" s="715"/>
      <c r="P103" s="539" t="str">
        <f t="shared" si="13"/>
        <v>INCLUDED</v>
      </c>
      <c r="Q103" s="721">
        <f t="shared" si="14"/>
        <v>0</v>
      </c>
      <c r="R103" s="446">
        <f t="shared" si="15"/>
        <v>0</v>
      </c>
      <c r="S103" s="609">
        <f>Discount!$J$36</f>
        <v>0</v>
      </c>
      <c r="T103" s="446">
        <f t="shared" si="16"/>
        <v>0</v>
      </c>
      <c r="U103" s="447">
        <f t="shared" si="17"/>
        <v>0</v>
      </c>
      <c r="V103" s="722">
        <f t="shared" si="18"/>
        <v>0</v>
      </c>
      <c r="W103" s="726"/>
      <c r="X103" s="726"/>
      <c r="Y103" s="726"/>
      <c r="Z103" s="726"/>
      <c r="AA103" s="726"/>
      <c r="AB103" s="727"/>
      <c r="AC103" s="727"/>
      <c r="AD103" s="727"/>
      <c r="AE103" s="727"/>
    </row>
    <row r="104" spans="1:31" s="728" customFormat="1" ht="135" customHeight="1">
      <c r="A104" s="707">
        <v>87</v>
      </c>
      <c r="B104" s="542">
        <v>7000016740</v>
      </c>
      <c r="C104" s="542">
        <v>1080</v>
      </c>
      <c r="D104" s="542">
        <v>1050</v>
      </c>
      <c r="E104" s="542">
        <v>790</v>
      </c>
      <c r="F104" s="542" t="s">
        <v>664</v>
      </c>
      <c r="G104" s="542">
        <v>100024623</v>
      </c>
      <c r="H104" s="542">
        <v>995455</v>
      </c>
      <c r="I104" s="543"/>
      <c r="J104" s="542">
        <v>18</v>
      </c>
      <c r="K104" s="541"/>
      <c r="L104" s="540" t="s">
        <v>750</v>
      </c>
      <c r="M104" s="542" t="s">
        <v>299</v>
      </c>
      <c r="N104" s="542">
        <v>5</v>
      </c>
      <c r="O104" s="715"/>
      <c r="P104" s="539" t="str">
        <f t="shared" si="13"/>
        <v>INCLUDED</v>
      </c>
      <c r="Q104" s="721">
        <f t="shared" si="14"/>
        <v>0</v>
      </c>
      <c r="R104" s="446">
        <f t="shared" si="15"/>
        <v>0</v>
      </c>
      <c r="S104" s="609">
        <f>Discount!$J$36</f>
        <v>0</v>
      </c>
      <c r="T104" s="446">
        <f t="shared" si="16"/>
        <v>0</v>
      </c>
      <c r="U104" s="447">
        <f t="shared" si="17"/>
        <v>0</v>
      </c>
      <c r="V104" s="722">
        <f t="shared" si="18"/>
        <v>0</v>
      </c>
      <c r="W104" s="726"/>
      <c r="X104" s="726"/>
      <c r="Y104" s="726"/>
      <c r="Z104" s="726"/>
      <c r="AA104" s="726"/>
      <c r="AB104" s="727"/>
      <c r="AC104" s="727"/>
      <c r="AD104" s="727"/>
      <c r="AE104" s="727"/>
    </row>
    <row r="105" spans="1:31" s="728" customFormat="1" ht="135" customHeight="1">
      <c r="A105" s="707">
        <v>88</v>
      </c>
      <c r="B105" s="542">
        <v>7000016740</v>
      </c>
      <c r="C105" s="542">
        <v>1080</v>
      </c>
      <c r="D105" s="542">
        <v>1050</v>
      </c>
      <c r="E105" s="542">
        <v>800</v>
      </c>
      <c r="F105" s="542" t="s">
        <v>664</v>
      </c>
      <c r="G105" s="542">
        <v>100024624</v>
      </c>
      <c r="H105" s="542">
        <v>995455</v>
      </c>
      <c r="I105" s="543"/>
      <c r="J105" s="542">
        <v>18</v>
      </c>
      <c r="K105" s="541"/>
      <c r="L105" s="540" t="s">
        <v>751</v>
      </c>
      <c r="M105" s="542" t="s">
        <v>299</v>
      </c>
      <c r="N105" s="542">
        <v>4</v>
      </c>
      <c r="O105" s="715"/>
      <c r="P105" s="539" t="str">
        <f t="shared" si="13"/>
        <v>INCLUDED</v>
      </c>
      <c r="Q105" s="721">
        <f t="shared" si="14"/>
        <v>0</v>
      </c>
      <c r="R105" s="446">
        <f t="shared" si="15"/>
        <v>0</v>
      </c>
      <c r="S105" s="609">
        <f>Discount!$J$36</f>
        <v>0</v>
      </c>
      <c r="T105" s="446">
        <f t="shared" si="16"/>
        <v>0</v>
      </c>
      <c r="U105" s="447">
        <f t="shared" si="17"/>
        <v>0</v>
      </c>
      <c r="V105" s="722">
        <f t="shared" si="18"/>
        <v>0</v>
      </c>
      <c r="W105" s="726"/>
      <c r="X105" s="726"/>
      <c r="Y105" s="726"/>
      <c r="Z105" s="726"/>
      <c r="AA105" s="726"/>
      <c r="AB105" s="727"/>
      <c r="AC105" s="727"/>
      <c r="AD105" s="727"/>
      <c r="AE105" s="727"/>
    </row>
    <row r="106" spans="1:31" s="728" customFormat="1" ht="132" customHeight="1">
      <c r="A106" s="707">
        <v>89</v>
      </c>
      <c r="B106" s="542">
        <v>7000016740</v>
      </c>
      <c r="C106" s="542">
        <v>1080</v>
      </c>
      <c r="D106" s="542">
        <v>1050</v>
      </c>
      <c r="E106" s="542">
        <v>810</v>
      </c>
      <c r="F106" s="542" t="s">
        <v>664</v>
      </c>
      <c r="G106" s="542">
        <v>100024625</v>
      </c>
      <c r="H106" s="542">
        <v>995455</v>
      </c>
      <c r="I106" s="543"/>
      <c r="J106" s="542">
        <v>18</v>
      </c>
      <c r="K106" s="541"/>
      <c r="L106" s="540" t="s">
        <v>752</v>
      </c>
      <c r="M106" s="542" t="s">
        <v>299</v>
      </c>
      <c r="N106" s="542">
        <v>5</v>
      </c>
      <c r="O106" s="715"/>
      <c r="P106" s="539" t="str">
        <f t="shared" si="13"/>
        <v>INCLUDED</v>
      </c>
      <c r="Q106" s="721">
        <f t="shared" si="14"/>
        <v>0</v>
      </c>
      <c r="R106" s="446">
        <f t="shared" si="15"/>
        <v>0</v>
      </c>
      <c r="S106" s="609">
        <f>Discount!$J$36</f>
        <v>0</v>
      </c>
      <c r="T106" s="446">
        <f t="shared" si="16"/>
        <v>0</v>
      </c>
      <c r="U106" s="447">
        <f t="shared" si="17"/>
        <v>0</v>
      </c>
      <c r="V106" s="722">
        <f t="shared" si="18"/>
        <v>0</v>
      </c>
      <c r="W106" s="726"/>
      <c r="X106" s="726"/>
      <c r="Y106" s="726"/>
      <c r="Z106" s="726"/>
      <c r="AA106" s="726"/>
      <c r="AB106" s="727"/>
      <c r="AC106" s="727"/>
      <c r="AD106" s="727"/>
      <c r="AE106" s="727"/>
    </row>
    <row r="107" spans="1:31" s="728" customFormat="1" ht="132" customHeight="1">
      <c r="A107" s="707">
        <v>90</v>
      </c>
      <c r="B107" s="542">
        <v>7000016740</v>
      </c>
      <c r="C107" s="542">
        <v>1080</v>
      </c>
      <c r="D107" s="542">
        <v>1050</v>
      </c>
      <c r="E107" s="542">
        <v>820</v>
      </c>
      <c r="F107" s="542" t="s">
        <v>664</v>
      </c>
      <c r="G107" s="542">
        <v>100024626</v>
      </c>
      <c r="H107" s="542">
        <v>995455</v>
      </c>
      <c r="I107" s="543"/>
      <c r="J107" s="542">
        <v>18</v>
      </c>
      <c r="K107" s="541"/>
      <c r="L107" s="540" t="s">
        <v>753</v>
      </c>
      <c r="M107" s="542" t="s">
        <v>299</v>
      </c>
      <c r="N107" s="542">
        <v>5</v>
      </c>
      <c r="O107" s="715"/>
      <c r="P107" s="539" t="str">
        <f t="shared" si="13"/>
        <v>INCLUDED</v>
      </c>
      <c r="Q107" s="721">
        <f t="shared" si="14"/>
        <v>0</v>
      </c>
      <c r="R107" s="446">
        <f t="shared" si="15"/>
        <v>0</v>
      </c>
      <c r="S107" s="609">
        <f>Discount!$J$36</f>
        <v>0</v>
      </c>
      <c r="T107" s="446">
        <f t="shared" si="16"/>
        <v>0</v>
      </c>
      <c r="U107" s="447">
        <f t="shared" si="17"/>
        <v>0</v>
      </c>
      <c r="V107" s="722">
        <f t="shared" si="18"/>
        <v>0</v>
      </c>
      <c r="W107" s="726"/>
      <c r="X107" s="726"/>
      <c r="Y107" s="726"/>
      <c r="Z107" s="726"/>
      <c r="AA107" s="726"/>
      <c r="AB107" s="727"/>
      <c r="AC107" s="727"/>
      <c r="AD107" s="727"/>
      <c r="AE107" s="727"/>
    </row>
    <row r="108" spans="1:31" s="728" customFormat="1" ht="132" customHeight="1">
      <c r="A108" s="707">
        <v>91</v>
      </c>
      <c r="B108" s="542">
        <v>7000016740</v>
      </c>
      <c r="C108" s="542">
        <v>1080</v>
      </c>
      <c r="D108" s="542">
        <v>1050</v>
      </c>
      <c r="E108" s="542">
        <v>830</v>
      </c>
      <c r="F108" s="542" t="s">
        <v>664</v>
      </c>
      <c r="G108" s="542">
        <v>100024630</v>
      </c>
      <c r="H108" s="542">
        <v>995455</v>
      </c>
      <c r="I108" s="543"/>
      <c r="J108" s="542">
        <v>18</v>
      </c>
      <c r="K108" s="541"/>
      <c r="L108" s="540" t="s">
        <v>754</v>
      </c>
      <c r="M108" s="542" t="s">
        <v>299</v>
      </c>
      <c r="N108" s="542">
        <v>1</v>
      </c>
      <c r="O108" s="715"/>
      <c r="P108" s="539" t="str">
        <f t="shared" si="13"/>
        <v>INCLUDED</v>
      </c>
      <c r="Q108" s="721">
        <f t="shared" si="14"/>
        <v>0</v>
      </c>
      <c r="R108" s="446">
        <f t="shared" si="15"/>
        <v>0</v>
      </c>
      <c r="S108" s="609">
        <f>Discount!$J$36</f>
        <v>0</v>
      </c>
      <c r="T108" s="446">
        <f t="shared" si="16"/>
        <v>0</v>
      </c>
      <c r="U108" s="447">
        <f t="shared" si="17"/>
        <v>0</v>
      </c>
      <c r="V108" s="722">
        <f t="shared" si="18"/>
        <v>0</v>
      </c>
      <c r="W108" s="726"/>
      <c r="X108" s="726"/>
      <c r="Y108" s="726"/>
      <c r="Z108" s="726"/>
      <c r="AA108" s="726"/>
      <c r="AB108" s="727"/>
      <c r="AC108" s="727"/>
      <c r="AD108" s="727"/>
      <c r="AE108" s="727"/>
    </row>
    <row r="109" spans="1:31" s="728" customFormat="1" ht="132" customHeight="1">
      <c r="A109" s="707">
        <v>92</v>
      </c>
      <c r="B109" s="542">
        <v>7000016740</v>
      </c>
      <c r="C109" s="542">
        <v>1080</v>
      </c>
      <c r="D109" s="542">
        <v>1050</v>
      </c>
      <c r="E109" s="542">
        <v>840</v>
      </c>
      <c r="F109" s="542" t="s">
        <v>664</v>
      </c>
      <c r="G109" s="542">
        <v>100024631</v>
      </c>
      <c r="H109" s="542">
        <v>995455</v>
      </c>
      <c r="I109" s="543"/>
      <c r="J109" s="542">
        <v>18</v>
      </c>
      <c r="K109" s="541"/>
      <c r="L109" s="540" t="s">
        <v>755</v>
      </c>
      <c r="M109" s="542" t="s">
        <v>299</v>
      </c>
      <c r="N109" s="542">
        <v>2</v>
      </c>
      <c r="O109" s="715"/>
      <c r="P109" s="539" t="str">
        <f t="shared" si="13"/>
        <v>INCLUDED</v>
      </c>
      <c r="Q109" s="721">
        <f t="shared" si="14"/>
        <v>0</v>
      </c>
      <c r="R109" s="446">
        <f t="shared" si="15"/>
        <v>0</v>
      </c>
      <c r="S109" s="609">
        <f>Discount!$J$36</f>
        <v>0</v>
      </c>
      <c r="T109" s="446">
        <f t="shared" si="16"/>
        <v>0</v>
      </c>
      <c r="U109" s="447">
        <f t="shared" si="17"/>
        <v>0</v>
      </c>
      <c r="V109" s="722">
        <f t="shared" si="18"/>
        <v>0</v>
      </c>
      <c r="W109" s="726"/>
      <c r="X109" s="726"/>
      <c r="Y109" s="726"/>
      <c r="Z109" s="726"/>
      <c r="AA109" s="726"/>
      <c r="AB109" s="727"/>
      <c r="AC109" s="727"/>
      <c r="AD109" s="727"/>
      <c r="AE109" s="727"/>
    </row>
    <row r="110" spans="1:31" s="728" customFormat="1" ht="132" customHeight="1">
      <c r="A110" s="707">
        <v>93</v>
      </c>
      <c r="B110" s="542">
        <v>7000016740</v>
      </c>
      <c r="C110" s="542">
        <v>1080</v>
      </c>
      <c r="D110" s="542">
        <v>1050</v>
      </c>
      <c r="E110" s="542">
        <v>850</v>
      </c>
      <c r="F110" s="542" t="s">
        <v>664</v>
      </c>
      <c r="G110" s="542">
        <v>100024632</v>
      </c>
      <c r="H110" s="542">
        <v>995455</v>
      </c>
      <c r="I110" s="543"/>
      <c r="J110" s="542">
        <v>18</v>
      </c>
      <c r="K110" s="541"/>
      <c r="L110" s="540" t="s">
        <v>756</v>
      </c>
      <c r="M110" s="542" t="s">
        <v>299</v>
      </c>
      <c r="N110" s="542">
        <v>3</v>
      </c>
      <c r="O110" s="715"/>
      <c r="P110" s="539" t="str">
        <f t="shared" si="13"/>
        <v>INCLUDED</v>
      </c>
      <c r="Q110" s="721">
        <f t="shared" si="14"/>
        <v>0</v>
      </c>
      <c r="R110" s="446">
        <f t="shared" si="15"/>
        <v>0</v>
      </c>
      <c r="S110" s="609">
        <f>Discount!$J$36</f>
        <v>0</v>
      </c>
      <c r="T110" s="446">
        <f t="shared" si="16"/>
        <v>0</v>
      </c>
      <c r="U110" s="447">
        <f t="shared" si="17"/>
        <v>0</v>
      </c>
      <c r="V110" s="722">
        <f t="shared" si="18"/>
        <v>0</v>
      </c>
      <c r="W110" s="726"/>
      <c r="X110" s="726"/>
      <c r="Y110" s="726"/>
      <c r="Z110" s="726"/>
      <c r="AA110" s="726"/>
      <c r="AB110" s="727"/>
      <c r="AC110" s="727"/>
      <c r="AD110" s="727"/>
      <c r="AE110" s="727"/>
    </row>
    <row r="111" spans="1:31" s="728" customFormat="1" ht="132" customHeight="1">
      <c r="A111" s="707">
        <v>94</v>
      </c>
      <c r="B111" s="542">
        <v>7000016740</v>
      </c>
      <c r="C111" s="542">
        <v>1080</v>
      </c>
      <c r="D111" s="542">
        <v>1050</v>
      </c>
      <c r="E111" s="542">
        <v>860</v>
      </c>
      <c r="F111" s="542" t="s">
        <v>664</v>
      </c>
      <c r="G111" s="542">
        <v>100024633</v>
      </c>
      <c r="H111" s="542">
        <v>995455</v>
      </c>
      <c r="I111" s="543"/>
      <c r="J111" s="542">
        <v>18</v>
      </c>
      <c r="K111" s="541"/>
      <c r="L111" s="540" t="s">
        <v>757</v>
      </c>
      <c r="M111" s="542" t="s">
        <v>299</v>
      </c>
      <c r="N111" s="542">
        <v>2</v>
      </c>
      <c r="O111" s="715"/>
      <c r="P111" s="539" t="str">
        <f t="shared" si="13"/>
        <v>INCLUDED</v>
      </c>
      <c r="Q111" s="721">
        <f t="shared" si="14"/>
        <v>0</v>
      </c>
      <c r="R111" s="446">
        <f t="shared" si="15"/>
        <v>0</v>
      </c>
      <c r="S111" s="609">
        <f>Discount!$J$36</f>
        <v>0</v>
      </c>
      <c r="T111" s="446">
        <f t="shared" si="16"/>
        <v>0</v>
      </c>
      <c r="U111" s="447">
        <f t="shared" si="17"/>
        <v>0</v>
      </c>
      <c r="V111" s="722">
        <f t="shared" si="18"/>
        <v>0</v>
      </c>
      <c r="W111" s="726"/>
      <c r="X111" s="726"/>
      <c r="Y111" s="726"/>
      <c r="Z111" s="726"/>
      <c r="AA111" s="726"/>
      <c r="AB111" s="727"/>
      <c r="AC111" s="727"/>
      <c r="AD111" s="727"/>
      <c r="AE111" s="727"/>
    </row>
    <row r="112" spans="1:31" s="728" customFormat="1" ht="132" customHeight="1">
      <c r="A112" s="707">
        <v>95</v>
      </c>
      <c r="B112" s="542">
        <v>7000016740</v>
      </c>
      <c r="C112" s="542">
        <v>1080</v>
      </c>
      <c r="D112" s="542">
        <v>1050</v>
      </c>
      <c r="E112" s="542">
        <v>870</v>
      </c>
      <c r="F112" s="542" t="s">
        <v>664</v>
      </c>
      <c r="G112" s="542">
        <v>100024634</v>
      </c>
      <c r="H112" s="542">
        <v>995455</v>
      </c>
      <c r="I112" s="543"/>
      <c r="J112" s="542">
        <v>18</v>
      </c>
      <c r="K112" s="541"/>
      <c r="L112" s="540" t="s">
        <v>758</v>
      </c>
      <c r="M112" s="542" t="s">
        <v>299</v>
      </c>
      <c r="N112" s="542">
        <v>3</v>
      </c>
      <c r="O112" s="715"/>
      <c r="P112" s="539" t="str">
        <f t="shared" si="13"/>
        <v>INCLUDED</v>
      </c>
      <c r="Q112" s="721">
        <f t="shared" si="14"/>
        <v>0</v>
      </c>
      <c r="R112" s="446">
        <f t="shared" si="15"/>
        <v>0</v>
      </c>
      <c r="S112" s="609">
        <f>Discount!$J$36</f>
        <v>0</v>
      </c>
      <c r="T112" s="446">
        <f t="shared" si="16"/>
        <v>0</v>
      </c>
      <c r="U112" s="447">
        <f t="shared" si="17"/>
        <v>0</v>
      </c>
      <c r="V112" s="722">
        <f t="shared" si="18"/>
        <v>0</v>
      </c>
      <c r="W112" s="726"/>
      <c r="X112" s="726"/>
      <c r="Y112" s="726"/>
      <c r="Z112" s="726"/>
      <c r="AA112" s="726"/>
      <c r="AB112" s="727"/>
      <c r="AC112" s="727"/>
      <c r="AD112" s="727"/>
      <c r="AE112" s="727"/>
    </row>
    <row r="113" spans="1:31" s="728" customFormat="1" ht="132" customHeight="1">
      <c r="A113" s="707">
        <v>96</v>
      </c>
      <c r="B113" s="542">
        <v>7000016740</v>
      </c>
      <c r="C113" s="542">
        <v>1080</v>
      </c>
      <c r="D113" s="542">
        <v>1050</v>
      </c>
      <c r="E113" s="542">
        <v>880</v>
      </c>
      <c r="F113" s="542" t="s">
        <v>664</v>
      </c>
      <c r="G113" s="542">
        <v>100024641</v>
      </c>
      <c r="H113" s="542">
        <v>995455</v>
      </c>
      <c r="I113" s="543"/>
      <c r="J113" s="542">
        <v>18</v>
      </c>
      <c r="K113" s="541"/>
      <c r="L113" s="540" t="s">
        <v>759</v>
      </c>
      <c r="M113" s="542" t="s">
        <v>299</v>
      </c>
      <c r="N113" s="542">
        <v>2</v>
      </c>
      <c r="O113" s="715"/>
      <c r="P113" s="539" t="str">
        <f t="shared" si="13"/>
        <v>INCLUDED</v>
      </c>
      <c r="Q113" s="721">
        <f t="shared" si="14"/>
        <v>0</v>
      </c>
      <c r="R113" s="446">
        <f t="shared" si="15"/>
        <v>0</v>
      </c>
      <c r="S113" s="609">
        <f>Discount!$J$36</f>
        <v>0</v>
      </c>
      <c r="T113" s="446">
        <f t="shared" si="16"/>
        <v>0</v>
      </c>
      <c r="U113" s="447">
        <f t="shared" si="17"/>
        <v>0</v>
      </c>
      <c r="V113" s="722">
        <f t="shared" si="18"/>
        <v>0</v>
      </c>
      <c r="W113" s="726"/>
      <c r="X113" s="726"/>
      <c r="Y113" s="726"/>
      <c r="Z113" s="726"/>
      <c r="AA113" s="726"/>
      <c r="AB113" s="727"/>
      <c r="AC113" s="727"/>
      <c r="AD113" s="727"/>
      <c r="AE113" s="727"/>
    </row>
    <row r="114" spans="1:31" s="728" customFormat="1" ht="132" customHeight="1">
      <c r="A114" s="707">
        <v>97</v>
      </c>
      <c r="B114" s="542">
        <v>7000016740</v>
      </c>
      <c r="C114" s="542">
        <v>1080</v>
      </c>
      <c r="D114" s="542">
        <v>1050</v>
      </c>
      <c r="E114" s="542">
        <v>890</v>
      </c>
      <c r="F114" s="542" t="s">
        <v>664</v>
      </c>
      <c r="G114" s="542">
        <v>100024642</v>
      </c>
      <c r="H114" s="542">
        <v>995455</v>
      </c>
      <c r="I114" s="543"/>
      <c r="J114" s="542">
        <v>18</v>
      </c>
      <c r="K114" s="541"/>
      <c r="L114" s="540" t="s">
        <v>760</v>
      </c>
      <c r="M114" s="542" t="s">
        <v>299</v>
      </c>
      <c r="N114" s="542">
        <v>1</v>
      </c>
      <c r="O114" s="715"/>
      <c r="P114" s="539" t="str">
        <f t="shared" si="13"/>
        <v>INCLUDED</v>
      </c>
      <c r="Q114" s="721">
        <f t="shared" si="14"/>
        <v>0</v>
      </c>
      <c r="R114" s="446">
        <f t="shared" si="15"/>
        <v>0</v>
      </c>
      <c r="S114" s="609">
        <f>Discount!$J$36</f>
        <v>0</v>
      </c>
      <c r="T114" s="446">
        <f t="shared" si="16"/>
        <v>0</v>
      </c>
      <c r="U114" s="447">
        <f t="shared" si="17"/>
        <v>0</v>
      </c>
      <c r="V114" s="722">
        <f t="shared" si="18"/>
        <v>0</v>
      </c>
      <c r="W114" s="726"/>
      <c r="X114" s="726"/>
      <c r="Y114" s="726"/>
      <c r="Z114" s="726"/>
      <c r="AA114" s="726"/>
      <c r="AB114" s="727"/>
      <c r="AC114" s="727"/>
      <c r="AD114" s="727"/>
      <c r="AE114" s="727"/>
    </row>
    <row r="115" spans="1:31" s="728" customFormat="1" ht="132" customHeight="1">
      <c r="A115" s="707">
        <v>98</v>
      </c>
      <c r="B115" s="542">
        <v>7000016740</v>
      </c>
      <c r="C115" s="542">
        <v>1080</v>
      </c>
      <c r="D115" s="542">
        <v>1050</v>
      </c>
      <c r="E115" s="542">
        <v>900</v>
      </c>
      <c r="F115" s="542" t="s">
        <v>664</v>
      </c>
      <c r="G115" s="542">
        <v>100024643</v>
      </c>
      <c r="H115" s="542">
        <v>995455</v>
      </c>
      <c r="I115" s="543"/>
      <c r="J115" s="542">
        <v>18</v>
      </c>
      <c r="K115" s="541"/>
      <c r="L115" s="540" t="s">
        <v>761</v>
      </c>
      <c r="M115" s="542" t="s">
        <v>299</v>
      </c>
      <c r="N115" s="542">
        <v>4</v>
      </c>
      <c r="O115" s="715"/>
      <c r="P115" s="539" t="str">
        <f t="shared" si="13"/>
        <v>INCLUDED</v>
      </c>
      <c r="Q115" s="721">
        <f t="shared" si="14"/>
        <v>0</v>
      </c>
      <c r="R115" s="446">
        <f t="shared" si="15"/>
        <v>0</v>
      </c>
      <c r="S115" s="609">
        <f>Discount!$J$36</f>
        <v>0</v>
      </c>
      <c r="T115" s="446">
        <f t="shared" si="16"/>
        <v>0</v>
      </c>
      <c r="U115" s="447">
        <f t="shared" si="17"/>
        <v>0</v>
      </c>
      <c r="V115" s="722">
        <f t="shared" si="18"/>
        <v>0</v>
      </c>
      <c r="W115" s="726"/>
      <c r="X115" s="726"/>
      <c r="Y115" s="726"/>
      <c r="Z115" s="726"/>
      <c r="AA115" s="726"/>
      <c r="AB115" s="727"/>
      <c r="AC115" s="727"/>
      <c r="AD115" s="727"/>
      <c r="AE115" s="727"/>
    </row>
    <row r="116" spans="1:31" s="728" customFormat="1" ht="127.5" customHeight="1">
      <c r="A116" s="707">
        <v>99</v>
      </c>
      <c r="B116" s="542">
        <v>7000016740</v>
      </c>
      <c r="C116" s="542">
        <v>1080</v>
      </c>
      <c r="D116" s="542">
        <v>1050</v>
      </c>
      <c r="E116" s="542">
        <v>910</v>
      </c>
      <c r="F116" s="542" t="s">
        <v>664</v>
      </c>
      <c r="G116" s="542">
        <v>100024644</v>
      </c>
      <c r="H116" s="542">
        <v>995455</v>
      </c>
      <c r="I116" s="543"/>
      <c r="J116" s="542">
        <v>18</v>
      </c>
      <c r="K116" s="541"/>
      <c r="L116" s="540" t="s">
        <v>762</v>
      </c>
      <c r="M116" s="542" t="s">
        <v>299</v>
      </c>
      <c r="N116" s="542">
        <v>3</v>
      </c>
      <c r="O116" s="715"/>
      <c r="P116" s="539" t="str">
        <f t="shared" si="13"/>
        <v>INCLUDED</v>
      </c>
      <c r="Q116" s="721">
        <f t="shared" si="14"/>
        <v>0</v>
      </c>
      <c r="R116" s="446">
        <f t="shared" si="15"/>
        <v>0</v>
      </c>
      <c r="S116" s="609">
        <f>Discount!$J$36</f>
        <v>0</v>
      </c>
      <c r="T116" s="446">
        <f t="shared" si="16"/>
        <v>0</v>
      </c>
      <c r="U116" s="447">
        <f t="shared" si="17"/>
        <v>0</v>
      </c>
      <c r="V116" s="722">
        <f t="shared" si="18"/>
        <v>0</v>
      </c>
      <c r="W116" s="726"/>
      <c r="X116" s="726"/>
      <c r="Y116" s="726"/>
      <c r="Z116" s="726"/>
      <c r="AA116" s="726"/>
      <c r="AB116" s="727"/>
      <c r="AC116" s="727"/>
      <c r="AD116" s="727"/>
      <c r="AE116" s="727"/>
    </row>
    <row r="117" spans="1:31" s="728" customFormat="1" ht="127.5" customHeight="1">
      <c r="A117" s="707">
        <v>100</v>
      </c>
      <c r="B117" s="542">
        <v>7000016740</v>
      </c>
      <c r="C117" s="542">
        <v>1080</v>
      </c>
      <c r="D117" s="542">
        <v>1050</v>
      </c>
      <c r="E117" s="542">
        <v>920</v>
      </c>
      <c r="F117" s="542" t="s">
        <v>664</v>
      </c>
      <c r="G117" s="542">
        <v>100024647</v>
      </c>
      <c r="H117" s="542">
        <v>995455</v>
      </c>
      <c r="I117" s="543"/>
      <c r="J117" s="542">
        <v>18</v>
      </c>
      <c r="K117" s="541"/>
      <c r="L117" s="540" t="s">
        <v>763</v>
      </c>
      <c r="M117" s="542" t="s">
        <v>299</v>
      </c>
      <c r="N117" s="542">
        <v>2</v>
      </c>
      <c r="O117" s="715"/>
      <c r="P117" s="539" t="str">
        <f t="shared" si="13"/>
        <v>INCLUDED</v>
      </c>
      <c r="Q117" s="721">
        <f t="shared" si="14"/>
        <v>0</v>
      </c>
      <c r="R117" s="446">
        <f t="shared" si="15"/>
        <v>0</v>
      </c>
      <c r="S117" s="609">
        <f>Discount!$J$36</f>
        <v>0</v>
      </c>
      <c r="T117" s="446">
        <f t="shared" si="16"/>
        <v>0</v>
      </c>
      <c r="U117" s="447">
        <f t="shared" si="17"/>
        <v>0</v>
      </c>
      <c r="V117" s="722">
        <f t="shared" si="18"/>
        <v>0</v>
      </c>
      <c r="W117" s="726"/>
      <c r="X117" s="726"/>
      <c r="Y117" s="726"/>
      <c r="Z117" s="726"/>
      <c r="AA117" s="726"/>
      <c r="AB117" s="727"/>
      <c r="AC117" s="727"/>
      <c r="AD117" s="727"/>
      <c r="AE117" s="727"/>
    </row>
    <row r="118" spans="1:31" s="728" customFormat="1" ht="127.5" customHeight="1">
      <c r="A118" s="707">
        <v>101</v>
      </c>
      <c r="B118" s="542">
        <v>7000016740</v>
      </c>
      <c r="C118" s="542">
        <v>1080</v>
      </c>
      <c r="D118" s="542">
        <v>1050</v>
      </c>
      <c r="E118" s="542">
        <v>930</v>
      </c>
      <c r="F118" s="542" t="s">
        <v>664</v>
      </c>
      <c r="G118" s="542">
        <v>100024648</v>
      </c>
      <c r="H118" s="542">
        <v>995455</v>
      </c>
      <c r="I118" s="543"/>
      <c r="J118" s="542">
        <v>18</v>
      </c>
      <c r="K118" s="541"/>
      <c r="L118" s="540" t="s">
        <v>764</v>
      </c>
      <c r="M118" s="542" t="s">
        <v>299</v>
      </c>
      <c r="N118" s="542">
        <v>9</v>
      </c>
      <c r="O118" s="715"/>
      <c r="P118" s="539" t="str">
        <f t="shared" si="13"/>
        <v>INCLUDED</v>
      </c>
      <c r="Q118" s="721">
        <f t="shared" si="14"/>
        <v>0</v>
      </c>
      <c r="R118" s="446">
        <f t="shared" si="15"/>
        <v>0</v>
      </c>
      <c r="S118" s="609">
        <f>Discount!$J$36</f>
        <v>0</v>
      </c>
      <c r="T118" s="446">
        <f t="shared" si="16"/>
        <v>0</v>
      </c>
      <c r="U118" s="447">
        <f t="shared" si="17"/>
        <v>0</v>
      </c>
      <c r="V118" s="722">
        <f t="shared" si="18"/>
        <v>0</v>
      </c>
      <c r="W118" s="726"/>
      <c r="X118" s="726"/>
      <c r="Y118" s="726"/>
      <c r="Z118" s="726"/>
      <c r="AA118" s="726"/>
      <c r="AB118" s="727"/>
      <c r="AC118" s="727"/>
      <c r="AD118" s="727"/>
      <c r="AE118" s="727"/>
    </row>
    <row r="119" spans="1:31" s="728" customFormat="1" ht="127.5" customHeight="1">
      <c r="A119" s="707">
        <v>102</v>
      </c>
      <c r="B119" s="542">
        <v>7000016740</v>
      </c>
      <c r="C119" s="542">
        <v>1080</v>
      </c>
      <c r="D119" s="542">
        <v>1050</v>
      </c>
      <c r="E119" s="542">
        <v>940</v>
      </c>
      <c r="F119" s="542" t="s">
        <v>664</v>
      </c>
      <c r="G119" s="542">
        <v>100024649</v>
      </c>
      <c r="H119" s="542">
        <v>995455</v>
      </c>
      <c r="I119" s="543"/>
      <c r="J119" s="542">
        <v>18</v>
      </c>
      <c r="K119" s="541"/>
      <c r="L119" s="540" t="s">
        <v>765</v>
      </c>
      <c r="M119" s="542" t="s">
        <v>299</v>
      </c>
      <c r="N119" s="542">
        <v>4</v>
      </c>
      <c r="O119" s="715"/>
      <c r="P119" s="539" t="str">
        <f t="shared" si="13"/>
        <v>INCLUDED</v>
      </c>
      <c r="Q119" s="721">
        <f t="shared" si="14"/>
        <v>0</v>
      </c>
      <c r="R119" s="446">
        <f t="shared" si="15"/>
        <v>0</v>
      </c>
      <c r="S119" s="609">
        <f>Discount!$J$36</f>
        <v>0</v>
      </c>
      <c r="T119" s="446">
        <f t="shared" si="16"/>
        <v>0</v>
      </c>
      <c r="U119" s="447">
        <f t="shared" si="17"/>
        <v>0</v>
      </c>
      <c r="V119" s="722">
        <f t="shared" si="18"/>
        <v>0</v>
      </c>
      <c r="W119" s="726"/>
      <c r="X119" s="726"/>
      <c r="Y119" s="726"/>
      <c r="Z119" s="726"/>
      <c r="AA119" s="726"/>
      <c r="AB119" s="727"/>
      <c r="AC119" s="727"/>
      <c r="AD119" s="727"/>
      <c r="AE119" s="727"/>
    </row>
    <row r="120" spans="1:31" s="728" customFormat="1" ht="127.5" customHeight="1">
      <c r="A120" s="707">
        <v>103</v>
      </c>
      <c r="B120" s="542">
        <v>7000016740</v>
      </c>
      <c r="C120" s="542">
        <v>1080</v>
      </c>
      <c r="D120" s="542">
        <v>1050</v>
      </c>
      <c r="E120" s="542">
        <v>950</v>
      </c>
      <c r="F120" s="542" t="s">
        <v>664</v>
      </c>
      <c r="G120" s="542">
        <v>100024672</v>
      </c>
      <c r="H120" s="542">
        <v>995455</v>
      </c>
      <c r="I120" s="543"/>
      <c r="J120" s="542">
        <v>18</v>
      </c>
      <c r="K120" s="541"/>
      <c r="L120" s="540" t="s">
        <v>766</v>
      </c>
      <c r="M120" s="542" t="s">
        <v>299</v>
      </c>
      <c r="N120" s="542">
        <v>1</v>
      </c>
      <c r="O120" s="715"/>
      <c r="P120" s="539" t="str">
        <f t="shared" si="13"/>
        <v>INCLUDED</v>
      </c>
      <c r="Q120" s="721">
        <f t="shared" si="14"/>
        <v>0</v>
      </c>
      <c r="R120" s="446">
        <f t="shared" si="15"/>
        <v>0</v>
      </c>
      <c r="S120" s="609">
        <f>Discount!$J$36</f>
        <v>0</v>
      </c>
      <c r="T120" s="446">
        <f t="shared" si="16"/>
        <v>0</v>
      </c>
      <c r="U120" s="447">
        <f t="shared" si="17"/>
        <v>0</v>
      </c>
      <c r="V120" s="722">
        <f t="shared" si="18"/>
        <v>0</v>
      </c>
      <c r="W120" s="726"/>
      <c r="X120" s="726"/>
      <c r="Y120" s="726"/>
      <c r="Z120" s="726"/>
      <c r="AA120" s="726"/>
      <c r="AB120" s="727"/>
      <c r="AC120" s="727"/>
      <c r="AD120" s="727"/>
      <c r="AE120" s="727"/>
    </row>
    <row r="121" spans="1:31" s="728" customFormat="1" ht="127.5" customHeight="1">
      <c r="A121" s="707">
        <v>104</v>
      </c>
      <c r="B121" s="542">
        <v>7000016740</v>
      </c>
      <c r="C121" s="542">
        <v>1080</v>
      </c>
      <c r="D121" s="542">
        <v>1050</v>
      </c>
      <c r="E121" s="542">
        <v>960</v>
      </c>
      <c r="F121" s="542" t="s">
        <v>664</v>
      </c>
      <c r="G121" s="542">
        <v>100024673</v>
      </c>
      <c r="H121" s="542">
        <v>995455</v>
      </c>
      <c r="I121" s="543"/>
      <c r="J121" s="542">
        <v>18</v>
      </c>
      <c r="K121" s="541"/>
      <c r="L121" s="540" t="s">
        <v>767</v>
      </c>
      <c r="M121" s="542" t="s">
        <v>299</v>
      </c>
      <c r="N121" s="542">
        <v>2</v>
      </c>
      <c r="O121" s="715"/>
      <c r="P121" s="539" t="str">
        <f t="shared" si="13"/>
        <v>INCLUDED</v>
      </c>
      <c r="Q121" s="721">
        <f t="shared" si="14"/>
        <v>0</v>
      </c>
      <c r="R121" s="446">
        <f t="shared" si="15"/>
        <v>0</v>
      </c>
      <c r="S121" s="609">
        <f>Discount!$J$36</f>
        <v>0</v>
      </c>
      <c r="T121" s="446">
        <f t="shared" si="16"/>
        <v>0</v>
      </c>
      <c r="U121" s="447">
        <f t="shared" si="17"/>
        <v>0</v>
      </c>
      <c r="V121" s="722">
        <f t="shared" si="18"/>
        <v>0</v>
      </c>
      <c r="W121" s="726"/>
      <c r="X121" s="726"/>
      <c r="Y121" s="726"/>
      <c r="Z121" s="726"/>
      <c r="AA121" s="726"/>
      <c r="AB121" s="727"/>
      <c r="AC121" s="727"/>
      <c r="AD121" s="727"/>
      <c r="AE121" s="727"/>
    </row>
    <row r="122" spans="1:31" s="728" customFormat="1" ht="127.5" customHeight="1">
      <c r="A122" s="707">
        <v>105</v>
      </c>
      <c r="B122" s="542">
        <v>7000016740</v>
      </c>
      <c r="C122" s="542">
        <v>1080</v>
      </c>
      <c r="D122" s="542">
        <v>1050</v>
      </c>
      <c r="E122" s="542">
        <v>970</v>
      </c>
      <c r="F122" s="542" t="s">
        <v>664</v>
      </c>
      <c r="G122" s="542">
        <v>100024678</v>
      </c>
      <c r="H122" s="542">
        <v>995455</v>
      </c>
      <c r="I122" s="543"/>
      <c r="J122" s="542">
        <v>18</v>
      </c>
      <c r="K122" s="541"/>
      <c r="L122" s="540" t="s">
        <v>768</v>
      </c>
      <c r="M122" s="542" t="s">
        <v>299</v>
      </c>
      <c r="N122" s="542">
        <v>2</v>
      </c>
      <c r="O122" s="715"/>
      <c r="P122" s="539" t="str">
        <f t="shared" si="13"/>
        <v>INCLUDED</v>
      </c>
      <c r="Q122" s="721">
        <f t="shared" si="14"/>
        <v>0</v>
      </c>
      <c r="R122" s="446">
        <f t="shared" si="15"/>
        <v>0</v>
      </c>
      <c r="S122" s="609">
        <f>Discount!$J$36</f>
        <v>0</v>
      </c>
      <c r="T122" s="446">
        <f t="shared" si="16"/>
        <v>0</v>
      </c>
      <c r="U122" s="447">
        <f t="shared" si="17"/>
        <v>0</v>
      </c>
      <c r="V122" s="722">
        <f t="shared" si="18"/>
        <v>0</v>
      </c>
      <c r="W122" s="726"/>
      <c r="X122" s="726"/>
      <c r="Y122" s="726"/>
      <c r="Z122" s="726"/>
      <c r="AA122" s="726"/>
      <c r="AB122" s="727"/>
      <c r="AC122" s="727"/>
      <c r="AD122" s="727"/>
      <c r="AE122" s="727"/>
    </row>
    <row r="123" spans="1:31" s="728" customFormat="1" ht="127.5" customHeight="1">
      <c r="A123" s="707">
        <v>106</v>
      </c>
      <c r="B123" s="542">
        <v>7000016740</v>
      </c>
      <c r="C123" s="542">
        <v>1080</v>
      </c>
      <c r="D123" s="542">
        <v>1050</v>
      </c>
      <c r="E123" s="542">
        <v>980</v>
      </c>
      <c r="F123" s="542" t="s">
        <v>664</v>
      </c>
      <c r="G123" s="542">
        <v>100024680</v>
      </c>
      <c r="H123" s="542">
        <v>995455</v>
      </c>
      <c r="I123" s="543"/>
      <c r="J123" s="542">
        <v>18</v>
      </c>
      <c r="K123" s="541"/>
      <c r="L123" s="540" t="s">
        <v>769</v>
      </c>
      <c r="M123" s="542" t="s">
        <v>299</v>
      </c>
      <c r="N123" s="542">
        <v>1</v>
      </c>
      <c r="O123" s="715"/>
      <c r="P123" s="539" t="str">
        <f t="shared" si="13"/>
        <v>INCLUDED</v>
      </c>
      <c r="Q123" s="721">
        <f t="shared" si="14"/>
        <v>0</v>
      </c>
      <c r="R123" s="446">
        <f t="shared" si="15"/>
        <v>0</v>
      </c>
      <c r="S123" s="609">
        <f>Discount!$J$36</f>
        <v>0</v>
      </c>
      <c r="T123" s="446">
        <f t="shared" si="16"/>
        <v>0</v>
      </c>
      <c r="U123" s="447">
        <f t="shared" si="17"/>
        <v>0</v>
      </c>
      <c r="V123" s="722">
        <f t="shared" si="18"/>
        <v>0</v>
      </c>
      <c r="W123" s="726"/>
      <c r="X123" s="726"/>
      <c r="Y123" s="726"/>
      <c r="Z123" s="726"/>
      <c r="AA123" s="726"/>
      <c r="AB123" s="727"/>
      <c r="AC123" s="727"/>
      <c r="AD123" s="727"/>
      <c r="AE123" s="727"/>
    </row>
    <row r="124" spans="1:31" s="728" customFormat="1" ht="136.5" customHeight="1">
      <c r="A124" s="707">
        <v>107</v>
      </c>
      <c r="B124" s="542">
        <v>7000016740</v>
      </c>
      <c r="C124" s="542">
        <v>1080</v>
      </c>
      <c r="D124" s="542">
        <v>1050</v>
      </c>
      <c r="E124" s="542">
        <v>990</v>
      </c>
      <c r="F124" s="542" t="s">
        <v>664</v>
      </c>
      <c r="G124" s="542">
        <v>100024681</v>
      </c>
      <c r="H124" s="542">
        <v>995455</v>
      </c>
      <c r="I124" s="543"/>
      <c r="J124" s="542">
        <v>18</v>
      </c>
      <c r="K124" s="541"/>
      <c r="L124" s="540" t="s">
        <v>770</v>
      </c>
      <c r="M124" s="542" t="s">
        <v>299</v>
      </c>
      <c r="N124" s="542">
        <v>2</v>
      </c>
      <c r="O124" s="715"/>
      <c r="P124" s="539" t="str">
        <f t="shared" si="13"/>
        <v>INCLUDED</v>
      </c>
      <c r="Q124" s="721">
        <f t="shared" si="14"/>
        <v>0</v>
      </c>
      <c r="R124" s="446">
        <f t="shared" si="15"/>
        <v>0</v>
      </c>
      <c r="S124" s="609">
        <f>Discount!$J$36</f>
        <v>0</v>
      </c>
      <c r="T124" s="446">
        <f t="shared" si="16"/>
        <v>0</v>
      </c>
      <c r="U124" s="447">
        <f t="shared" si="17"/>
        <v>0</v>
      </c>
      <c r="V124" s="722">
        <f t="shared" si="18"/>
        <v>0</v>
      </c>
      <c r="W124" s="726"/>
      <c r="X124" s="726"/>
      <c r="Y124" s="726"/>
      <c r="Z124" s="726"/>
      <c r="AA124" s="726"/>
      <c r="AB124" s="727"/>
      <c r="AC124" s="727"/>
      <c r="AD124" s="727"/>
      <c r="AE124" s="727"/>
    </row>
    <row r="125" spans="1:31" s="728" customFormat="1" ht="136.5" customHeight="1">
      <c r="A125" s="707">
        <v>108</v>
      </c>
      <c r="B125" s="542">
        <v>7000016740</v>
      </c>
      <c r="C125" s="542">
        <v>1080</v>
      </c>
      <c r="D125" s="542">
        <v>1050</v>
      </c>
      <c r="E125" s="542">
        <v>1000</v>
      </c>
      <c r="F125" s="542" t="s">
        <v>664</v>
      </c>
      <c r="G125" s="542">
        <v>100024688</v>
      </c>
      <c r="H125" s="542">
        <v>995455</v>
      </c>
      <c r="I125" s="543"/>
      <c r="J125" s="542">
        <v>18</v>
      </c>
      <c r="K125" s="541"/>
      <c r="L125" s="540" t="s">
        <v>771</v>
      </c>
      <c r="M125" s="542" t="s">
        <v>299</v>
      </c>
      <c r="N125" s="542">
        <v>1</v>
      </c>
      <c r="O125" s="715"/>
      <c r="P125" s="539" t="str">
        <f t="shared" si="13"/>
        <v>INCLUDED</v>
      </c>
      <c r="Q125" s="721">
        <f t="shared" si="14"/>
        <v>0</v>
      </c>
      <c r="R125" s="446">
        <f t="shared" si="15"/>
        <v>0</v>
      </c>
      <c r="S125" s="609">
        <f>Discount!$J$36</f>
        <v>0</v>
      </c>
      <c r="T125" s="446">
        <f t="shared" si="16"/>
        <v>0</v>
      </c>
      <c r="U125" s="447">
        <f t="shared" si="17"/>
        <v>0</v>
      </c>
      <c r="V125" s="722">
        <f t="shared" si="18"/>
        <v>0</v>
      </c>
      <c r="W125" s="726"/>
      <c r="X125" s="726"/>
      <c r="Y125" s="726"/>
      <c r="Z125" s="726"/>
      <c r="AA125" s="726"/>
      <c r="AB125" s="727"/>
      <c r="AC125" s="727"/>
      <c r="AD125" s="727"/>
      <c r="AE125" s="727"/>
    </row>
    <row r="126" spans="1:31" s="728" customFormat="1" ht="136.5" customHeight="1">
      <c r="A126" s="707">
        <v>109</v>
      </c>
      <c r="B126" s="542">
        <v>7000016740</v>
      </c>
      <c r="C126" s="542">
        <v>1080</v>
      </c>
      <c r="D126" s="542">
        <v>1050</v>
      </c>
      <c r="E126" s="542">
        <v>1010</v>
      </c>
      <c r="F126" s="542" t="s">
        <v>664</v>
      </c>
      <c r="G126" s="542">
        <v>100024696</v>
      </c>
      <c r="H126" s="542">
        <v>995455</v>
      </c>
      <c r="I126" s="543"/>
      <c r="J126" s="542">
        <v>18</v>
      </c>
      <c r="K126" s="541"/>
      <c r="L126" s="540" t="s">
        <v>772</v>
      </c>
      <c r="M126" s="542" t="s">
        <v>299</v>
      </c>
      <c r="N126" s="542">
        <v>2</v>
      </c>
      <c r="O126" s="715"/>
      <c r="P126" s="539" t="str">
        <f t="shared" si="13"/>
        <v>INCLUDED</v>
      </c>
      <c r="Q126" s="721">
        <f t="shared" si="14"/>
        <v>0</v>
      </c>
      <c r="R126" s="446">
        <f t="shared" si="15"/>
        <v>0</v>
      </c>
      <c r="S126" s="609">
        <f>Discount!$J$36</f>
        <v>0</v>
      </c>
      <c r="T126" s="446">
        <f t="shared" si="16"/>
        <v>0</v>
      </c>
      <c r="U126" s="447">
        <f t="shared" si="17"/>
        <v>0</v>
      </c>
      <c r="V126" s="722">
        <f t="shared" si="18"/>
        <v>0</v>
      </c>
      <c r="W126" s="726"/>
      <c r="X126" s="726"/>
      <c r="Y126" s="726"/>
      <c r="Z126" s="726"/>
      <c r="AA126" s="726"/>
      <c r="AB126" s="727"/>
      <c r="AC126" s="727"/>
      <c r="AD126" s="727"/>
      <c r="AE126" s="727"/>
    </row>
    <row r="127" spans="1:31" s="728" customFormat="1" ht="136.5" customHeight="1">
      <c r="A127" s="707">
        <v>110</v>
      </c>
      <c r="B127" s="542">
        <v>7000016740</v>
      </c>
      <c r="C127" s="542">
        <v>1080</v>
      </c>
      <c r="D127" s="542">
        <v>1050</v>
      </c>
      <c r="E127" s="542">
        <v>1020</v>
      </c>
      <c r="F127" s="542" t="s">
        <v>664</v>
      </c>
      <c r="G127" s="542">
        <v>100024698</v>
      </c>
      <c r="H127" s="542">
        <v>995455</v>
      </c>
      <c r="I127" s="543"/>
      <c r="J127" s="542">
        <v>18</v>
      </c>
      <c r="K127" s="541"/>
      <c r="L127" s="540" t="s">
        <v>773</v>
      </c>
      <c r="M127" s="542" t="s">
        <v>299</v>
      </c>
      <c r="N127" s="542">
        <v>3</v>
      </c>
      <c r="O127" s="715"/>
      <c r="P127" s="539" t="str">
        <f t="shared" si="13"/>
        <v>INCLUDED</v>
      </c>
      <c r="Q127" s="721">
        <f t="shared" si="14"/>
        <v>0</v>
      </c>
      <c r="R127" s="446">
        <f t="shared" si="15"/>
        <v>0</v>
      </c>
      <c r="S127" s="609">
        <f>Discount!$J$36</f>
        <v>0</v>
      </c>
      <c r="T127" s="446">
        <f t="shared" si="16"/>
        <v>0</v>
      </c>
      <c r="U127" s="447">
        <f t="shared" si="17"/>
        <v>0</v>
      </c>
      <c r="V127" s="722">
        <f t="shared" si="18"/>
        <v>0</v>
      </c>
      <c r="W127" s="726"/>
      <c r="X127" s="726"/>
      <c r="Y127" s="726"/>
      <c r="Z127" s="726"/>
      <c r="AA127" s="726"/>
      <c r="AB127" s="727"/>
      <c r="AC127" s="727"/>
      <c r="AD127" s="727"/>
      <c r="AE127" s="727"/>
    </row>
    <row r="128" spans="1:31" s="728" customFormat="1" ht="136.5" customHeight="1">
      <c r="A128" s="707">
        <v>111</v>
      </c>
      <c r="B128" s="542">
        <v>7000016740</v>
      </c>
      <c r="C128" s="542">
        <v>1080</v>
      </c>
      <c r="D128" s="542">
        <v>1050</v>
      </c>
      <c r="E128" s="542">
        <v>1030</v>
      </c>
      <c r="F128" s="542" t="s">
        <v>664</v>
      </c>
      <c r="G128" s="542">
        <v>100024699</v>
      </c>
      <c r="H128" s="542">
        <v>995455</v>
      </c>
      <c r="I128" s="543"/>
      <c r="J128" s="542">
        <v>18</v>
      </c>
      <c r="K128" s="541"/>
      <c r="L128" s="540" t="s">
        <v>774</v>
      </c>
      <c r="M128" s="542" t="s">
        <v>299</v>
      </c>
      <c r="N128" s="542">
        <v>1</v>
      </c>
      <c r="O128" s="715"/>
      <c r="P128" s="539" t="str">
        <f t="shared" si="13"/>
        <v>INCLUDED</v>
      </c>
      <c r="Q128" s="721">
        <f t="shared" si="14"/>
        <v>0</v>
      </c>
      <c r="R128" s="446">
        <f t="shared" si="15"/>
        <v>0</v>
      </c>
      <c r="S128" s="609">
        <f>Discount!$J$36</f>
        <v>0</v>
      </c>
      <c r="T128" s="446">
        <f t="shared" si="16"/>
        <v>0</v>
      </c>
      <c r="U128" s="447">
        <f t="shared" si="17"/>
        <v>0</v>
      </c>
      <c r="V128" s="722">
        <f t="shared" si="18"/>
        <v>0</v>
      </c>
      <c r="W128" s="726"/>
      <c r="X128" s="726"/>
      <c r="Y128" s="726"/>
      <c r="Z128" s="726"/>
      <c r="AA128" s="726"/>
      <c r="AB128" s="727"/>
      <c r="AC128" s="727"/>
      <c r="AD128" s="727"/>
      <c r="AE128" s="727"/>
    </row>
    <row r="129" spans="1:31" s="728" customFormat="1" ht="86.25" customHeight="1">
      <c r="A129" s="707">
        <v>112</v>
      </c>
      <c r="B129" s="542">
        <v>7000016740</v>
      </c>
      <c r="C129" s="542">
        <v>1080</v>
      </c>
      <c r="D129" s="542">
        <v>1050</v>
      </c>
      <c r="E129" s="542">
        <v>1040</v>
      </c>
      <c r="F129" s="542" t="s">
        <v>664</v>
      </c>
      <c r="G129" s="542">
        <v>100001248</v>
      </c>
      <c r="H129" s="542">
        <v>995455</v>
      </c>
      <c r="I129" s="543"/>
      <c r="J129" s="542">
        <v>18</v>
      </c>
      <c r="K129" s="541"/>
      <c r="L129" s="540" t="s">
        <v>775</v>
      </c>
      <c r="M129" s="542" t="s">
        <v>478</v>
      </c>
      <c r="N129" s="542">
        <v>149.29</v>
      </c>
      <c r="O129" s="715"/>
      <c r="P129" s="539" t="str">
        <f t="shared" si="13"/>
        <v>INCLUDED</v>
      </c>
      <c r="Q129" s="721">
        <f t="shared" si="14"/>
        <v>0</v>
      </c>
      <c r="R129" s="446">
        <f t="shared" si="15"/>
        <v>0</v>
      </c>
      <c r="S129" s="609">
        <f>Discount!$J$36</f>
        <v>0</v>
      </c>
      <c r="T129" s="446">
        <f t="shared" si="16"/>
        <v>0</v>
      </c>
      <c r="U129" s="447">
        <f t="shared" si="17"/>
        <v>0</v>
      </c>
      <c r="V129" s="722">
        <f t="shared" si="18"/>
        <v>0</v>
      </c>
      <c r="W129" s="726"/>
      <c r="X129" s="726"/>
      <c r="Y129" s="726"/>
      <c r="Z129" s="726"/>
      <c r="AA129" s="726"/>
      <c r="AB129" s="727"/>
      <c r="AC129" s="727"/>
      <c r="AD129" s="727"/>
      <c r="AE129" s="727"/>
    </row>
    <row r="130" spans="1:31" s="728" customFormat="1" ht="57" customHeight="1">
      <c r="A130" s="707">
        <v>113</v>
      </c>
      <c r="B130" s="542">
        <v>7000016740</v>
      </c>
      <c r="C130" s="542">
        <v>1040</v>
      </c>
      <c r="D130" s="542">
        <v>1060</v>
      </c>
      <c r="E130" s="542">
        <v>10</v>
      </c>
      <c r="F130" s="542" t="s">
        <v>665</v>
      </c>
      <c r="G130" s="542">
        <v>100001269</v>
      </c>
      <c r="H130" s="542">
        <v>995468</v>
      </c>
      <c r="I130" s="543"/>
      <c r="J130" s="542">
        <v>18</v>
      </c>
      <c r="K130" s="541"/>
      <c r="L130" s="540" t="s">
        <v>496</v>
      </c>
      <c r="M130" s="542" t="s">
        <v>299</v>
      </c>
      <c r="N130" s="542">
        <v>89</v>
      </c>
      <c r="O130" s="715"/>
      <c r="P130" s="539" t="str">
        <f t="shared" si="13"/>
        <v>INCLUDED</v>
      </c>
      <c r="Q130" s="721">
        <f t="shared" si="14"/>
        <v>0</v>
      </c>
      <c r="R130" s="446">
        <f t="shared" si="15"/>
        <v>0</v>
      </c>
      <c r="S130" s="609">
        <f>Discount!$J$36</f>
        <v>0</v>
      </c>
      <c r="T130" s="446">
        <f t="shared" si="16"/>
        <v>0</v>
      </c>
      <c r="U130" s="447">
        <f t="shared" si="17"/>
        <v>0</v>
      </c>
      <c r="V130" s="722">
        <f t="shared" si="18"/>
        <v>0</v>
      </c>
      <c r="W130" s="726"/>
      <c r="X130" s="726"/>
      <c r="Y130" s="726"/>
      <c r="Z130" s="726"/>
      <c r="AA130" s="726"/>
      <c r="AB130" s="727"/>
      <c r="AC130" s="727"/>
      <c r="AD130" s="727"/>
      <c r="AE130" s="727"/>
    </row>
    <row r="131" spans="1:31" s="728" customFormat="1" ht="57" customHeight="1">
      <c r="A131" s="707">
        <v>114</v>
      </c>
      <c r="B131" s="542">
        <v>7000016740</v>
      </c>
      <c r="C131" s="542">
        <v>1040</v>
      </c>
      <c r="D131" s="542">
        <v>1060</v>
      </c>
      <c r="E131" s="542">
        <v>20</v>
      </c>
      <c r="F131" s="542" t="s">
        <v>665</v>
      </c>
      <c r="G131" s="542">
        <v>170002471</v>
      </c>
      <c r="H131" s="542">
        <v>995468</v>
      </c>
      <c r="I131" s="543"/>
      <c r="J131" s="542">
        <v>18</v>
      </c>
      <c r="K131" s="541"/>
      <c r="L131" s="540" t="s">
        <v>776</v>
      </c>
      <c r="M131" s="542" t="s">
        <v>299</v>
      </c>
      <c r="N131" s="542">
        <v>5</v>
      </c>
      <c r="O131" s="715"/>
      <c r="P131" s="539" t="str">
        <f t="shared" si="13"/>
        <v>INCLUDED</v>
      </c>
      <c r="Q131" s="721">
        <f t="shared" si="14"/>
        <v>0</v>
      </c>
      <c r="R131" s="446">
        <f t="shared" si="15"/>
        <v>0</v>
      </c>
      <c r="S131" s="609">
        <f>Discount!$J$36</f>
        <v>0</v>
      </c>
      <c r="T131" s="446">
        <f t="shared" si="16"/>
        <v>0</v>
      </c>
      <c r="U131" s="447">
        <f t="shared" si="17"/>
        <v>0</v>
      </c>
      <c r="V131" s="722">
        <f t="shared" si="18"/>
        <v>0</v>
      </c>
      <c r="W131" s="726"/>
      <c r="X131" s="726"/>
      <c r="Y131" s="726"/>
      <c r="Z131" s="726"/>
      <c r="AA131" s="726"/>
      <c r="AB131" s="727"/>
      <c r="AC131" s="727"/>
      <c r="AD131" s="727"/>
      <c r="AE131" s="727"/>
    </row>
    <row r="132" spans="1:31" s="728" customFormat="1" ht="57" customHeight="1">
      <c r="A132" s="707">
        <v>115</v>
      </c>
      <c r="B132" s="542">
        <v>7000016740</v>
      </c>
      <c r="C132" s="542">
        <v>1040</v>
      </c>
      <c r="D132" s="542">
        <v>1060</v>
      </c>
      <c r="E132" s="542">
        <v>30</v>
      </c>
      <c r="F132" s="542" t="s">
        <v>665</v>
      </c>
      <c r="G132" s="542">
        <v>100004928</v>
      </c>
      <c r="H132" s="542">
        <v>998731</v>
      </c>
      <c r="I132" s="543"/>
      <c r="J132" s="542">
        <v>18</v>
      </c>
      <c r="K132" s="541"/>
      <c r="L132" s="540" t="s">
        <v>480</v>
      </c>
      <c r="M132" s="542" t="s">
        <v>299</v>
      </c>
      <c r="N132" s="542">
        <v>94</v>
      </c>
      <c r="O132" s="715"/>
      <c r="P132" s="539" t="str">
        <f t="shared" si="13"/>
        <v>INCLUDED</v>
      </c>
      <c r="Q132" s="721">
        <f t="shared" si="14"/>
        <v>0</v>
      </c>
      <c r="R132" s="446">
        <f t="shared" si="15"/>
        <v>0</v>
      </c>
      <c r="S132" s="609">
        <f>Discount!$J$36</f>
        <v>0</v>
      </c>
      <c r="T132" s="446">
        <f t="shared" si="16"/>
        <v>0</v>
      </c>
      <c r="U132" s="447">
        <f t="shared" si="17"/>
        <v>0</v>
      </c>
      <c r="V132" s="722">
        <f t="shared" si="18"/>
        <v>0</v>
      </c>
      <c r="W132" s="726"/>
      <c r="X132" s="726"/>
      <c r="Y132" s="726"/>
      <c r="Z132" s="726"/>
      <c r="AA132" s="726"/>
      <c r="AB132" s="727"/>
      <c r="AC132" s="727"/>
      <c r="AD132" s="727"/>
      <c r="AE132" s="727"/>
    </row>
    <row r="133" spans="1:31" s="728" customFormat="1" ht="57" customHeight="1">
      <c r="A133" s="707">
        <v>116</v>
      </c>
      <c r="B133" s="542">
        <v>7000016740</v>
      </c>
      <c r="C133" s="542">
        <v>1040</v>
      </c>
      <c r="D133" s="542">
        <v>1060</v>
      </c>
      <c r="E133" s="542">
        <v>40</v>
      </c>
      <c r="F133" s="542" t="s">
        <v>665</v>
      </c>
      <c r="G133" s="542">
        <v>100001270</v>
      </c>
      <c r="H133" s="542">
        <v>995468</v>
      </c>
      <c r="I133" s="543"/>
      <c r="J133" s="542">
        <v>18</v>
      </c>
      <c r="K133" s="541"/>
      <c r="L133" s="540" t="s">
        <v>538</v>
      </c>
      <c r="M133" s="542" t="s">
        <v>299</v>
      </c>
      <c r="N133" s="542">
        <v>23</v>
      </c>
      <c r="O133" s="715"/>
      <c r="P133" s="539" t="str">
        <f t="shared" si="13"/>
        <v>INCLUDED</v>
      </c>
      <c r="Q133" s="721">
        <f t="shared" si="14"/>
        <v>0</v>
      </c>
      <c r="R133" s="446">
        <f t="shared" si="15"/>
        <v>0</v>
      </c>
      <c r="S133" s="609">
        <f>Discount!$J$36</f>
        <v>0</v>
      </c>
      <c r="T133" s="446">
        <f t="shared" si="16"/>
        <v>0</v>
      </c>
      <c r="U133" s="447">
        <f t="shared" si="17"/>
        <v>0</v>
      </c>
      <c r="V133" s="722">
        <f t="shared" si="18"/>
        <v>0</v>
      </c>
      <c r="W133" s="726"/>
      <c r="X133" s="726"/>
      <c r="Y133" s="726"/>
      <c r="Z133" s="726"/>
      <c r="AA133" s="726"/>
      <c r="AB133" s="727"/>
      <c r="AC133" s="727"/>
      <c r="AD133" s="727"/>
      <c r="AE133" s="727"/>
    </row>
    <row r="134" spans="1:31" s="728" customFormat="1" ht="57" customHeight="1">
      <c r="A134" s="707">
        <v>117</v>
      </c>
      <c r="B134" s="542">
        <v>7000016740</v>
      </c>
      <c r="C134" s="542">
        <v>1040</v>
      </c>
      <c r="D134" s="542">
        <v>1060</v>
      </c>
      <c r="E134" s="542">
        <v>50</v>
      </c>
      <c r="F134" s="542" t="s">
        <v>665</v>
      </c>
      <c r="G134" s="542">
        <v>100008105</v>
      </c>
      <c r="H134" s="542">
        <v>995468</v>
      </c>
      <c r="I134" s="543"/>
      <c r="J134" s="542">
        <v>18</v>
      </c>
      <c r="K134" s="541"/>
      <c r="L134" s="540" t="s">
        <v>777</v>
      </c>
      <c r="M134" s="542" t="s">
        <v>299</v>
      </c>
      <c r="N134" s="542">
        <v>4</v>
      </c>
      <c r="O134" s="715"/>
      <c r="P134" s="539" t="str">
        <f t="shared" si="13"/>
        <v>INCLUDED</v>
      </c>
      <c r="Q134" s="721">
        <f t="shared" si="14"/>
        <v>0</v>
      </c>
      <c r="R134" s="446">
        <f t="shared" si="15"/>
        <v>0</v>
      </c>
      <c r="S134" s="609">
        <f>Discount!$J$36</f>
        <v>0</v>
      </c>
      <c r="T134" s="446">
        <f t="shared" si="16"/>
        <v>0</v>
      </c>
      <c r="U134" s="447">
        <f t="shared" si="17"/>
        <v>0</v>
      </c>
      <c r="V134" s="722">
        <f t="shared" si="18"/>
        <v>0</v>
      </c>
      <c r="W134" s="726"/>
      <c r="X134" s="726"/>
      <c r="Y134" s="726"/>
      <c r="Z134" s="726"/>
      <c r="AA134" s="726"/>
      <c r="AB134" s="727"/>
      <c r="AC134" s="727"/>
      <c r="AD134" s="727"/>
      <c r="AE134" s="727"/>
    </row>
    <row r="135" spans="1:31" s="728" customFormat="1" ht="92.25" customHeight="1">
      <c r="A135" s="707">
        <v>118</v>
      </c>
      <c r="B135" s="542">
        <v>7000016740</v>
      </c>
      <c r="C135" s="542">
        <v>1040</v>
      </c>
      <c r="D135" s="542">
        <v>1060</v>
      </c>
      <c r="E135" s="542">
        <v>60</v>
      </c>
      <c r="F135" s="542" t="s">
        <v>665</v>
      </c>
      <c r="G135" s="542">
        <v>100002202</v>
      </c>
      <c r="H135" s="542">
        <v>995468</v>
      </c>
      <c r="I135" s="543"/>
      <c r="J135" s="542">
        <v>18</v>
      </c>
      <c r="K135" s="541"/>
      <c r="L135" s="540" t="s">
        <v>497</v>
      </c>
      <c r="M135" s="542" t="s">
        <v>299</v>
      </c>
      <c r="N135" s="542">
        <v>5</v>
      </c>
      <c r="O135" s="715"/>
      <c r="P135" s="539" t="str">
        <f t="shared" si="13"/>
        <v>INCLUDED</v>
      </c>
      <c r="Q135" s="721">
        <f t="shared" si="14"/>
        <v>0</v>
      </c>
      <c r="R135" s="446">
        <f t="shared" si="15"/>
        <v>0</v>
      </c>
      <c r="S135" s="609">
        <f>Discount!$J$36</f>
        <v>0</v>
      </c>
      <c r="T135" s="446">
        <f t="shared" si="16"/>
        <v>0</v>
      </c>
      <c r="U135" s="447">
        <f t="shared" si="17"/>
        <v>0</v>
      </c>
      <c r="V135" s="722">
        <f t="shared" si="18"/>
        <v>0</v>
      </c>
      <c r="W135" s="726"/>
      <c r="X135" s="726"/>
      <c r="Y135" s="726"/>
      <c r="Z135" s="726"/>
      <c r="AA135" s="726"/>
      <c r="AB135" s="727"/>
      <c r="AC135" s="727"/>
      <c r="AD135" s="727"/>
      <c r="AE135" s="727"/>
    </row>
    <row r="136" spans="1:31" s="728" customFormat="1" ht="92.25" customHeight="1">
      <c r="A136" s="707">
        <v>119</v>
      </c>
      <c r="B136" s="542">
        <v>7000016740</v>
      </c>
      <c r="C136" s="542">
        <v>1040</v>
      </c>
      <c r="D136" s="542">
        <v>1060</v>
      </c>
      <c r="E136" s="542">
        <v>80</v>
      </c>
      <c r="F136" s="542" t="s">
        <v>665</v>
      </c>
      <c r="G136" s="542">
        <v>100018257</v>
      </c>
      <c r="H136" s="542">
        <v>995455</v>
      </c>
      <c r="I136" s="543"/>
      <c r="J136" s="542">
        <v>18</v>
      </c>
      <c r="K136" s="541"/>
      <c r="L136" s="540" t="s">
        <v>778</v>
      </c>
      <c r="M136" s="542" t="s">
        <v>299</v>
      </c>
      <c r="N136" s="542">
        <v>1</v>
      </c>
      <c r="O136" s="715"/>
      <c r="P136" s="539" t="str">
        <f t="shared" si="13"/>
        <v>INCLUDED</v>
      </c>
      <c r="Q136" s="721">
        <f t="shared" si="14"/>
        <v>0</v>
      </c>
      <c r="R136" s="446">
        <f t="shared" si="15"/>
        <v>0</v>
      </c>
      <c r="S136" s="609">
        <f>Discount!$J$36</f>
        <v>0</v>
      </c>
      <c r="T136" s="446">
        <f t="shared" si="16"/>
        <v>0</v>
      </c>
      <c r="U136" s="447">
        <f t="shared" si="17"/>
        <v>0</v>
      </c>
      <c r="V136" s="722">
        <f t="shared" si="18"/>
        <v>0</v>
      </c>
      <c r="W136" s="726"/>
      <c r="X136" s="726"/>
      <c r="Y136" s="726"/>
      <c r="Z136" s="726"/>
      <c r="AA136" s="726"/>
      <c r="AB136" s="727"/>
      <c r="AC136" s="727"/>
      <c r="AD136" s="727"/>
      <c r="AE136" s="727"/>
    </row>
    <row r="137" spans="1:31" s="728" customFormat="1" ht="57" customHeight="1">
      <c r="A137" s="707">
        <v>120</v>
      </c>
      <c r="B137" s="542">
        <v>7000016740</v>
      </c>
      <c r="C137" s="542">
        <v>1050</v>
      </c>
      <c r="D137" s="542">
        <v>1070</v>
      </c>
      <c r="E137" s="542">
        <v>10</v>
      </c>
      <c r="F137" s="542" t="s">
        <v>666</v>
      </c>
      <c r="G137" s="542">
        <v>100001274</v>
      </c>
      <c r="H137" s="542">
        <v>995444</v>
      </c>
      <c r="I137" s="543"/>
      <c r="J137" s="542">
        <v>18</v>
      </c>
      <c r="K137" s="541"/>
      <c r="L137" s="540" t="s">
        <v>498</v>
      </c>
      <c r="M137" s="542" t="s">
        <v>299</v>
      </c>
      <c r="N137" s="542">
        <v>121</v>
      </c>
      <c r="O137" s="715"/>
      <c r="P137" s="539" t="str">
        <f t="shared" si="13"/>
        <v>INCLUDED</v>
      </c>
      <c r="Q137" s="721">
        <f t="shared" si="14"/>
        <v>0</v>
      </c>
      <c r="R137" s="446">
        <f t="shared" si="15"/>
        <v>0</v>
      </c>
      <c r="S137" s="609">
        <f>Discount!$J$36</f>
        <v>0</v>
      </c>
      <c r="T137" s="446">
        <f t="shared" si="16"/>
        <v>0</v>
      </c>
      <c r="U137" s="447">
        <f t="shared" si="17"/>
        <v>0</v>
      </c>
      <c r="V137" s="722">
        <f t="shared" si="18"/>
        <v>0</v>
      </c>
      <c r="W137" s="726"/>
      <c r="X137" s="726"/>
      <c r="Y137" s="726"/>
      <c r="Z137" s="726"/>
      <c r="AA137" s="726"/>
      <c r="AB137" s="727"/>
      <c r="AC137" s="727"/>
      <c r="AD137" s="727"/>
      <c r="AE137" s="727"/>
    </row>
    <row r="138" spans="1:31" s="728" customFormat="1" ht="57" customHeight="1">
      <c r="A138" s="707">
        <v>121</v>
      </c>
      <c r="B138" s="542">
        <v>7000016740</v>
      </c>
      <c r="C138" s="542">
        <v>1050</v>
      </c>
      <c r="D138" s="542">
        <v>1070</v>
      </c>
      <c r="E138" s="542">
        <v>20</v>
      </c>
      <c r="F138" s="542" t="s">
        <v>666</v>
      </c>
      <c r="G138" s="542">
        <v>100001275</v>
      </c>
      <c r="H138" s="542">
        <v>995444</v>
      </c>
      <c r="I138" s="543"/>
      <c r="J138" s="542">
        <v>18</v>
      </c>
      <c r="K138" s="541"/>
      <c r="L138" s="540" t="s">
        <v>499</v>
      </c>
      <c r="M138" s="542" t="s">
        <v>299</v>
      </c>
      <c r="N138" s="542">
        <v>121</v>
      </c>
      <c r="O138" s="715"/>
      <c r="P138" s="539" t="str">
        <f t="shared" si="13"/>
        <v>INCLUDED</v>
      </c>
      <c r="Q138" s="721">
        <f t="shared" si="14"/>
        <v>0</v>
      </c>
      <c r="R138" s="446">
        <f t="shared" si="15"/>
        <v>0</v>
      </c>
      <c r="S138" s="609">
        <f>Discount!$J$36</f>
        <v>0</v>
      </c>
      <c r="T138" s="446">
        <f t="shared" si="16"/>
        <v>0</v>
      </c>
      <c r="U138" s="447">
        <f t="shared" si="17"/>
        <v>0</v>
      </c>
      <c r="V138" s="722">
        <f t="shared" si="18"/>
        <v>0</v>
      </c>
      <c r="W138" s="726"/>
      <c r="X138" s="726"/>
      <c r="Y138" s="726"/>
      <c r="Z138" s="726"/>
      <c r="AA138" s="726"/>
      <c r="AB138" s="727"/>
      <c r="AC138" s="727"/>
      <c r="AD138" s="727"/>
      <c r="AE138" s="727"/>
    </row>
    <row r="139" spans="1:31" s="728" customFormat="1" ht="57" customHeight="1">
      <c r="A139" s="707">
        <v>122</v>
      </c>
      <c r="B139" s="542">
        <v>7000016740</v>
      </c>
      <c r="C139" s="542">
        <v>1050</v>
      </c>
      <c r="D139" s="542">
        <v>1070</v>
      </c>
      <c r="E139" s="542">
        <v>30</v>
      </c>
      <c r="F139" s="542" t="s">
        <v>666</v>
      </c>
      <c r="G139" s="542">
        <v>100001276</v>
      </c>
      <c r="H139" s="542">
        <v>995444</v>
      </c>
      <c r="I139" s="543"/>
      <c r="J139" s="542">
        <v>18</v>
      </c>
      <c r="K139" s="541"/>
      <c r="L139" s="540" t="s">
        <v>500</v>
      </c>
      <c r="M139" s="542" t="s">
        <v>300</v>
      </c>
      <c r="N139" s="542">
        <v>272</v>
      </c>
      <c r="O139" s="715"/>
      <c r="P139" s="539" t="str">
        <f t="shared" si="13"/>
        <v>INCLUDED</v>
      </c>
      <c r="Q139" s="721">
        <f t="shared" si="14"/>
        <v>0</v>
      </c>
      <c r="R139" s="446">
        <f t="shared" si="15"/>
        <v>0</v>
      </c>
      <c r="S139" s="609">
        <f>Discount!$J$36</f>
        <v>0</v>
      </c>
      <c r="T139" s="446">
        <f t="shared" si="16"/>
        <v>0</v>
      </c>
      <c r="U139" s="447">
        <f t="shared" si="17"/>
        <v>0</v>
      </c>
      <c r="V139" s="722">
        <f t="shared" si="18"/>
        <v>0</v>
      </c>
      <c r="W139" s="726"/>
      <c r="X139" s="726"/>
      <c r="Y139" s="726"/>
      <c r="Z139" s="726"/>
      <c r="AA139" s="726"/>
      <c r="AB139" s="727"/>
      <c r="AC139" s="727"/>
      <c r="AD139" s="727"/>
      <c r="AE139" s="727"/>
    </row>
    <row r="140" spans="1:31" s="728" customFormat="1" ht="57" customHeight="1">
      <c r="A140" s="707">
        <v>123</v>
      </c>
      <c r="B140" s="542">
        <v>7000016740</v>
      </c>
      <c r="C140" s="542">
        <v>1050</v>
      </c>
      <c r="D140" s="542">
        <v>1070</v>
      </c>
      <c r="E140" s="542">
        <v>40</v>
      </c>
      <c r="F140" s="542" t="s">
        <v>666</v>
      </c>
      <c r="G140" s="542">
        <v>100001278</v>
      </c>
      <c r="H140" s="542">
        <v>995444</v>
      </c>
      <c r="I140" s="543"/>
      <c r="J140" s="542">
        <v>18</v>
      </c>
      <c r="K140" s="541"/>
      <c r="L140" s="540" t="s">
        <v>501</v>
      </c>
      <c r="M140" s="542" t="s">
        <v>300</v>
      </c>
      <c r="N140" s="542">
        <v>136</v>
      </c>
      <c r="O140" s="715"/>
      <c r="P140" s="539" t="str">
        <f t="shared" si="13"/>
        <v>INCLUDED</v>
      </c>
      <c r="Q140" s="721">
        <f t="shared" si="14"/>
        <v>0</v>
      </c>
      <c r="R140" s="446">
        <f t="shared" si="15"/>
        <v>0</v>
      </c>
      <c r="S140" s="609">
        <f>Discount!$J$36</f>
        <v>0</v>
      </c>
      <c r="T140" s="446">
        <f t="shared" si="16"/>
        <v>0</v>
      </c>
      <c r="U140" s="447">
        <f t="shared" si="17"/>
        <v>0</v>
      </c>
      <c r="V140" s="722">
        <f t="shared" si="18"/>
        <v>0</v>
      </c>
      <c r="W140" s="726"/>
      <c r="X140" s="726"/>
      <c r="Y140" s="726"/>
      <c r="Z140" s="726"/>
      <c r="AA140" s="726"/>
      <c r="AB140" s="727"/>
      <c r="AC140" s="727"/>
      <c r="AD140" s="727"/>
      <c r="AE140" s="727"/>
    </row>
    <row r="141" spans="1:31" s="728" customFormat="1" ht="57" customHeight="1">
      <c r="A141" s="707">
        <v>124</v>
      </c>
      <c r="B141" s="542">
        <v>7000016740</v>
      </c>
      <c r="C141" s="542">
        <v>1050</v>
      </c>
      <c r="D141" s="542">
        <v>1070</v>
      </c>
      <c r="E141" s="542">
        <v>50</v>
      </c>
      <c r="F141" s="542" t="s">
        <v>666</v>
      </c>
      <c r="G141" s="542">
        <v>100001277</v>
      </c>
      <c r="H141" s="542">
        <v>995444</v>
      </c>
      <c r="I141" s="543"/>
      <c r="J141" s="542">
        <v>18</v>
      </c>
      <c r="K141" s="541"/>
      <c r="L141" s="540" t="s">
        <v>502</v>
      </c>
      <c r="M141" s="542" t="s">
        <v>299</v>
      </c>
      <c r="N141" s="542">
        <v>121</v>
      </c>
      <c r="O141" s="715"/>
      <c r="P141" s="539" t="str">
        <f t="shared" si="13"/>
        <v>INCLUDED</v>
      </c>
      <c r="Q141" s="721">
        <f t="shared" si="14"/>
        <v>0</v>
      </c>
      <c r="R141" s="446">
        <f t="shared" si="15"/>
        <v>0</v>
      </c>
      <c r="S141" s="609">
        <f>Discount!$J$36</f>
        <v>0</v>
      </c>
      <c r="T141" s="446">
        <f t="shared" si="16"/>
        <v>0</v>
      </c>
      <c r="U141" s="447">
        <f t="shared" si="17"/>
        <v>0</v>
      </c>
      <c r="V141" s="722">
        <f t="shared" si="18"/>
        <v>0</v>
      </c>
      <c r="W141" s="726"/>
      <c r="X141" s="726"/>
      <c r="Y141" s="726"/>
      <c r="Z141" s="726"/>
      <c r="AA141" s="726"/>
      <c r="AB141" s="727"/>
      <c r="AC141" s="727"/>
      <c r="AD141" s="727"/>
      <c r="AE141" s="727"/>
    </row>
    <row r="142" spans="1:31" s="728" customFormat="1" ht="57" customHeight="1">
      <c r="A142" s="707">
        <v>125</v>
      </c>
      <c r="B142" s="542">
        <v>7000016740</v>
      </c>
      <c r="C142" s="542">
        <v>1050</v>
      </c>
      <c r="D142" s="542">
        <v>1070</v>
      </c>
      <c r="E142" s="542">
        <v>60</v>
      </c>
      <c r="F142" s="542" t="s">
        <v>666</v>
      </c>
      <c r="G142" s="542">
        <v>100001279</v>
      </c>
      <c r="H142" s="542">
        <v>995444</v>
      </c>
      <c r="I142" s="543"/>
      <c r="J142" s="542">
        <v>18</v>
      </c>
      <c r="K142" s="541"/>
      <c r="L142" s="540" t="s">
        <v>539</v>
      </c>
      <c r="M142" s="542" t="s">
        <v>300</v>
      </c>
      <c r="N142" s="542">
        <v>90</v>
      </c>
      <c r="O142" s="715"/>
      <c r="P142" s="539" t="str">
        <f t="shared" si="13"/>
        <v>INCLUDED</v>
      </c>
      <c r="Q142" s="721">
        <f t="shared" si="14"/>
        <v>0</v>
      </c>
      <c r="R142" s="446">
        <f t="shared" si="15"/>
        <v>0</v>
      </c>
      <c r="S142" s="609">
        <f>Discount!$J$36</f>
        <v>0</v>
      </c>
      <c r="T142" s="446">
        <f t="shared" si="16"/>
        <v>0</v>
      </c>
      <c r="U142" s="447">
        <f t="shared" si="17"/>
        <v>0</v>
      </c>
      <c r="V142" s="722">
        <f t="shared" si="18"/>
        <v>0</v>
      </c>
      <c r="W142" s="726"/>
      <c r="X142" s="726"/>
      <c r="Y142" s="726"/>
      <c r="Z142" s="726"/>
      <c r="AA142" s="726"/>
      <c r="AB142" s="727"/>
      <c r="AC142" s="727"/>
      <c r="AD142" s="727"/>
      <c r="AE142" s="727"/>
    </row>
    <row r="143" spans="1:31" s="728" customFormat="1" ht="57" customHeight="1">
      <c r="A143" s="707">
        <v>126</v>
      </c>
      <c r="B143" s="542">
        <v>7000016740</v>
      </c>
      <c r="C143" s="542">
        <v>1050</v>
      </c>
      <c r="D143" s="542">
        <v>1070</v>
      </c>
      <c r="E143" s="542">
        <v>70</v>
      </c>
      <c r="F143" s="542" t="s">
        <v>666</v>
      </c>
      <c r="G143" s="542">
        <v>100007310</v>
      </c>
      <c r="H143" s="542">
        <v>995468</v>
      </c>
      <c r="I143" s="543"/>
      <c r="J143" s="542">
        <v>18</v>
      </c>
      <c r="K143" s="541"/>
      <c r="L143" s="540" t="s">
        <v>779</v>
      </c>
      <c r="M143" s="542" t="s">
        <v>299</v>
      </c>
      <c r="N143" s="542">
        <v>630</v>
      </c>
      <c r="O143" s="715"/>
      <c r="P143" s="539" t="str">
        <f t="shared" ref="P143:P188" si="19">IF(O143=0, "INCLUDED", IF(ISERROR(N143*O143), O143, N143*O143))</f>
        <v>INCLUDED</v>
      </c>
      <c r="Q143" s="721">
        <f t="shared" ref="Q143:Q188" si="20">IF(P143="Included",0,P143)</f>
        <v>0</v>
      </c>
      <c r="R143" s="446">
        <f t="shared" ref="R143:R188" si="21">IF( K143="",J143*(IF(P143="Included",0,P143))/100,K143*(IF(P143="Included",0,P143)))</f>
        <v>0</v>
      </c>
      <c r="S143" s="609">
        <f>Discount!$J$36</f>
        <v>0</v>
      </c>
      <c r="T143" s="446">
        <f t="shared" ref="T143:T188" si="22">S143*Q143</f>
        <v>0</v>
      </c>
      <c r="U143" s="447">
        <f t="shared" ref="U143:U188" si="23">IF(K143="",J143*T143/100,K143*T143)</f>
        <v>0</v>
      </c>
      <c r="V143" s="722">
        <f t="shared" si="18"/>
        <v>0</v>
      </c>
      <c r="W143" s="726"/>
      <c r="X143" s="726"/>
      <c r="Y143" s="726"/>
      <c r="Z143" s="726"/>
      <c r="AA143" s="726"/>
      <c r="AB143" s="727"/>
      <c r="AC143" s="727"/>
      <c r="AD143" s="727"/>
      <c r="AE143" s="727"/>
    </row>
    <row r="144" spans="1:31" s="728" customFormat="1" ht="65.25" customHeight="1">
      <c r="A144" s="707">
        <v>127</v>
      </c>
      <c r="B144" s="542">
        <v>7000016740</v>
      </c>
      <c r="C144" s="542">
        <v>1060</v>
      </c>
      <c r="D144" s="542">
        <v>1080</v>
      </c>
      <c r="E144" s="542">
        <v>10</v>
      </c>
      <c r="F144" s="542" t="s">
        <v>667</v>
      </c>
      <c r="G144" s="542">
        <v>100001264</v>
      </c>
      <c r="H144" s="542">
        <v>995456</v>
      </c>
      <c r="I144" s="543"/>
      <c r="J144" s="542">
        <v>18</v>
      </c>
      <c r="K144" s="541"/>
      <c r="L144" s="540" t="s">
        <v>544</v>
      </c>
      <c r="M144" s="542" t="s">
        <v>504</v>
      </c>
      <c r="N144" s="542">
        <v>250</v>
      </c>
      <c r="O144" s="715"/>
      <c r="P144" s="539" t="str">
        <f t="shared" si="19"/>
        <v>INCLUDED</v>
      </c>
      <c r="Q144" s="721">
        <f t="shared" si="20"/>
        <v>0</v>
      </c>
      <c r="R144" s="446">
        <f t="shared" si="21"/>
        <v>0</v>
      </c>
      <c r="S144" s="609">
        <f>Discount!$J$36</f>
        <v>0</v>
      </c>
      <c r="T144" s="446">
        <f t="shared" si="22"/>
        <v>0</v>
      </c>
      <c r="U144" s="447">
        <f t="shared" si="23"/>
        <v>0</v>
      </c>
      <c r="V144" s="722">
        <f t="shared" si="18"/>
        <v>0</v>
      </c>
      <c r="W144" s="726"/>
      <c r="X144" s="726"/>
      <c r="Y144" s="726"/>
      <c r="Z144" s="726"/>
      <c r="AA144" s="726"/>
      <c r="AB144" s="727"/>
      <c r="AC144" s="727"/>
      <c r="AD144" s="727"/>
      <c r="AE144" s="727"/>
    </row>
    <row r="145" spans="1:31" s="728" customFormat="1" ht="57" customHeight="1">
      <c r="A145" s="707">
        <v>128</v>
      </c>
      <c r="B145" s="542">
        <v>7000016740</v>
      </c>
      <c r="C145" s="542">
        <v>1060</v>
      </c>
      <c r="D145" s="542">
        <v>1080</v>
      </c>
      <c r="E145" s="542">
        <v>20</v>
      </c>
      <c r="F145" s="542" t="s">
        <v>667</v>
      </c>
      <c r="G145" s="542">
        <v>100001267</v>
      </c>
      <c r="H145" s="542">
        <v>995456</v>
      </c>
      <c r="I145" s="543"/>
      <c r="J145" s="542">
        <v>18</v>
      </c>
      <c r="K145" s="541"/>
      <c r="L145" s="540" t="s">
        <v>547</v>
      </c>
      <c r="M145" s="542" t="s">
        <v>504</v>
      </c>
      <c r="N145" s="542">
        <v>25</v>
      </c>
      <c r="O145" s="715"/>
      <c r="P145" s="539" t="str">
        <f t="shared" si="19"/>
        <v>INCLUDED</v>
      </c>
      <c r="Q145" s="721">
        <f t="shared" si="20"/>
        <v>0</v>
      </c>
      <c r="R145" s="446">
        <f t="shared" si="21"/>
        <v>0</v>
      </c>
      <c r="S145" s="609">
        <f>Discount!$J$36</f>
        <v>0</v>
      </c>
      <c r="T145" s="446">
        <f t="shared" si="22"/>
        <v>0</v>
      </c>
      <c r="U145" s="447">
        <f t="shared" si="23"/>
        <v>0</v>
      </c>
      <c r="V145" s="722">
        <f t="shared" si="18"/>
        <v>0</v>
      </c>
      <c r="W145" s="726"/>
      <c r="X145" s="726"/>
      <c r="Y145" s="726"/>
      <c r="Z145" s="726"/>
      <c r="AA145" s="726"/>
      <c r="AB145" s="727"/>
      <c r="AC145" s="727"/>
      <c r="AD145" s="727"/>
      <c r="AE145" s="727"/>
    </row>
    <row r="146" spans="1:31" s="728" customFormat="1" ht="64.5" customHeight="1">
      <c r="A146" s="707">
        <v>129</v>
      </c>
      <c r="B146" s="542">
        <v>7000016740</v>
      </c>
      <c r="C146" s="542">
        <v>1060</v>
      </c>
      <c r="D146" s="542">
        <v>1080</v>
      </c>
      <c r="E146" s="542">
        <v>30</v>
      </c>
      <c r="F146" s="542" t="s">
        <v>667</v>
      </c>
      <c r="G146" s="542">
        <v>100001268</v>
      </c>
      <c r="H146" s="542">
        <v>995456</v>
      </c>
      <c r="I146" s="543"/>
      <c r="J146" s="542">
        <v>18</v>
      </c>
      <c r="K146" s="541"/>
      <c r="L146" s="540" t="s">
        <v>546</v>
      </c>
      <c r="M146" s="542" t="s">
        <v>504</v>
      </c>
      <c r="N146" s="542">
        <v>100</v>
      </c>
      <c r="O146" s="715"/>
      <c r="P146" s="539" t="str">
        <f t="shared" si="19"/>
        <v>INCLUDED</v>
      </c>
      <c r="Q146" s="721">
        <f t="shared" si="20"/>
        <v>0</v>
      </c>
      <c r="R146" s="446">
        <f t="shared" si="21"/>
        <v>0</v>
      </c>
      <c r="S146" s="609">
        <f>Discount!$J$36</f>
        <v>0</v>
      </c>
      <c r="T146" s="446">
        <f t="shared" si="22"/>
        <v>0</v>
      </c>
      <c r="U146" s="447">
        <f t="shared" si="23"/>
        <v>0</v>
      </c>
      <c r="V146" s="722">
        <f t="shared" si="18"/>
        <v>0</v>
      </c>
      <c r="W146" s="726"/>
      <c r="X146" s="726"/>
      <c r="Y146" s="726"/>
      <c r="Z146" s="726"/>
      <c r="AA146" s="726"/>
      <c r="AB146" s="727"/>
      <c r="AC146" s="727"/>
      <c r="AD146" s="727"/>
      <c r="AE146" s="727"/>
    </row>
    <row r="147" spans="1:31" s="728" customFormat="1" ht="57" customHeight="1">
      <c r="A147" s="707">
        <v>130</v>
      </c>
      <c r="B147" s="542">
        <v>7000016740</v>
      </c>
      <c r="C147" s="542">
        <v>1060</v>
      </c>
      <c r="D147" s="542">
        <v>1080</v>
      </c>
      <c r="E147" s="542">
        <v>40</v>
      </c>
      <c r="F147" s="542" t="s">
        <v>667</v>
      </c>
      <c r="G147" s="542">
        <v>100002907</v>
      </c>
      <c r="H147" s="542">
        <v>995454</v>
      </c>
      <c r="I147" s="543"/>
      <c r="J147" s="542">
        <v>18</v>
      </c>
      <c r="K147" s="541"/>
      <c r="L147" s="540" t="s">
        <v>780</v>
      </c>
      <c r="M147" s="542" t="s">
        <v>504</v>
      </c>
      <c r="N147" s="542">
        <v>15</v>
      </c>
      <c r="O147" s="715"/>
      <c r="P147" s="539" t="str">
        <f t="shared" si="19"/>
        <v>INCLUDED</v>
      </c>
      <c r="Q147" s="721">
        <f t="shared" si="20"/>
        <v>0</v>
      </c>
      <c r="R147" s="446">
        <f t="shared" si="21"/>
        <v>0</v>
      </c>
      <c r="S147" s="609">
        <f>Discount!$J$36</f>
        <v>0</v>
      </c>
      <c r="T147" s="446">
        <f t="shared" si="22"/>
        <v>0</v>
      </c>
      <c r="U147" s="447">
        <f t="shared" si="23"/>
        <v>0</v>
      </c>
      <c r="V147" s="722">
        <f t="shared" ref="V147:V209" si="24">O147*N147</f>
        <v>0</v>
      </c>
      <c r="W147" s="726"/>
      <c r="X147" s="726"/>
      <c r="Y147" s="726"/>
      <c r="Z147" s="726"/>
      <c r="AA147" s="726"/>
      <c r="AB147" s="727"/>
      <c r="AC147" s="727"/>
      <c r="AD147" s="727"/>
      <c r="AE147" s="727"/>
    </row>
    <row r="148" spans="1:31" s="728" customFormat="1" ht="57" customHeight="1">
      <c r="A148" s="707">
        <v>131</v>
      </c>
      <c r="B148" s="542">
        <v>7000016740</v>
      </c>
      <c r="C148" s="542">
        <v>1060</v>
      </c>
      <c r="D148" s="542">
        <v>1080</v>
      </c>
      <c r="E148" s="542">
        <v>50</v>
      </c>
      <c r="F148" s="542" t="s">
        <v>667</v>
      </c>
      <c r="G148" s="542">
        <v>100004392</v>
      </c>
      <c r="H148" s="542">
        <v>995454</v>
      </c>
      <c r="I148" s="543"/>
      <c r="J148" s="542">
        <v>18</v>
      </c>
      <c r="K148" s="541"/>
      <c r="L148" s="540" t="s">
        <v>781</v>
      </c>
      <c r="M148" s="542" t="s">
        <v>504</v>
      </c>
      <c r="N148" s="542">
        <v>25</v>
      </c>
      <c r="O148" s="715"/>
      <c r="P148" s="539" t="str">
        <f t="shared" si="19"/>
        <v>INCLUDED</v>
      </c>
      <c r="Q148" s="721">
        <f t="shared" si="20"/>
        <v>0</v>
      </c>
      <c r="R148" s="446">
        <f t="shared" si="21"/>
        <v>0</v>
      </c>
      <c r="S148" s="609">
        <f>Discount!$J$36</f>
        <v>0</v>
      </c>
      <c r="T148" s="446">
        <f t="shared" si="22"/>
        <v>0</v>
      </c>
      <c r="U148" s="447">
        <f t="shared" si="23"/>
        <v>0</v>
      </c>
      <c r="V148" s="722">
        <f t="shared" si="24"/>
        <v>0</v>
      </c>
      <c r="W148" s="726"/>
      <c r="X148" s="726"/>
      <c r="Y148" s="726"/>
      <c r="Z148" s="726"/>
      <c r="AA148" s="726"/>
      <c r="AB148" s="727"/>
      <c r="AC148" s="727"/>
      <c r="AD148" s="727"/>
      <c r="AE148" s="727"/>
    </row>
    <row r="149" spans="1:31" s="728" customFormat="1" ht="57" customHeight="1">
      <c r="A149" s="707">
        <v>132</v>
      </c>
      <c r="B149" s="542">
        <v>7000016740</v>
      </c>
      <c r="C149" s="542">
        <v>1060</v>
      </c>
      <c r="D149" s="542">
        <v>1080</v>
      </c>
      <c r="E149" s="542">
        <v>60</v>
      </c>
      <c r="F149" s="542" t="s">
        <v>667</v>
      </c>
      <c r="G149" s="542">
        <v>100001265</v>
      </c>
      <c r="H149" s="542">
        <v>995456</v>
      </c>
      <c r="I149" s="543"/>
      <c r="J149" s="542">
        <v>18</v>
      </c>
      <c r="K149" s="541"/>
      <c r="L149" s="540" t="s">
        <v>545</v>
      </c>
      <c r="M149" s="542" t="s">
        <v>504</v>
      </c>
      <c r="N149" s="542">
        <v>700</v>
      </c>
      <c r="O149" s="715"/>
      <c r="P149" s="539" t="str">
        <f t="shared" si="19"/>
        <v>INCLUDED</v>
      </c>
      <c r="Q149" s="721">
        <f t="shared" si="20"/>
        <v>0</v>
      </c>
      <c r="R149" s="446">
        <f t="shared" si="21"/>
        <v>0</v>
      </c>
      <c r="S149" s="609">
        <f>Discount!$J$36</f>
        <v>0</v>
      </c>
      <c r="T149" s="446">
        <f t="shared" si="22"/>
        <v>0</v>
      </c>
      <c r="U149" s="447">
        <f t="shared" si="23"/>
        <v>0</v>
      </c>
      <c r="V149" s="722">
        <f t="shared" si="24"/>
        <v>0</v>
      </c>
      <c r="W149" s="726"/>
      <c r="X149" s="726"/>
      <c r="Y149" s="726"/>
      <c r="Z149" s="726"/>
      <c r="AA149" s="726"/>
      <c r="AB149" s="727"/>
      <c r="AC149" s="727"/>
      <c r="AD149" s="727"/>
      <c r="AE149" s="727"/>
    </row>
    <row r="150" spans="1:31" s="728" customFormat="1" ht="114.75" customHeight="1">
      <c r="A150" s="707">
        <v>133</v>
      </c>
      <c r="B150" s="542">
        <v>7000016740</v>
      </c>
      <c r="C150" s="542">
        <v>1070</v>
      </c>
      <c r="D150" s="542">
        <v>1090</v>
      </c>
      <c r="E150" s="542">
        <v>10</v>
      </c>
      <c r="F150" s="542" t="s">
        <v>668</v>
      </c>
      <c r="G150" s="542">
        <v>100003422</v>
      </c>
      <c r="H150" s="542">
        <v>995468</v>
      </c>
      <c r="I150" s="543"/>
      <c r="J150" s="542">
        <v>18</v>
      </c>
      <c r="K150" s="541"/>
      <c r="L150" s="540" t="s">
        <v>782</v>
      </c>
      <c r="M150" s="542" t="s">
        <v>485</v>
      </c>
      <c r="N150" s="542">
        <v>37.615000000000002</v>
      </c>
      <c r="O150" s="715"/>
      <c r="P150" s="539" t="str">
        <f t="shared" si="19"/>
        <v>INCLUDED</v>
      </c>
      <c r="Q150" s="721">
        <f t="shared" si="20"/>
        <v>0</v>
      </c>
      <c r="R150" s="446">
        <f t="shared" si="21"/>
        <v>0</v>
      </c>
      <c r="S150" s="609">
        <f>Discount!$J$36</f>
        <v>0</v>
      </c>
      <c r="T150" s="446">
        <f t="shared" si="22"/>
        <v>0</v>
      </c>
      <c r="U150" s="447">
        <f t="shared" si="23"/>
        <v>0</v>
      </c>
      <c r="V150" s="722">
        <f t="shared" si="24"/>
        <v>0</v>
      </c>
      <c r="W150" s="726"/>
      <c r="X150" s="726"/>
      <c r="Y150" s="726"/>
      <c r="Z150" s="726"/>
      <c r="AA150" s="726"/>
      <c r="AB150" s="727"/>
      <c r="AC150" s="727"/>
      <c r="AD150" s="727"/>
      <c r="AE150" s="727"/>
    </row>
    <row r="151" spans="1:31" s="728" customFormat="1" ht="114.75" customHeight="1">
      <c r="A151" s="707">
        <v>134</v>
      </c>
      <c r="B151" s="542">
        <v>7000016740</v>
      </c>
      <c r="C151" s="542">
        <v>1070</v>
      </c>
      <c r="D151" s="542">
        <v>1090</v>
      </c>
      <c r="E151" s="542">
        <v>20</v>
      </c>
      <c r="F151" s="542" t="s">
        <v>668</v>
      </c>
      <c r="G151" s="542">
        <v>100004829</v>
      </c>
      <c r="H151" s="542">
        <v>995468</v>
      </c>
      <c r="I151" s="543"/>
      <c r="J151" s="542">
        <v>18</v>
      </c>
      <c r="K151" s="541"/>
      <c r="L151" s="540" t="s">
        <v>540</v>
      </c>
      <c r="M151" s="542" t="s">
        <v>299</v>
      </c>
      <c r="N151" s="542">
        <v>10</v>
      </c>
      <c r="O151" s="715"/>
      <c r="P151" s="539" t="str">
        <f t="shared" si="19"/>
        <v>INCLUDED</v>
      </c>
      <c r="Q151" s="721">
        <f t="shared" si="20"/>
        <v>0</v>
      </c>
      <c r="R151" s="446">
        <f t="shared" si="21"/>
        <v>0</v>
      </c>
      <c r="S151" s="609">
        <f>Discount!$J$36</f>
        <v>0</v>
      </c>
      <c r="T151" s="446">
        <f t="shared" si="22"/>
        <v>0</v>
      </c>
      <c r="U151" s="447">
        <f t="shared" si="23"/>
        <v>0</v>
      </c>
      <c r="V151" s="722">
        <f t="shared" si="24"/>
        <v>0</v>
      </c>
      <c r="W151" s="726"/>
      <c r="X151" s="726"/>
      <c r="Y151" s="726"/>
      <c r="Z151" s="726"/>
      <c r="AA151" s="726"/>
      <c r="AB151" s="727"/>
      <c r="AC151" s="727"/>
      <c r="AD151" s="727"/>
      <c r="AE151" s="727"/>
    </row>
    <row r="152" spans="1:31" s="728" customFormat="1" ht="114.75" customHeight="1">
      <c r="A152" s="707">
        <v>135</v>
      </c>
      <c r="B152" s="542">
        <v>7000016740</v>
      </c>
      <c r="C152" s="542">
        <v>1070</v>
      </c>
      <c r="D152" s="542">
        <v>1090</v>
      </c>
      <c r="E152" s="542">
        <v>30</v>
      </c>
      <c r="F152" s="542" t="s">
        <v>668</v>
      </c>
      <c r="G152" s="542">
        <v>100011627</v>
      </c>
      <c r="H152" s="542">
        <v>995468</v>
      </c>
      <c r="I152" s="543"/>
      <c r="J152" s="542">
        <v>18</v>
      </c>
      <c r="K152" s="541"/>
      <c r="L152" s="540" t="s">
        <v>541</v>
      </c>
      <c r="M152" s="542" t="s">
        <v>485</v>
      </c>
      <c r="N152" s="542">
        <v>5.1230000000000002</v>
      </c>
      <c r="O152" s="715"/>
      <c r="P152" s="539" t="str">
        <f t="shared" si="19"/>
        <v>INCLUDED</v>
      </c>
      <c r="Q152" s="721">
        <f t="shared" si="20"/>
        <v>0</v>
      </c>
      <c r="R152" s="446">
        <f t="shared" si="21"/>
        <v>0</v>
      </c>
      <c r="S152" s="609">
        <f>Discount!$J$36</f>
        <v>0</v>
      </c>
      <c r="T152" s="446">
        <f t="shared" si="22"/>
        <v>0</v>
      </c>
      <c r="U152" s="447">
        <f t="shared" si="23"/>
        <v>0</v>
      </c>
      <c r="V152" s="722">
        <f t="shared" si="24"/>
        <v>0</v>
      </c>
      <c r="W152" s="726"/>
      <c r="X152" s="726"/>
      <c r="Y152" s="726"/>
      <c r="Z152" s="726"/>
      <c r="AA152" s="726"/>
      <c r="AB152" s="727"/>
      <c r="AC152" s="727"/>
      <c r="AD152" s="727"/>
      <c r="AE152" s="727"/>
    </row>
    <row r="153" spans="1:31" s="728" customFormat="1" ht="57" customHeight="1">
      <c r="A153" s="707">
        <v>136</v>
      </c>
      <c r="B153" s="542">
        <v>7000016740</v>
      </c>
      <c r="C153" s="542">
        <v>1280</v>
      </c>
      <c r="D153" s="542">
        <v>1110</v>
      </c>
      <c r="E153" s="542">
        <v>10</v>
      </c>
      <c r="F153" s="542" t="s">
        <v>669</v>
      </c>
      <c r="G153" s="542">
        <v>170000265</v>
      </c>
      <c r="H153" s="542">
        <v>998716</v>
      </c>
      <c r="I153" s="543"/>
      <c r="J153" s="542">
        <v>18</v>
      </c>
      <c r="K153" s="541"/>
      <c r="L153" s="540" t="s">
        <v>510</v>
      </c>
      <c r="M153" s="542" t="s">
        <v>299</v>
      </c>
      <c r="N153" s="542">
        <v>11</v>
      </c>
      <c r="O153" s="715"/>
      <c r="P153" s="539" t="str">
        <f t="shared" si="19"/>
        <v>INCLUDED</v>
      </c>
      <c r="Q153" s="721">
        <f t="shared" si="20"/>
        <v>0</v>
      </c>
      <c r="R153" s="446">
        <f t="shared" si="21"/>
        <v>0</v>
      </c>
      <c r="S153" s="609">
        <f>Discount!$J$36</f>
        <v>0</v>
      </c>
      <c r="T153" s="446">
        <f t="shared" si="22"/>
        <v>0</v>
      </c>
      <c r="U153" s="447">
        <f t="shared" si="23"/>
        <v>0</v>
      </c>
      <c r="V153" s="722">
        <f t="shared" si="24"/>
        <v>0</v>
      </c>
      <c r="W153" s="726"/>
      <c r="X153" s="726"/>
      <c r="Y153" s="726"/>
      <c r="Z153" s="726"/>
      <c r="AA153" s="726"/>
      <c r="AB153" s="727"/>
      <c r="AC153" s="727"/>
      <c r="AD153" s="727"/>
      <c r="AE153" s="727"/>
    </row>
    <row r="154" spans="1:31" s="728" customFormat="1" ht="57" customHeight="1">
      <c r="A154" s="707">
        <v>137</v>
      </c>
      <c r="B154" s="542">
        <v>7000016740</v>
      </c>
      <c r="C154" s="542">
        <v>1300</v>
      </c>
      <c r="D154" s="542">
        <v>1135</v>
      </c>
      <c r="E154" s="542">
        <v>10</v>
      </c>
      <c r="F154" s="542" t="s">
        <v>670</v>
      </c>
      <c r="G154" s="542">
        <v>100001309</v>
      </c>
      <c r="H154" s="542">
        <v>995431</v>
      </c>
      <c r="I154" s="543"/>
      <c r="J154" s="542">
        <v>18</v>
      </c>
      <c r="K154" s="541"/>
      <c r="L154" s="540" t="s">
        <v>509</v>
      </c>
      <c r="M154" s="542" t="s">
        <v>478</v>
      </c>
      <c r="N154" s="542">
        <v>126</v>
      </c>
      <c r="O154" s="715"/>
      <c r="P154" s="539" t="str">
        <f t="shared" si="19"/>
        <v>INCLUDED</v>
      </c>
      <c r="Q154" s="721">
        <f t="shared" si="20"/>
        <v>0</v>
      </c>
      <c r="R154" s="446">
        <f t="shared" si="21"/>
        <v>0</v>
      </c>
      <c r="S154" s="609">
        <f>Discount!$J$36</f>
        <v>0</v>
      </c>
      <c r="T154" s="446">
        <f t="shared" si="22"/>
        <v>0</v>
      </c>
      <c r="U154" s="447">
        <f t="shared" si="23"/>
        <v>0</v>
      </c>
      <c r="V154" s="722">
        <f t="shared" si="24"/>
        <v>0</v>
      </c>
      <c r="W154" s="726"/>
      <c r="X154" s="726"/>
      <c r="Y154" s="726"/>
      <c r="Z154" s="726"/>
      <c r="AA154" s="726"/>
      <c r="AB154" s="727"/>
      <c r="AC154" s="727"/>
      <c r="AD154" s="727"/>
      <c r="AE154" s="727"/>
    </row>
    <row r="155" spans="1:31" s="728" customFormat="1" ht="57" customHeight="1">
      <c r="A155" s="707">
        <v>138</v>
      </c>
      <c r="B155" s="542">
        <v>7000016740</v>
      </c>
      <c r="C155" s="542">
        <v>1290</v>
      </c>
      <c r="D155" s="542">
        <v>1140</v>
      </c>
      <c r="E155" s="542">
        <v>10</v>
      </c>
      <c r="F155" s="542" t="s">
        <v>671</v>
      </c>
      <c r="G155" s="542">
        <v>100001307</v>
      </c>
      <c r="H155" s="542">
        <v>995468</v>
      </c>
      <c r="I155" s="543"/>
      <c r="J155" s="542">
        <v>18</v>
      </c>
      <c r="K155" s="541"/>
      <c r="L155" s="540" t="s">
        <v>783</v>
      </c>
      <c r="M155" s="542" t="s">
        <v>485</v>
      </c>
      <c r="N155" s="542">
        <v>2.5</v>
      </c>
      <c r="O155" s="715"/>
      <c r="P155" s="539" t="str">
        <f t="shared" si="19"/>
        <v>INCLUDED</v>
      </c>
      <c r="Q155" s="721">
        <f t="shared" si="20"/>
        <v>0</v>
      </c>
      <c r="R155" s="446">
        <f t="shared" si="21"/>
        <v>0</v>
      </c>
      <c r="S155" s="609">
        <f>Discount!$J$36</f>
        <v>0</v>
      </c>
      <c r="T155" s="446">
        <f t="shared" si="22"/>
        <v>0</v>
      </c>
      <c r="U155" s="447">
        <f t="shared" si="23"/>
        <v>0</v>
      </c>
      <c r="V155" s="722">
        <f t="shared" si="24"/>
        <v>0</v>
      </c>
      <c r="W155" s="726"/>
      <c r="X155" s="726"/>
      <c r="Y155" s="726"/>
      <c r="Z155" s="726"/>
      <c r="AA155" s="726"/>
      <c r="AB155" s="727"/>
      <c r="AC155" s="727"/>
      <c r="AD155" s="727"/>
      <c r="AE155" s="727"/>
    </row>
    <row r="156" spans="1:31" s="728" customFormat="1" ht="79.5" customHeight="1">
      <c r="A156" s="707">
        <v>139</v>
      </c>
      <c r="B156" s="542">
        <v>7000016740</v>
      </c>
      <c r="C156" s="542">
        <v>1310</v>
      </c>
      <c r="D156" s="542">
        <v>1150</v>
      </c>
      <c r="E156" s="542">
        <v>10</v>
      </c>
      <c r="F156" s="542" t="s">
        <v>672</v>
      </c>
      <c r="G156" s="542">
        <v>100023085</v>
      </c>
      <c r="H156" s="542">
        <v>995455</v>
      </c>
      <c r="I156" s="543"/>
      <c r="J156" s="542">
        <v>18</v>
      </c>
      <c r="K156" s="541"/>
      <c r="L156" s="540" t="s">
        <v>784</v>
      </c>
      <c r="M156" s="542" t="s">
        <v>785</v>
      </c>
      <c r="N156" s="542">
        <v>1</v>
      </c>
      <c r="O156" s="715"/>
      <c r="P156" s="539" t="str">
        <f t="shared" si="19"/>
        <v>INCLUDED</v>
      </c>
      <c r="Q156" s="721">
        <f t="shared" si="20"/>
        <v>0</v>
      </c>
      <c r="R156" s="446">
        <f t="shared" si="21"/>
        <v>0</v>
      </c>
      <c r="S156" s="609">
        <f>Discount!$J$36</f>
        <v>0</v>
      </c>
      <c r="T156" s="446">
        <f t="shared" si="22"/>
        <v>0</v>
      </c>
      <c r="U156" s="447">
        <f t="shared" si="23"/>
        <v>0</v>
      </c>
      <c r="V156" s="722">
        <f t="shared" si="24"/>
        <v>0</v>
      </c>
      <c r="W156" s="726"/>
      <c r="X156" s="726"/>
      <c r="Y156" s="726"/>
      <c r="Z156" s="726"/>
      <c r="AA156" s="726"/>
      <c r="AB156" s="727"/>
      <c r="AC156" s="727"/>
      <c r="AD156" s="727"/>
      <c r="AE156" s="727"/>
    </row>
    <row r="157" spans="1:31" s="728" customFormat="1" ht="118.5" customHeight="1">
      <c r="A157" s="707">
        <v>140</v>
      </c>
      <c r="B157" s="542">
        <v>7000016740</v>
      </c>
      <c r="C157" s="542">
        <v>1320</v>
      </c>
      <c r="D157" s="542">
        <v>1160</v>
      </c>
      <c r="E157" s="542">
        <v>10</v>
      </c>
      <c r="F157" s="542" t="s">
        <v>673</v>
      </c>
      <c r="G157" s="542">
        <v>100024721</v>
      </c>
      <c r="H157" s="542">
        <v>998335</v>
      </c>
      <c r="I157" s="543"/>
      <c r="J157" s="542">
        <v>18</v>
      </c>
      <c r="K157" s="541"/>
      <c r="L157" s="540" t="s">
        <v>786</v>
      </c>
      <c r="M157" s="542" t="s">
        <v>299</v>
      </c>
      <c r="N157" s="542">
        <v>1</v>
      </c>
      <c r="O157" s="715"/>
      <c r="P157" s="539" t="str">
        <f t="shared" si="19"/>
        <v>INCLUDED</v>
      </c>
      <c r="Q157" s="721">
        <f t="shared" si="20"/>
        <v>0</v>
      </c>
      <c r="R157" s="446">
        <f t="shared" si="21"/>
        <v>0</v>
      </c>
      <c r="S157" s="609">
        <f>Discount!$J$36</f>
        <v>0</v>
      </c>
      <c r="T157" s="446">
        <f t="shared" si="22"/>
        <v>0</v>
      </c>
      <c r="U157" s="447">
        <f t="shared" si="23"/>
        <v>0</v>
      </c>
      <c r="V157" s="722">
        <f t="shared" si="24"/>
        <v>0</v>
      </c>
      <c r="W157" s="726"/>
      <c r="X157" s="726"/>
      <c r="Y157" s="726"/>
      <c r="Z157" s="726"/>
      <c r="AA157" s="726"/>
      <c r="AB157" s="727"/>
      <c r="AC157" s="727"/>
      <c r="AD157" s="727"/>
      <c r="AE157" s="727"/>
    </row>
    <row r="158" spans="1:31" s="728" customFormat="1" ht="118.5" customHeight="1">
      <c r="A158" s="707">
        <v>141</v>
      </c>
      <c r="B158" s="542">
        <v>7000016740</v>
      </c>
      <c r="C158" s="542">
        <v>1320</v>
      </c>
      <c r="D158" s="542">
        <v>1160</v>
      </c>
      <c r="E158" s="542">
        <v>20</v>
      </c>
      <c r="F158" s="542" t="s">
        <v>673</v>
      </c>
      <c r="G158" s="542">
        <v>100025430</v>
      </c>
      <c r="H158" s="542">
        <v>995451</v>
      </c>
      <c r="I158" s="543"/>
      <c r="J158" s="542">
        <v>18</v>
      </c>
      <c r="K158" s="541"/>
      <c r="L158" s="540" t="s">
        <v>787</v>
      </c>
      <c r="M158" s="542" t="s">
        <v>299</v>
      </c>
      <c r="N158" s="542">
        <v>4</v>
      </c>
      <c r="O158" s="715"/>
      <c r="P158" s="539" t="str">
        <f t="shared" si="19"/>
        <v>INCLUDED</v>
      </c>
      <c r="Q158" s="721">
        <f t="shared" si="20"/>
        <v>0</v>
      </c>
      <c r="R158" s="446">
        <f t="shared" si="21"/>
        <v>0</v>
      </c>
      <c r="S158" s="609">
        <f>Discount!$J$36</f>
        <v>0</v>
      </c>
      <c r="T158" s="446">
        <f t="shared" si="22"/>
        <v>0</v>
      </c>
      <c r="U158" s="447">
        <f t="shared" si="23"/>
        <v>0</v>
      </c>
      <c r="V158" s="722">
        <f t="shared" si="24"/>
        <v>0</v>
      </c>
      <c r="W158" s="726"/>
      <c r="X158" s="726"/>
      <c r="Y158" s="726"/>
      <c r="Z158" s="726"/>
      <c r="AA158" s="726"/>
      <c r="AB158" s="727"/>
      <c r="AC158" s="727"/>
      <c r="AD158" s="727"/>
      <c r="AE158" s="727"/>
    </row>
    <row r="159" spans="1:31" s="728" customFormat="1" ht="118.5" customHeight="1">
      <c r="A159" s="707">
        <v>142</v>
      </c>
      <c r="B159" s="542">
        <v>7000016740</v>
      </c>
      <c r="C159" s="542">
        <v>1320</v>
      </c>
      <c r="D159" s="542">
        <v>1160</v>
      </c>
      <c r="E159" s="542">
        <v>30</v>
      </c>
      <c r="F159" s="542" t="s">
        <v>673</v>
      </c>
      <c r="G159" s="542">
        <v>100024723</v>
      </c>
      <c r="H159" s="542">
        <v>998335</v>
      </c>
      <c r="I159" s="543"/>
      <c r="J159" s="542">
        <v>18</v>
      </c>
      <c r="K159" s="541"/>
      <c r="L159" s="540" t="s">
        <v>676</v>
      </c>
      <c r="M159" s="542" t="s">
        <v>299</v>
      </c>
      <c r="N159" s="542">
        <v>4</v>
      </c>
      <c r="O159" s="715"/>
      <c r="P159" s="539" t="str">
        <f t="shared" si="19"/>
        <v>INCLUDED</v>
      </c>
      <c r="Q159" s="721">
        <f t="shared" si="20"/>
        <v>0</v>
      </c>
      <c r="R159" s="446">
        <f t="shared" si="21"/>
        <v>0</v>
      </c>
      <c r="S159" s="609">
        <f>Discount!$J$36</f>
        <v>0</v>
      </c>
      <c r="T159" s="446">
        <f t="shared" si="22"/>
        <v>0</v>
      </c>
      <c r="U159" s="447">
        <f t="shared" si="23"/>
        <v>0</v>
      </c>
      <c r="V159" s="722">
        <f t="shared" si="24"/>
        <v>0</v>
      </c>
      <c r="W159" s="726"/>
      <c r="X159" s="726"/>
      <c r="Y159" s="726"/>
      <c r="Z159" s="726"/>
      <c r="AA159" s="726"/>
      <c r="AB159" s="727"/>
      <c r="AC159" s="727"/>
      <c r="AD159" s="727"/>
      <c r="AE159" s="727"/>
    </row>
    <row r="160" spans="1:31" s="728" customFormat="1" ht="118.5" customHeight="1">
      <c r="A160" s="707">
        <v>143</v>
      </c>
      <c r="B160" s="542">
        <v>7000016740</v>
      </c>
      <c r="C160" s="542">
        <v>1320</v>
      </c>
      <c r="D160" s="542">
        <v>1160</v>
      </c>
      <c r="E160" s="542">
        <v>40</v>
      </c>
      <c r="F160" s="542" t="s">
        <v>673</v>
      </c>
      <c r="G160" s="542">
        <v>100024727</v>
      </c>
      <c r="H160" s="542">
        <v>998335</v>
      </c>
      <c r="I160" s="543"/>
      <c r="J160" s="542">
        <v>18</v>
      </c>
      <c r="K160" s="541"/>
      <c r="L160" s="540" t="s">
        <v>788</v>
      </c>
      <c r="M160" s="542" t="s">
        <v>299</v>
      </c>
      <c r="N160" s="542">
        <v>1</v>
      </c>
      <c r="O160" s="715"/>
      <c r="P160" s="539" t="str">
        <f t="shared" si="19"/>
        <v>INCLUDED</v>
      </c>
      <c r="Q160" s="721">
        <f t="shared" si="20"/>
        <v>0</v>
      </c>
      <c r="R160" s="446">
        <f t="shared" si="21"/>
        <v>0</v>
      </c>
      <c r="S160" s="609">
        <f>Discount!$J$36</f>
        <v>0</v>
      </c>
      <c r="T160" s="446">
        <f t="shared" si="22"/>
        <v>0</v>
      </c>
      <c r="U160" s="447">
        <f t="shared" si="23"/>
        <v>0</v>
      </c>
      <c r="V160" s="722">
        <f t="shared" si="24"/>
        <v>0</v>
      </c>
      <c r="W160" s="726"/>
      <c r="X160" s="726"/>
      <c r="Y160" s="726"/>
      <c r="Z160" s="726"/>
      <c r="AA160" s="726"/>
      <c r="AB160" s="727"/>
      <c r="AC160" s="727"/>
      <c r="AD160" s="727"/>
      <c r="AE160" s="727"/>
    </row>
    <row r="161" spans="1:31" s="728" customFormat="1" ht="118.5" customHeight="1">
      <c r="A161" s="707">
        <v>144</v>
      </c>
      <c r="B161" s="542">
        <v>7000016740</v>
      </c>
      <c r="C161" s="542">
        <v>1320</v>
      </c>
      <c r="D161" s="542">
        <v>1160</v>
      </c>
      <c r="E161" s="542">
        <v>50</v>
      </c>
      <c r="F161" s="542" t="s">
        <v>673</v>
      </c>
      <c r="G161" s="542">
        <v>100024732</v>
      </c>
      <c r="H161" s="542">
        <v>998335</v>
      </c>
      <c r="I161" s="543"/>
      <c r="J161" s="542">
        <v>18</v>
      </c>
      <c r="K161" s="541"/>
      <c r="L161" s="540" t="s">
        <v>679</v>
      </c>
      <c r="M161" s="542" t="s">
        <v>299</v>
      </c>
      <c r="N161" s="542">
        <v>1</v>
      </c>
      <c r="O161" s="715"/>
      <c r="P161" s="539" t="str">
        <f t="shared" si="19"/>
        <v>INCLUDED</v>
      </c>
      <c r="Q161" s="721">
        <f t="shared" si="20"/>
        <v>0</v>
      </c>
      <c r="R161" s="446">
        <f t="shared" si="21"/>
        <v>0</v>
      </c>
      <c r="S161" s="609">
        <f>Discount!$J$36</f>
        <v>0</v>
      </c>
      <c r="T161" s="446">
        <f t="shared" si="22"/>
        <v>0</v>
      </c>
      <c r="U161" s="447">
        <f t="shared" si="23"/>
        <v>0</v>
      </c>
      <c r="V161" s="722">
        <f t="shared" si="24"/>
        <v>0</v>
      </c>
      <c r="W161" s="726"/>
      <c r="X161" s="726"/>
      <c r="Y161" s="726"/>
      <c r="Z161" s="726"/>
      <c r="AA161" s="726"/>
      <c r="AB161" s="727"/>
      <c r="AC161" s="727"/>
      <c r="AD161" s="727"/>
      <c r="AE161" s="727"/>
    </row>
    <row r="162" spans="1:31" s="728" customFormat="1" ht="118.5" customHeight="1">
      <c r="A162" s="707">
        <v>145</v>
      </c>
      <c r="B162" s="542">
        <v>7000016740</v>
      </c>
      <c r="C162" s="542">
        <v>1320</v>
      </c>
      <c r="D162" s="542">
        <v>1160</v>
      </c>
      <c r="E162" s="542">
        <v>60</v>
      </c>
      <c r="F162" s="542" t="s">
        <v>673</v>
      </c>
      <c r="G162" s="542">
        <v>100025436</v>
      </c>
      <c r="H162" s="542">
        <v>995451</v>
      </c>
      <c r="I162" s="543"/>
      <c r="J162" s="542">
        <v>18</v>
      </c>
      <c r="K162" s="541"/>
      <c r="L162" s="540" t="s">
        <v>789</v>
      </c>
      <c r="M162" s="542" t="s">
        <v>299</v>
      </c>
      <c r="N162" s="542">
        <v>3</v>
      </c>
      <c r="O162" s="715"/>
      <c r="P162" s="539" t="str">
        <f t="shared" si="19"/>
        <v>INCLUDED</v>
      </c>
      <c r="Q162" s="721">
        <f t="shared" si="20"/>
        <v>0</v>
      </c>
      <c r="R162" s="446">
        <f t="shared" si="21"/>
        <v>0</v>
      </c>
      <c r="S162" s="609">
        <f>Discount!$J$36</f>
        <v>0</v>
      </c>
      <c r="T162" s="446">
        <f t="shared" si="22"/>
        <v>0</v>
      </c>
      <c r="U162" s="447">
        <f t="shared" si="23"/>
        <v>0</v>
      </c>
      <c r="V162" s="722">
        <f t="shared" si="24"/>
        <v>0</v>
      </c>
      <c r="W162" s="726"/>
      <c r="X162" s="726"/>
      <c r="Y162" s="726"/>
      <c r="Z162" s="726"/>
      <c r="AA162" s="726"/>
      <c r="AB162" s="727"/>
      <c r="AC162" s="727"/>
      <c r="AD162" s="727"/>
      <c r="AE162" s="727"/>
    </row>
    <row r="163" spans="1:31" s="728" customFormat="1" ht="114" customHeight="1">
      <c r="A163" s="707">
        <v>146</v>
      </c>
      <c r="B163" s="542">
        <v>7000016740</v>
      </c>
      <c r="C163" s="542">
        <v>1320</v>
      </c>
      <c r="D163" s="542">
        <v>1160</v>
      </c>
      <c r="E163" s="542">
        <v>70</v>
      </c>
      <c r="F163" s="542" t="s">
        <v>673</v>
      </c>
      <c r="G163" s="542">
        <v>100024734</v>
      </c>
      <c r="H163" s="542">
        <v>998335</v>
      </c>
      <c r="I163" s="543"/>
      <c r="J163" s="542">
        <v>18</v>
      </c>
      <c r="K163" s="541"/>
      <c r="L163" s="540" t="s">
        <v>681</v>
      </c>
      <c r="M163" s="542" t="s">
        <v>299</v>
      </c>
      <c r="N163" s="542">
        <v>5</v>
      </c>
      <c r="O163" s="715"/>
      <c r="P163" s="539" t="str">
        <f t="shared" si="19"/>
        <v>INCLUDED</v>
      </c>
      <c r="Q163" s="721">
        <f t="shared" si="20"/>
        <v>0</v>
      </c>
      <c r="R163" s="446">
        <f t="shared" si="21"/>
        <v>0</v>
      </c>
      <c r="S163" s="609">
        <f>Discount!$J$36</f>
        <v>0</v>
      </c>
      <c r="T163" s="446">
        <f t="shared" si="22"/>
        <v>0</v>
      </c>
      <c r="U163" s="447">
        <f t="shared" si="23"/>
        <v>0</v>
      </c>
      <c r="V163" s="722">
        <f t="shared" si="24"/>
        <v>0</v>
      </c>
      <c r="W163" s="726"/>
      <c r="X163" s="726"/>
      <c r="Y163" s="726"/>
      <c r="Z163" s="726"/>
      <c r="AA163" s="726"/>
      <c r="AB163" s="727"/>
      <c r="AC163" s="727"/>
      <c r="AD163" s="727"/>
      <c r="AE163" s="727"/>
    </row>
    <row r="164" spans="1:31" s="728" customFormat="1" ht="114" customHeight="1">
      <c r="A164" s="707">
        <v>147</v>
      </c>
      <c r="B164" s="542">
        <v>7000016740</v>
      </c>
      <c r="C164" s="542">
        <v>1320</v>
      </c>
      <c r="D164" s="542">
        <v>1160</v>
      </c>
      <c r="E164" s="542">
        <v>80</v>
      </c>
      <c r="F164" s="542" t="s">
        <v>673</v>
      </c>
      <c r="G164" s="542">
        <v>100025438</v>
      </c>
      <c r="H164" s="542">
        <v>995451</v>
      </c>
      <c r="I164" s="543"/>
      <c r="J164" s="542">
        <v>18</v>
      </c>
      <c r="K164" s="541"/>
      <c r="L164" s="540" t="s">
        <v>790</v>
      </c>
      <c r="M164" s="542" t="s">
        <v>299</v>
      </c>
      <c r="N164" s="542">
        <v>1</v>
      </c>
      <c r="O164" s="715"/>
      <c r="P164" s="539" t="str">
        <f t="shared" si="19"/>
        <v>INCLUDED</v>
      </c>
      <c r="Q164" s="721">
        <f t="shared" si="20"/>
        <v>0</v>
      </c>
      <c r="R164" s="446">
        <f t="shared" si="21"/>
        <v>0</v>
      </c>
      <c r="S164" s="609">
        <f>Discount!$J$36</f>
        <v>0</v>
      </c>
      <c r="T164" s="446">
        <f t="shared" si="22"/>
        <v>0</v>
      </c>
      <c r="U164" s="447">
        <f t="shared" si="23"/>
        <v>0</v>
      </c>
      <c r="V164" s="722">
        <f t="shared" si="24"/>
        <v>0</v>
      </c>
      <c r="W164" s="726"/>
      <c r="X164" s="726"/>
      <c r="Y164" s="726"/>
      <c r="Z164" s="726"/>
      <c r="AA164" s="726"/>
      <c r="AB164" s="727"/>
      <c r="AC164" s="727"/>
      <c r="AD164" s="727"/>
      <c r="AE164" s="727"/>
    </row>
    <row r="165" spans="1:31" s="728" customFormat="1" ht="114" customHeight="1">
      <c r="A165" s="707">
        <v>148</v>
      </c>
      <c r="B165" s="542">
        <v>7000016740</v>
      </c>
      <c r="C165" s="542">
        <v>1320</v>
      </c>
      <c r="D165" s="542">
        <v>1160</v>
      </c>
      <c r="E165" s="542">
        <v>90</v>
      </c>
      <c r="F165" s="542" t="s">
        <v>673</v>
      </c>
      <c r="G165" s="542">
        <v>100024756</v>
      </c>
      <c r="H165" s="542">
        <v>998335</v>
      </c>
      <c r="I165" s="543"/>
      <c r="J165" s="542">
        <v>18</v>
      </c>
      <c r="K165" s="541"/>
      <c r="L165" s="540" t="s">
        <v>791</v>
      </c>
      <c r="M165" s="542" t="s">
        <v>299</v>
      </c>
      <c r="N165" s="542">
        <v>1</v>
      </c>
      <c r="O165" s="715"/>
      <c r="P165" s="539" t="str">
        <f t="shared" si="19"/>
        <v>INCLUDED</v>
      </c>
      <c r="Q165" s="721">
        <f t="shared" si="20"/>
        <v>0</v>
      </c>
      <c r="R165" s="446">
        <f t="shared" si="21"/>
        <v>0</v>
      </c>
      <c r="S165" s="609">
        <f>Discount!$J$36</f>
        <v>0</v>
      </c>
      <c r="T165" s="446">
        <f t="shared" si="22"/>
        <v>0</v>
      </c>
      <c r="U165" s="447">
        <f t="shared" si="23"/>
        <v>0</v>
      </c>
      <c r="V165" s="722">
        <f t="shared" si="24"/>
        <v>0</v>
      </c>
      <c r="W165" s="726"/>
      <c r="X165" s="726"/>
      <c r="Y165" s="726"/>
      <c r="Z165" s="726"/>
      <c r="AA165" s="726"/>
      <c r="AB165" s="727"/>
      <c r="AC165" s="727"/>
      <c r="AD165" s="727"/>
      <c r="AE165" s="727"/>
    </row>
    <row r="166" spans="1:31" s="728" customFormat="1" ht="114" customHeight="1">
      <c r="A166" s="707">
        <v>149</v>
      </c>
      <c r="B166" s="542">
        <v>7000016740</v>
      </c>
      <c r="C166" s="542">
        <v>1320</v>
      </c>
      <c r="D166" s="542">
        <v>1160</v>
      </c>
      <c r="E166" s="542">
        <v>100</v>
      </c>
      <c r="F166" s="542" t="s">
        <v>673</v>
      </c>
      <c r="G166" s="542">
        <v>100025468</v>
      </c>
      <c r="H166" s="542">
        <v>995451</v>
      </c>
      <c r="I166" s="543"/>
      <c r="J166" s="542">
        <v>18</v>
      </c>
      <c r="K166" s="541"/>
      <c r="L166" s="540" t="s">
        <v>792</v>
      </c>
      <c r="M166" s="542" t="s">
        <v>299</v>
      </c>
      <c r="N166" s="542">
        <v>1</v>
      </c>
      <c r="O166" s="715"/>
      <c r="P166" s="539" t="str">
        <f t="shared" si="19"/>
        <v>INCLUDED</v>
      </c>
      <c r="Q166" s="721">
        <f t="shared" si="20"/>
        <v>0</v>
      </c>
      <c r="R166" s="446">
        <f t="shared" si="21"/>
        <v>0</v>
      </c>
      <c r="S166" s="609">
        <f>Discount!$J$36</f>
        <v>0</v>
      </c>
      <c r="T166" s="446">
        <f t="shared" si="22"/>
        <v>0</v>
      </c>
      <c r="U166" s="447">
        <f t="shared" si="23"/>
        <v>0</v>
      </c>
      <c r="V166" s="722">
        <f t="shared" si="24"/>
        <v>0</v>
      </c>
      <c r="W166" s="726"/>
      <c r="X166" s="726"/>
      <c r="Y166" s="726"/>
      <c r="Z166" s="726"/>
      <c r="AA166" s="726"/>
      <c r="AB166" s="727"/>
      <c r="AC166" s="727"/>
      <c r="AD166" s="727"/>
      <c r="AE166" s="727"/>
    </row>
    <row r="167" spans="1:31" s="728" customFormat="1" ht="114" customHeight="1">
      <c r="A167" s="707">
        <v>150</v>
      </c>
      <c r="B167" s="542">
        <v>7000016740</v>
      </c>
      <c r="C167" s="542">
        <v>1320</v>
      </c>
      <c r="D167" s="542">
        <v>1160</v>
      </c>
      <c r="E167" s="542">
        <v>120</v>
      </c>
      <c r="F167" s="542" t="s">
        <v>673</v>
      </c>
      <c r="G167" s="542">
        <v>100025490</v>
      </c>
      <c r="H167" s="542">
        <v>995451</v>
      </c>
      <c r="I167" s="543"/>
      <c r="J167" s="542">
        <v>18</v>
      </c>
      <c r="K167" s="541"/>
      <c r="L167" s="540" t="s">
        <v>793</v>
      </c>
      <c r="M167" s="542" t="s">
        <v>299</v>
      </c>
      <c r="N167" s="542">
        <v>1</v>
      </c>
      <c r="O167" s="715"/>
      <c r="P167" s="539" t="str">
        <f t="shared" si="19"/>
        <v>INCLUDED</v>
      </c>
      <c r="Q167" s="721">
        <f t="shared" si="20"/>
        <v>0</v>
      </c>
      <c r="R167" s="446">
        <f t="shared" si="21"/>
        <v>0</v>
      </c>
      <c r="S167" s="609">
        <f>Discount!$J$36</f>
        <v>0</v>
      </c>
      <c r="T167" s="446">
        <f t="shared" si="22"/>
        <v>0</v>
      </c>
      <c r="U167" s="447">
        <f t="shared" si="23"/>
        <v>0</v>
      </c>
      <c r="V167" s="722">
        <f t="shared" si="24"/>
        <v>0</v>
      </c>
      <c r="W167" s="726"/>
      <c r="X167" s="726"/>
      <c r="Y167" s="726"/>
      <c r="Z167" s="726"/>
      <c r="AA167" s="726"/>
      <c r="AB167" s="727"/>
      <c r="AC167" s="727"/>
      <c r="AD167" s="727"/>
      <c r="AE167" s="727"/>
    </row>
    <row r="168" spans="1:31" s="728" customFormat="1" ht="114" customHeight="1">
      <c r="A168" s="707">
        <v>151</v>
      </c>
      <c r="B168" s="542">
        <v>7000016740</v>
      </c>
      <c r="C168" s="542">
        <v>1320</v>
      </c>
      <c r="D168" s="542">
        <v>1160</v>
      </c>
      <c r="E168" s="542">
        <v>130</v>
      </c>
      <c r="F168" s="542" t="s">
        <v>673</v>
      </c>
      <c r="G168" s="542">
        <v>100025504</v>
      </c>
      <c r="H168" s="542">
        <v>995451</v>
      </c>
      <c r="I168" s="543"/>
      <c r="J168" s="542">
        <v>18</v>
      </c>
      <c r="K168" s="541"/>
      <c r="L168" s="540" t="s">
        <v>794</v>
      </c>
      <c r="M168" s="542" t="s">
        <v>299</v>
      </c>
      <c r="N168" s="542">
        <v>1</v>
      </c>
      <c r="O168" s="715"/>
      <c r="P168" s="539" t="str">
        <f t="shared" si="19"/>
        <v>INCLUDED</v>
      </c>
      <c r="Q168" s="721">
        <f t="shared" si="20"/>
        <v>0</v>
      </c>
      <c r="R168" s="446">
        <f t="shared" si="21"/>
        <v>0</v>
      </c>
      <c r="S168" s="609">
        <f>Discount!$J$36</f>
        <v>0</v>
      </c>
      <c r="T168" s="446">
        <f t="shared" si="22"/>
        <v>0</v>
      </c>
      <c r="U168" s="447">
        <f t="shared" si="23"/>
        <v>0</v>
      </c>
      <c r="V168" s="722">
        <f t="shared" si="24"/>
        <v>0</v>
      </c>
      <c r="W168" s="726"/>
      <c r="X168" s="726"/>
      <c r="Y168" s="726"/>
      <c r="Z168" s="726"/>
      <c r="AA168" s="726"/>
      <c r="AB168" s="727"/>
      <c r="AC168" s="727"/>
      <c r="AD168" s="727"/>
      <c r="AE168" s="727"/>
    </row>
    <row r="169" spans="1:31" s="728" customFormat="1" ht="114" customHeight="1">
      <c r="A169" s="707">
        <v>152</v>
      </c>
      <c r="B169" s="542">
        <v>7000016740</v>
      </c>
      <c r="C169" s="542">
        <v>1320</v>
      </c>
      <c r="D169" s="542">
        <v>1160</v>
      </c>
      <c r="E169" s="542">
        <v>140</v>
      </c>
      <c r="F169" s="542" t="s">
        <v>673</v>
      </c>
      <c r="G169" s="542">
        <v>100024877</v>
      </c>
      <c r="H169" s="542">
        <v>998335</v>
      </c>
      <c r="I169" s="543"/>
      <c r="J169" s="542">
        <v>18</v>
      </c>
      <c r="K169" s="541"/>
      <c r="L169" s="540" t="s">
        <v>795</v>
      </c>
      <c r="M169" s="542" t="s">
        <v>299</v>
      </c>
      <c r="N169" s="542">
        <v>1</v>
      </c>
      <c r="O169" s="715"/>
      <c r="P169" s="539" t="str">
        <f t="shared" si="19"/>
        <v>INCLUDED</v>
      </c>
      <c r="Q169" s="721">
        <f t="shared" si="20"/>
        <v>0</v>
      </c>
      <c r="R169" s="446">
        <f t="shared" si="21"/>
        <v>0</v>
      </c>
      <c r="S169" s="609">
        <f>Discount!$J$36</f>
        <v>0</v>
      </c>
      <c r="T169" s="446">
        <f t="shared" si="22"/>
        <v>0</v>
      </c>
      <c r="U169" s="447">
        <f t="shared" si="23"/>
        <v>0</v>
      </c>
      <c r="V169" s="722">
        <f t="shared" si="24"/>
        <v>0</v>
      </c>
      <c r="W169" s="726"/>
      <c r="X169" s="726"/>
      <c r="Y169" s="726"/>
      <c r="Z169" s="726"/>
      <c r="AA169" s="726"/>
      <c r="AB169" s="727"/>
      <c r="AC169" s="727"/>
      <c r="AD169" s="727"/>
      <c r="AE169" s="727"/>
    </row>
    <row r="170" spans="1:31" s="728" customFormat="1" ht="114" customHeight="1">
      <c r="A170" s="707">
        <v>153</v>
      </c>
      <c r="B170" s="542">
        <v>7000016740</v>
      </c>
      <c r="C170" s="542">
        <v>1320</v>
      </c>
      <c r="D170" s="542">
        <v>1160</v>
      </c>
      <c r="E170" s="542">
        <v>150</v>
      </c>
      <c r="F170" s="542" t="s">
        <v>673</v>
      </c>
      <c r="G170" s="542">
        <v>100025509</v>
      </c>
      <c r="H170" s="542">
        <v>995451</v>
      </c>
      <c r="I170" s="543"/>
      <c r="J170" s="542">
        <v>18</v>
      </c>
      <c r="K170" s="541"/>
      <c r="L170" s="540" t="s">
        <v>796</v>
      </c>
      <c r="M170" s="542" t="s">
        <v>299</v>
      </c>
      <c r="N170" s="542">
        <v>1</v>
      </c>
      <c r="O170" s="715"/>
      <c r="P170" s="539" t="str">
        <f t="shared" si="19"/>
        <v>INCLUDED</v>
      </c>
      <c r="Q170" s="721">
        <f t="shared" si="20"/>
        <v>0</v>
      </c>
      <c r="R170" s="446">
        <f t="shared" si="21"/>
        <v>0</v>
      </c>
      <c r="S170" s="609">
        <f>Discount!$J$36</f>
        <v>0</v>
      </c>
      <c r="T170" s="446">
        <f t="shared" si="22"/>
        <v>0</v>
      </c>
      <c r="U170" s="447">
        <f t="shared" si="23"/>
        <v>0</v>
      </c>
      <c r="V170" s="722">
        <f t="shared" si="24"/>
        <v>0</v>
      </c>
      <c r="W170" s="726"/>
      <c r="X170" s="726"/>
      <c r="Y170" s="726"/>
      <c r="Z170" s="726"/>
      <c r="AA170" s="726"/>
      <c r="AB170" s="727"/>
      <c r="AC170" s="727"/>
      <c r="AD170" s="727"/>
      <c r="AE170" s="727"/>
    </row>
    <row r="171" spans="1:31" s="728" customFormat="1" ht="114" customHeight="1">
      <c r="A171" s="707">
        <v>154</v>
      </c>
      <c r="B171" s="542">
        <v>7000016740</v>
      </c>
      <c r="C171" s="542">
        <v>1320</v>
      </c>
      <c r="D171" s="542">
        <v>1160</v>
      </c>
      <c r="E171" s="542">
        <v>160</v>
      </c>
      <c r="F171" s="542" t="s">
        <v>673</v>
      </c>
      <c r="G171" s="542">
        <v>100024891</v>
      </c>
      <c r="H171" s="542">
        <v>998335</v>
      </c>
      <c r="I171" s="543"/>
      <c r="J171" s="542">
        <v>18</v>
      </c>
      <c r="K171" s="541"/>
      <c r="L171" s="540" t="s">
        <v>695</v>
      </c>
      <c r="M171" s="542" t="s">
        <v>299</v>
      </c>
      <c r="N171" s="542">
        <v>1</v>
      </c>
      <c r="O171" s="715"/>
      <c r="P171" s="539" t="str">
        <f t="shared" si="19"/>
        <v>INCLUDED</v>
      </c>
      <c r="Q171" s="721">
        <f t="shared" si="20"/>
        <v>0</v>
      </c>
      <c r="R171" s="446">
        <f t="shared" si="21"/>
        <v>0</v>
      </c>
      <c r="S171" s="609">
        <f>Discount!$J$36</f>
        <v>0</v>
      </c>
      <c r="T171" s="446">
        <f t="shared" si="22"/>
        <v>0</v>
      </c>
      <c r="U171" s="447">
        <f t="shared" si="23"/>
        <v>0</v>
      </c>
      <c r="V171" s="722">
        <f t="shared" si="24"/>
        <v>0</v>
      </c>
      <c r="W171" s="726"/>
      <c r="X171" s="726"/>
      <c r="Y171" s="726"/>
      <c r="Z171" s="726"/>
      <c r="AA171" s="726"/>
      <c r="AB171" s="727"/>
      <c r="AC171" s="727"/>
      <c r="AD171" s="727"/>
      <c r="AE171" s="727"/>
    </row>
    <row r="172" spans="1:31" s="728" customFormat="1" ht="109.5" customHeight="1">
      <c r="A172" s="707">
        <v>155</v>
      </c>
      <c r="B172" s="542">
        <v>7000016740</v>
      </c>
      <c r="C172" s="542">
        <v>1320</v>
      </c>
      <c r="D172" s="542">
        <v>1160</v>
      </c>
      <c r="E172" s="542">
        <v>170</v>
      </c>
      <c r="F172" s="542" t="s">
        <v>673</v>
      </c>
      <c r="G172" s="542">
        <v>100024892</v>
      </c>
      <c r="H172" s="542">
        <v>998335</v>
      </c>
      <c r="I172" s="543"/>
      <c r="J172" s="542">
        <v>18</v>
      </c>
      <c r="K172" s="541"/>
      <c r="L172" s="540" t="s">
        <v>797</v>
      </c>
      <c r="M172" s="542" t="s">
        <v>299</v>
      </c>
      <c r="N172" s="542">
        <v>1</v>
      </c>
      <c r="O172" s="715"/>
      <c r="P172" s="539" t="str">
        <f t="shared" si="19"/>
        <v>INCLUDED</v>
      </c>
      <c r="Q172" s="721">
        <f t="shared" si="20"/>
        <v>0</v>
      </c>
      <c r="R172" s="446">
        <f t="shared" si="21"/>
        <v>0</v>
      </c>
      <c r="S172" s="609">
        <f>Discount!$J$36</f>
        <v>0</v>
      </c>
      <c r="T172" s="446">
        <f t="shared" si="22"/>
        <v>0</v>
      </c>
      <c r="U172" s="447">
        <f t="shared" si="23"/>
        <v>0</v>
      </c>
      <c r="V172" s="722">
        <f t="shared" si="24"/>
        <v>0</v>
      </c>
      <c r="W172" s="726"/>
      <c r="X172" s="726"/>
      <c r="Y172" s="726"/>
      <c r="Z172" s="726"/>
      <c r="AA172" s="726"/>
      <c r="AB172" s="727"/>
      <c r="AC172" s="727"/>
      <c r="AD172" s="727"/>
      <c r="AE172" s="727"/>
    </row>
    <row r="173" spans="1:31" s="728" customFormat="1" ht="109.5" customHeight="1">
      <c r="A173" s="707">
        <v>156</v>
      </c>
      <c r="B173" s="542">
        <v>7000016740</v>
      </c>
      <c r="C173" s="542">
        <v>1320</v>
      </c>
      <c r="D173" s="542">
        <v>1160</v>
      </c>
      <c r="E173" s="542">
        <v>180</v>
      </c>
      <c r="F173" s="542" t="s">
        <v>673</v>
      </c>
      <c r="G173" s="542">
        <v>100024894</v>
      </c>
      <c r="H173" s="542">
        <v>998335</v>
      </c>
      <c r="I173" s="543"/>
      <c r="J173" s="542">
        <v>18</v>
      </c>
      <c r="K173" s="541"/>
      <c r="L173" s="540" t="s">
        <v>798</v>
      </c>
      <c r="M173" s="542" t="s">
        <v>299</v>
      </c>
      <c r="N173" s="542">
        <v>1</v>
      </c>
      <c r="O173" s="715"/>
      <c r="P173" s="539" t="str">
        <f t="shared" si="19"/>
        <v>INCLUDED</v>
      </c>
      <c r="Q173" s="721">
        <f t="shared" si="20"/>
        <v>0</v>
      </c>
      <c r="R173" s="446">
        <f t="shared" si="21"/>
        <v>0</v>
      </c>
      <c r="S173" s="609">
        <f>Discount!$J$36</f>
        <v>0</v>
      </c>
      <c r="T173" s="446">
        <f t="shared" si="22"/>
        <v>0</v>
      </c>
      <c r="U173" s="447">
        <f t="shared" si="23"/>
        <v>0</v>
      </c>
      <c r="V173" s="722">
        <f t="shared" si="24"/>
        <v>0</v>
      </c>
      <c r="W173" s="726"/>
      <c r="X173" s="726"/>
      <c r="Y173" s="726"/>
      <c r="Z173" s="726"/>
      <c r="AA173" s="726"/>
      <c r="AB173" s="727"/>
      <c r="AC173" s="727"/>
      <c r="AD173" s="727"/>
      <c r="AE173" s="727"/>
    </row>
    <row r="174" spans="1:31" s="728" customFormat="1" ht="109.5" customHeight="1">
      <c r="A174" s="707">
        <v>157</v>
      </c>
      <c r="B174" s="542">
        <v>7000016740</v>
      </c>
      <c r="C174" s="542">
        <v>1320</v>
      </c>
      <c r="D174" s="542">
        <v>1160</v>
      </c>
      <c r="E174" s="542">
        <v>190</v>
      </c>
      <c r="F174" s="542" t="s">
        <v>673</v>
      </c>
      <c r="G174" s="542">
        <v>100024896</v>
      </c>
      <c r="H174" s="542">
        <v>998335</v>
      </c>
      <c r="I174" s="543"/>
      <c r="J174" s="542">
        <v>18</v>
      </c>
      <c r="K174" s="541"/>
      <c r="L174" s="540" t="s">
        <v>799</v>
      </c>
      <c r="M174" s="542" t="s">
        <v>299</v>
      </c>
      <c r="N174" s="542">
        <v>1</v>
      </c>
      <c r="O174" s="715"/>
      <c r="P174" s="539" t="str">
        <f t="shared" si="19"/>
        <v>INCLUDED</v>
      </c>
      <c r="Q174" s="721">
        <f t="shared" si="20"/>
        <v>0</v>
      </c>
      <c r="R174" s="446">
        <f t="shared" si="21"/>
        <v>0</v>
      </c>
      <c r="S174" s="609">
        <f>Discount!$J$36</f>
        <v>0</v>
      </c>
      <c r="T174" s="446">
        <f t="shared" si="22"/>
        <v>0</v>
      </c>
      <c r="U174" s="447">
        <f t="shared" si="23"/>
        <v>0</v>
      </c>
      <c r="V174" s="722">
        <f t="shared" si="24"/>
        <v>0</v>
      </c>
      <c r="W174" s="726"/>
      <c r="X174" s="726"/>
      <c r="Y174" s="726"/>
      <c r="Z174" s="726"/>
      <c r="AA174" s="726"/>
      <c r="AB174" s="727"/>
      <c r="AC174" s="727"/>
      <c r="AD174" s="727"/>
      <c r="AE174" s="727"/>
    </row>
    <row r="175" spans="1:31" s="728" customFormat="1" ht="109.5" customHeight="1">
      <c r="A175" s="707">
        <v>158</v>
      </c>
      <c r="B175" s="542">
        <v>7000016740</v>
      </c>
      <c r="C175" s="542">
        <v>1320</v>
      </c>
      <c r="D175" s="542">
        <v>1160</v>
      </c>
      <c r="E175" s="542">
        <v>200</v>
      </c>
      <c r="F175" s="542" t="s">
        <v>673</v>
      </c>
      <c r="G175" s="542">
        <v>100024932</v>
      </c>
      <c r="H175" s="542">
        <v>998335</v>
      </c>
      <c r="I175" s="543"/>
      <c r="J175" s="542">
        <v>18</v>
      </c>
      <c r="K175" s="541"/>
      <c r="L175" s="540" t="s">
        <v>800</v>
      </c>
      <c r="M175" s="542" t="s">
        <v>299</v>
      </c>
      <c r="N175" s="542">
        <v>1</v>
      </c>
      <c r="O175" s="715"/>
      <c r="P175" s="539" t="str">
        <f t="shared" si="19"/>
        <v>INCLUDED</v>
      </c>
      <c r="Q175" s="721">
        <f t="shared" si="20"/>
        <v>0</v>
      </c>
      <c r="R175" s="446">
        <f t="shared" si="21"/>
        <v>0</v>
      </c>
      <c r="S175" s="609">
        <f>Discount!$J$36</f>
        <v>0</v>
      </c>
      <c r="T175" s="446">
        <f t="shared" si="22"/>
        <v>0</v>
      </c>
      <c r="U175" s="447">
        <f t="shared" si="23"/>
        <v>0</v>
      </c>
      <c r="V175" s="722">
        <f t="shared" si="24"/>
        <v>0</v>
      </c>
      <c r="W175" s="726"/>
      <c r="X175" s="726"/>
      <c r="Y175" s="726"/>
      <c r="Z175" s="726"/>
      <c r="AA175" s="726"/>
      <c r="AB175" s="727"/>
      <c r="AC175" s="727"/>
      <c r="AD175" s="727"/>
      <c r="AE175" s="727"/>
    </row>
    <row r="176" spans="1:31" s="728" customFormat="1" ht="109.5" customHeight="1">
      <c r="A176" s="707">
        <v>159</v>
      </c>
      <c r="B176" s="542">
        <v>7000016740</v>
      </c>
      <c r="C176" s="542">
        <v>1320</v>
      </c>
      <c r="D176" s="542">
        <v>1160</v>
      </c>
      <c r="E176" s="542">
        <v>210</v>
      </c>
      <c r="F176" s="542" t="s">
        <v>673</v>
      </c>
      <c r="G176" s="542">
        <v>100025530</v>
      </c>
      <c r="H176" s="542">
        <v>995451</v>
      </c>
      <c r="I176" s="543"/>
      <c r="J176" s="542">
        <v>18</v>
      </c>
      <c r="K176" s="541"/>
      <c r="L176" s="540" t="s">
        <v>801</v>
      </c>
      <c r="M176" s="542" t="s">
        <v>299</v>
      </c>
      <c r="N176" s="542">
        <v>1</v>
      </c>
      <c r="O176" s="715"/>
      <c r="P176" s="539" t="str">
        <f t="shared" si="19"/>
        <v>INCLUDED</v>
      </c>
      <c r="Q176" s="721">
        <f t="shared" si="20"/>
        <v>0</v>
      </c>
      <c r="R176" s="446">
        <f t="shared" si="21"/>
        <v>0</v>
      </c>
      <c r="S176" s="609">
        <f>Discount!$J$36</f>
        <v>0</v>
      </c>
      <c r="T176" s="446">
        <f t="shared" si="22"/>
        <v>0</v>
      </c>
      <c r="U176" s="447">
        <f t="shared" si="23"/>
        <v>0</v>
      </c>
      <c r="V176" s="722">
        <f t="shared" si="24"/>
        <v>0</v>
      </c>
      <c r="W176" s="726"/>
      <c r="X176" s="726"/>
      <c r="Y176" s="726"/>
      <c r="Z176" s="726"/>
      <c r="AA176" s="726"/>
      <c r="AB176" s="727"/>
      <c r="AC176" s="727"/>
      <c r="AD176" s="727"/>
      <c r="AE176" s="727"/>
    </row>
    <row r="177" spans="1:31" s="728" customFormat="1" ht="109.5" customHeight="1">
      <c r="A177" s="707">
        <v>160</v>
      </c>
      <c r="B177" s="542">
        <v>7000016740</v>
      </c>
      <c r="C177" s="542">
        <v>1320</v>
      </c>
      <c r="D177" s="542">
        <v>1160</v>
      </c>
      <c r="E177" s="542">
        <v>220</v>
      </c>
      <c r="F177" s="542" t="s">
        <v>673</v>
      </c>
      <c r="G177" s="542">
        <v>100024935</v>
      </c>
      <c r="H177" s="542">
        <v>998335</v>
      </c>
      <c r="I177" s="543"/>
      <c r="J177" s="542">
        <v>18</v>
      </c>
      <c r="K177" s="541"/>
      <c r="L177" s="540" t="s">
        <v>802</v>
      </c>
      <c r="M177" s="542" t="s">
        <v>299</v>
      </c>
      <c r="N177" s="542">
        <v>1</v>
      </c>
      <c r="O177" s="715"/>
      <c r="P177" s="539" t="str">
        <f t="shared" si="19"/>
        <v>INCLUDED</v>
      </c>
      <c r="Q177" s="721">
        <f t="shared" si="20"/>
        <v>0</v>
      </c>
      <c r="R177" s="446">
        <f t="shared" si="21"/>
        <v>0</v>
      </c>
      <c r="S177" s="609">
        <f>Discount!$J$36</f>
        <v>0</v>
      </c>
      <c r="T177" s="446">
        <f t="shared" si="22"/>
        <v>0</v>
      </c>
      <c r="U177" s="447">
        <f t="shared" si="23"/>
        <v>0</v>
      </c>
      <c r="V177" s="722">
        <f t="shared" si="24"/>
        <v>0</v>
      </c>
      <c r="W177" s="726"/>
      <c r="X177" s="726"/>
      <c r="Y177" s="726"/>
      <c r="Z177" s="726"/>
      <c r="AA177" s="726"/>
      <c r="AB177" s="727"/>
      <c r="AC177" s="727"/>
      <c r="AD177" s="727"/>
      <c r="AE177" s="727"/>
    </row>
    <row r="178" spans="1:31" s="728" customFormat="1" ht="109.5" customHeight="1">
      <c r="A178" s="707">
        <v>161</v>
      </c>
      <c r="B178" s="542">
        <v>7000016740</v>
      </c>
      <c r="C178" s="542">
        <v>1320</v>
      </c>
      <c r="D178" s="542">
        <v>1160</v>
      </c>
      <c r="E178" s="542">
        <v>230</v>
      </c>
      <c r="F178" s="542" t="s">
        <v>673</v>
      </c>
      <c r="G178" s="542">
        <v>100024936</v>
      </c>
      <c r="H178" s="542">
        <v>998335</v>
      </c>
      <c r="I178" s="543"/>
      <c r="J178" s="542">
        <v>18</v>
      </c>
      <c r="K178" s="541"/>
      <c r="L178" s="540" t="s">
        <v>803</v>
      </c>
      <c r="M178" s="542" t="s">
        <v>299</v>
      </c>
      <c r="N178" s="542">
        <v>1</v>
      </c>
      <c r="O178" s="715"/>
      <c r="P178" s="539" t="str">
        <f t="shared" si="19"/>
        <v>INCLUDED</v>
      </c>
      <c r="Q178" s="721">
        <f t="shared" si="20"/>
        <v>0</v>
      </c>
      <c r="R178" s="446">
        <f t="shared" si="21"/>
        <v>0</v>
      </c>
      <c r="S178" s="609">
        <f>Discount!$J$36</f>
        <v>0</v>
      </c>
      <c r="T178" s="446">
        <f t="shared" si="22"/>
        <v>0</v>
      </c>
      <c r="U178" s="447">
        <f t="shared" si="23"/>
        <v>0</v>
      </c>
      <c r="V178" s="722">
        <f t="shared" si="24"/>
        <v>0</v>
      </c>
      <c r="W178" s="726"/>
      <c r="X178" s="726"/>
      <c r="Y178" s="726"/>
      <c r="Z178" s="726"/>
      <c r="AA178" s="726"/>
      <c r="AB178" s="727"/>
      <c r="AC178" s="727"/>
      <c r="AD178" s="727"/>
      <c r="AE178" s="727"/>
    </row>
    <row r="179" spans="1:31" s="728" customFormat="1" ht="109.5" customHeight="1">
      <c r="A179" s="707">
        <v>162</v>
      </c>
      <c r="B179" s="542">
        <v>7000016740</v>
      </c>
      <c r="C179" s="542">
        <v>1320</v>
      </c>
      <c r="D179" s="542">
        <v>1160</v>
      </c>
      <c r="E179" s="542">
        <v>240</v>
      </c>
      <c r="F179" s="542" t="s">
        <v>673</v>
      </c>
      <c r="G179" s="542">
        <v>100024938</v>
      </c>
      <c r="H179" s="542">
        <v>998335</v>
      </c>
      <c r="I179" s="543"/>
      <c r="J179" s="542">
        <v>18</v>
      </c>
      <c r="K179" s="541"/>
      <c r="L179" s="540" t="s">
        <v>804</v>
      </c>
      <c r="M179" s="542" t="s">
        <v>299</v>
      </c>
      <c r="N179" s="542">
        <v>1</v>
      </c>
      <c r="O179" s="715"/>
      <c r="P179" s="539" t="str">
        <f t="shared" si="19"/>
        <v>INCLUDED</v>
      </c>
      <c r="Q179" s="721">
        <f t="shared" si="20"/>
        <v>0</v>
      </c>
      <c r="R179" s="446">
        <f t="shared" si="21"/>
        <v>0</v>
      </c>
      <c r="S179" s="609">
        <f>Discount!$J$36</f>
        <v>0</v>
      </c>
      <c r="T179" s="446">
        <f t="shared" si="22"/>
        <v>0</v>
      </c>
      <c r="U179" s="447">
        <f t="shared" si="23"/>
        <v>0</v>
      </c>
      <c r="V179" s="722">
        <f t="shared" si="24"/>
        <v>0</v>
      </c>
      <c r="W179" s="726"/>
      <c r="X179" s="726"/>
      <c r="Y179" s="726"/>
      <c r="Z179" s="726"/>
      <c r="AA179" s="726"/>
      <c r="AB179" s="727"/>
      <c r="AC179" s="727"/>
      <c r="AD179" s="727"/>
      <c r="AE179" s="727"/>
    </row>
    <row r="180" spans="1:31" s="728" customFormat="1" ht="109.5" customHeight="1">
      <c r="A180" s="707">
        <v>163</v>
      </c>
      <c r="B180" s="542">
        <v>7000016740</v>
      </c>
      <c r="C180" s="542">
        <v>1320</v>
      </c>
      <c r="D180" s="542">
        <v>1160</v>
      </c>
      <c r="E180" s="542">
        <v>250</v>
      </c>
      <c r="F180" s="542" t="s">
        <v>673</v>
      </c>
      <c r="G180" s="542">
        <v>100024976</v>
      </c>
      <c r="H180" s="542">
        <v>998335</v>
      </c>
      <c r="I180" s="543"/>
      <c r="J180" s="542">
        <v>18</v>
      </c>
      <c r="K180" s="541"/>
      <c r="L180" s="540" t="s">
        <v>805</v>
      </c>
      <c r="M180" s="542" t="s">
        <v>299</v>
      </c>
      <c r="N180" s="542">
        <v>1</v>
      </c>
      <c r="O180" s="715"/>
      <c r="P180" s="539" t="str">
        <f t="shared" si="19"/>
        <v>INCLUDED</v>
      </c>
      <c r="Q180" s="721">
        <f t="shared" si="20"/>
        <v>0</v>
      </c>
      <c r="R180" s="446">
        <f t="shared" si="21"/>
        <v>0</v>
      </c>
      <c r="S180" s="609">
        <f>Discount!$J$36</f>
        <v>0</v>
      </c>
      <c r="T180" s="446">
        <f t="shared" si="22"/>
        <v>0</v>
      </c>
      <c r="U180" s="447">
        <f t="shared" si="23"/>
        <v>0</v>
      </c>
      <c r="V180" s="722">
        <f t="shared" si="24"/>
        <v>0</v>
      </c>
      <c r="W180" s="726"/>
      <c r="X180" s="726"/>
      <c r="Y180" s="726"/>
      <c r="Z180" s="726"/>
      <c r="AA180" s="726"/>
      <c r="AB180" s="727"/>
      <c r="AC180" s="727"/>
      <c r="AD180" s="727"/>
      <c r="AE180" s="727"/>
    </row>
    <row r="181" spans="1:31" s="728" customFormat="1" ht="109.5" customHeight="1">
      <c r="A181" s="707">
        <v>164</v>
      </c>
      <c r="B181" s="542">
        <v>7000016740</v>
      </c>
      <c r="C181" s="542">
        <v>1320</v>
      </c>
      <c r="D181" s="542">
        <v>1160</v>
      </c>
      <c r="E181" s="542">
        <v>260</v>
      </c>
      <c r="F181" s="542" t="s">
        <v>673</v>
      </c>
      <c r="G181" s="542">
        <v>100024987</v>
      </c>
      <c r="H181" s="542">
        <v>998335</v>
      </c>
      <c r="I181" s="543"/>
      <c r="J181" s="542">
        <v>18</v>
      </c>
      <c r="K181" s="541"/>
      <c r="L181" s="540" t="s">
        <v>703</v>
      </c>
      <c r="M181" s="542" t="s">
        <v>299</v>
      </c>
      <c r="N181" s="542">
        <v>2</v>
      </c>
      <c r="O181" s="715"/>
      <c r="P181" s="539" t="str">
        <f t="shared" si="19"/>
        <v>INCLUDED</v>
      </c>
      <c r="Q181" s="721">
        <f t="shared" si="20"/>
        <v>0</v>
      </c>
      <c r="R181" s="446">
        <f t="shared" si="21"/>
        <v>0</v>
      </c>
      <c r="S181" s="609">
        <f>Discount!$J$36</f>
        <v>0</v>
      </c>
      <c r="T181" s="446">
        <f t="shared" si="22"/>
        <v>0</v>
      </c>
      <c r="U181" s="447">
        <f t="shared" si="23"/>
        <v>0</v>
      </c>
      <c r="V181" s="722">
        <f t="shared" si="24"/>
        <v>0</v>
      </c>
      <c r="W181" s="726"/>
      <c r="X181" s="726"/>
      <c r="Y181" s="726"/>
      <c r="Z181" s="726"/>
      <c r="AA181" s="726"/>
      <c r="AB181" s="727"/>
      <c r="AC181" s="727"/>
      <c r="AD181" s="727"/>
      <c r="AE181" s="727"/>
    </row>
    <row r="182" spans="1:31" s="728" customFormat="1" ht="115.5" customHeight="1">
      <c r="A182" s="707">
        <v>165</v>
      </c>
      <c r="B182" s="542">
        <v>7000016740</v>
      </c>
      <c r="C182" s="542">
        <v>1320</v>
      </c>
      <c r="D182" s="542">
        <v>1160</v>
      </c>
      <c r="E182" s="542">
        <v>270</v>
      </c>
      <c r="F182" s="542" t="s">
        <v>673</v>
      </c>
      <c r="G182" s="542">
        <v>100025564</v>
      </c>
      <c r="H182" s="542">
        <v>995451</v>
      </c>
      <c r="I182" s="543"/>
      <c r="J182" s="542">
        <v>18</v>
      </c>
      <c r="K182" s="541"/>
      <c r="L182" s="540" t="s">
        <v>806</v>
      </c>
      <c r="M182" s="542" t="s">
        <v>299</v>
      </c>
      <c r="N182" s="542">
        <v>1</v>
      </c>
      <c r="O182" s="715"/>
      <c r="P182" s="539" t="str">
        <f t="shared" si="19"/>
        <v>INCLUDED</v>
      </c>
      <c r="Q182" s="721">
        <f t="shared" si="20"/>
        <v>0</v>
      </c>
      <c r="R182" s="446">
        <f t="shared" si="21"/>
        <v>0</v>
      </c>
      <c r="S182" s="609">
        <f>Discount!$J$36</f>
        <v>0</v>
      </c>
      <c r="T182" s="446">
        <f t="shared" si="22"/>
        <v>0</v>
      </c>
      <c r="U182" s="447">
        <f t="shared" si="23"/>
        <v>0</v>
      </c>
      <c r="V182" s="722">
        <f t="shared" si="24"/>
        <v>0</v>
      </c>
      <c r="W182" s="726"/>
      <c r="X182" s="726"/>
      <c r="Y182" s="726"/>
      <c r="Z182" s="726"/>
      <c r="AA182" s="726"/>
      <c r="AB182" s="727"/>
      <c r="AC182" s="727"/>
      <c r="AD182" s="727"/>
      <c r="AE182" s="727"/>
    </row>
    <row r="183" spans="1:31" s="728" customFormat="1" ht="115.5" customHeight="1">
      <c r="A183" s="707">
        <v>166</v>
      </c>
      <c r="B183" s="542">
        <v>7000016740</v>
      </c>
      <c r="C183" s="542">
        <v>1320</v>
      </c>
      <c r="D183" s="542">
        <v>1160</v>
      </c>
      <c r="E183" s="542">
        <v>280</v>
      </c>
      <c r="F183" s="542" t="s">
        <v>673</v>
      </c>
      <c r="G183" s="542">
        <v>100025009</v>
      </c>
      <c r="H183" s="542">
        <v>998335</v>
      </c>
      <c r="I183" s="543"/>
      <c r="J183" s="542">
        <v>18</v>
      </c>
      <c r="K183" s="541"/>
      <c r="L183" s="540" t="s">
        <v>807</v>
      </c>
      <c r="M183" s="542" t="s">
        <v>299</v>
      </c>
      <c r="N183" s="542">
        <v>1</v>
      </c>
      <c r="O183" s="715"/>
      <c r="P183" s="539" t="str">
        <f t="shared" si="19"/>
        <v>INCLUDED</v>
      </c>
      <c r="Q183" s="721">
        <f t="shared" si="20"/>
        <v>0</v>
      </c>
      <c r="R183" s="446">
        <f t="shared" si="21"/>
        <v>0</v>
      </c>
      <c r="S183" s="609">
        <f>Discount!$J$36</f>
        <v>0</v>
      </c>
      <c r="T183" s="446">
        <f t="shared" si="22"/>
        <v>0</v>
      </c>
      <c r="U183" s="447">
        <f t="shared" si="23"/>
        <v>0</v>
      </c>
      <c r="V183" s="722">
        <f t="shared" si="24"/>
        <v>0</v>
      </c>
      <c r="W183" s="726"/>
      <c r="X183" s="726"/>
      <c r="Y183" s="726"/>
      <c r="Z183" s="726"/>
      <c r="AA183" s="726"/>
      <c r="AB183" s="727"/>
      <c r="AC183" s="727"/>
      <c r="AD183" s="727"/>
      <c r="AE183" s="727"/>
    </row>
    <row r="184" spans="1:31" s="728" customFormat="1" ht="115.5" customHeight="1">
      <c r="A184" s="707">
        <v>167</v>
      </c>
      <c r="B184" s="542">
        <v>7000016740</v>
      </c>
      <c r="C184" s="542">
        <v>1320</v>
      </c>
      <c r="D184" s="542">
        <v>1160</v>
      </c>
      <c r="E184" s="542">
        <v>290</v>
      </c>
      <c r="F184" s="542" t="s">
        <v>673</v>
      </c>
      <c r="G184" s="542">
        <v>100025565</v>
      </c>
      <c r="H184" s="542">
        <v>995451</v>
      </c>
      <c r="I184" s="543"/>
      <c r="J184" s="542">
        <v>18</v>
      </c>
      <c r="K184" s="541"/>
      <c r="L184" s="540" t="s">
        <v>808</v>
      </c>
      <c r="M184" s="542" t="s">
        <v>299</v>
      </c>
      <c r="N184" s="542">
        <v>1</v>
      </c>
      <c r="O184" s="715"/>
      <c r="P184" s="539" t="str">
        <f t="shared" si="19"/>
        <v>INCLUDED</v>
      </c>
      <c r="Q184" s="721">
        <f t="shared" si="20"/>
        <v>0</v>
      </c>
      <c r="R184" s="446">
        <f t="shared" si="21"/>
        <v>0</v>
      </c>
      <c r="S184" s="609">
        <f>Discount!$J$36</f>
        <v>0</v>
      </c>
      <c r="T184" s="446">
        <f t="shared" si="22"/>
        <v>0</v>
      </c>
      <c r="U184" s="447">
        <f t="shared" si="23"/>
        <v>0</v>
      </c>
      <c r="V184" s="722">
        <f t="shared" si="24"/>
        <v>0</v>
      </c>
      <c r="W184" s="726"/>
      <c r="X184" s="726"/>
      <c r="Y184" s="726"/>
      <c r="Z184" s="726"/>
      <c r="AA184" s="726"/>
      <c r="AB184" s="727"/>
      <c r="AC184" s="727"/>
      <c r="AD184" s="727"/>
      <c r="AE184" s="727"/>
    </row>
    <row r="185" spans="1:31" s="728" customFormat="1" ht="115.5" customHeight="1">
      <c r="A185" s="707">
        <v>168</v>
      </c>
      <c r="B185" s="542">
        <v>7000016740</v>
      </c>
      <c r="C185" s="542">
        <v>1320</v>
      </c>
      <c r="D185" s="542">
        <v>1160</v>
      </c>
      <c r="E185" s="542">
        <v>300</v>
      </c>
      <c r="F185" s="542" t="s">
        <v>673</v>
      </c>
      <c r="G185" s="542">
        <v>100025013</v>
      </c>
      <c r="H185" s="542">
        <v>998335</v>
      </c>
      <c r="I185" s="543"/>
      <c r="J185" s="542">
        <v>18</v>
      </c>
      <c r="K185" s="541"/>
      <c r="L185" s="540" t="s">
        <v>707</v>
      </c>
      <c r="M185" s="542" t="s">
        <v>299</v>
      </c>
      <c r="N185" s="542">
        <v>1</v>
      </c>
      <c r="O185" s="715"/>
      <c r="P185" s="539" t="str">
        <f t="shared" si="19"/>
        <v>INCLUDED</v>
      </c>
      <c r="Q185" s="721">
        <f t="shared" si="20"/>
        <v>0</v>
      </c>
      <c r="R185" s="446">
        <f t="shared" si="21"/>
        <v>0</v>
      </c>
      <c r="S185" s="609">
        <f>Discount!$J$36</f>
        <v>0</v>
      </c>
      <c r="T185" s="446">
        <f t="shared" si="22"/>
        <v>0</v>
      </c>
      <c r="U185" s="447">
        <f t="shared" si="23"/>
        <v>0</v>
      </c>
      <c r="V185" s="722">
        <f t="shared" si="24"/>
        <v>0</v>
      </c>
      <c r="W185" s="726"/>
      <c r="X185" s="726"/>
      <c r="Y185" s="726"/>
      <c r="Z185" s="726"/>
      <c r="AA185" s="726"/>
      <c r="AB185" s="727"/>
      <c r="AC185" s="727"/>
      <c r="AD185" s="727"/>
      <c r="AE185" s="727"/>
    </row>
    <row r="186" spans="1:31" s="728" customFormat="1" ht="115.5" customHeight="1">
      <c r="A186" s="707">
        <v>169</v>
      </c>
      <c r="B186" s="542">
        <v>7000016740</v>
      </c>
      <c r="C186" s="542">
        <v>1320</v>
      </c>
      <c r="D186" s="542">
        <v>1160</v>
      </c>
      <c r="E186" s="542">
        <v>310</v>
      </c>
      <c r="F186" s="542" t="s">
        <v>673</v>
      </c>
      <c r="G186" s="542">
        <v>100025015</v>
      </c>
      <c r="H186" s="542">
        <v>998335</v>
      </c>
      <c r="I186" s="543"/>
      <c r="J186" s="542">
        <v>18</v>
      </c>
      <c r="K186" s="541"/>
      <c r="L186" s="540" t="s">
        <v>809</v>
      </c>
      <c r="M186" s="542" t="s">
        <v>299</v>
      </c>
      <c r="N186" s="542">
        <v>1</v>
      </c>
      <c r="O186" s="715"/>
      <c r="P186" s="539" t="str">
        <f t="shared" si="19"/>
        <v>INCLUDED</v>
      </c>
      <c r="Q186" s="721">
        <f t="shared" si="20"/>
        <v>0</v>
      </c>
      <c r="R186" s="446">
        <f t="shared" si="21"/>
        <v>0</v>
      </c>
      <c r="S186" s="609">
        <f>Discount!$J$36</f>
        <v>0</v>
      </c>
      <c r="T186" s="446">
        <f t="shared" si="22"/>
        <v>0</v>
      </c>
      <c r="U186" s="447">
        <f t="shared" si="23"/>
        <v>0</v>
      </c>
      <c r="V186" s="722">
        <f t="shared" si="24"/>
        <v>0</v>
      </c>
      <c r="W186" s="726"/>
      <c r="X186" s="726"/>
      <c r="Y186" s="726"/>
      <c r="Z186" s="726"/>
      <c r="AA186" s="726"/>
      <c r="AB186" s="727"/>
      <c r="AC186" s="727"/>
      <c r="AD186" s="727"/>
      <c r="AE186" s="727"/>
    </row>
    <row r="187" spans="1:31" s="728" customFormat="1" ht="115.5" customHeight="1">
      <c r="A187" s="707">
        <v>170</v>
      </c>
      <c r="B187" s="542">
        <v>7000016740</v>
      </c>
      <c r="C187" s="542">
        <v>1320</v>
      </c>
      <c r="D187" s="542">
        <v>1160</v>
      </c>
      <c r="E187" s="542">
        <v>320</v>
      </c>
      <c r="F187" s="542" t="s">
        <v>673</v>
      </c>
      <c r="G187" s="542">
        <v>100025570</v>
      </c>
      <c r="H187" s="542">
        <v>995451</v>
      </c>
      <c r="I187" s="543"/>
      <c r="J187" s="542">
        <v>18</v>
      </c>
      <c r="K187" s="541"/>
      <c r="L187" s="540" t="s">
        <v>810</v>
      </c>
      <c r="M187" s="542" t="s">
        <v>299</v>
      </c>
      <c r="N187" s="542">
        <v>2</v>
      </c>
      <c r="O187" s="715"/>
      <c r="P187" s="539" t="str">
        <f t="shared" si="19"/>
        <v>INCLUDED</v>
      </c>
      <c r="Q187" s="721">
        <f t="shared" si="20"/>
        <v>0</v>
      </c>
      <c r="R187" s="446">
        <f t="shared" si="21"/>
        <v>0</v>
      </c>
      <c r="S187" s="609">
        <f>Discount!$J$36</f>
        <v>0</v>
      </c>
      <c r="T187" s="446">
        <f t="shared" si="22"/>
        <v>0</v>
      </c>
      <c r="U187" s="447">
        <f t="shared" si="23"/>
        <v>0</v>
      </c>
      <c r="V187" s="722">
        <f t="shared" si="24"/>
        <v>0</v>
      </c>
      <c r="W187" s="726"/>
      <c r="X187" s="726"/>
      <c r="Y187" s="726"/>
      <c r="Z187" s="726"/>
      <c r="AA187" s="726"/>
      <c r="AB187" s="727"/>
      <c r="AC187" s="727"/>
      <c r="AD187" s="727"/>
      <c r="AE187" s="727"/>
    </row>
    <row r="188" spans="1:31" s="728" customFormat="1" ht="115.5" customHeight="1">
      <c r="A188" s="707">
        <v>171</v>
      </c>
      <c r="B188" s="542">
        <v>7000016740</v>
      </c>
      <c r="C188" s="542">
        <v>1320</v>
      </c>
      <c r="D188" s="542">
        <v>1160</v>
      </c>
      <c r="E188" s="542">
        <v>119</v>
      </c>
      <c r="F188" s="542" t="s">
        <v>673</v>
      </c>
      <c r="G188" s="542">
        <v>100024844</v>
      </c>
      <c r="H188" s="542">
        <v>998335</v>
      </c>
      <c r="I188" s="543"/>
      <c r="J188" s="542">
        <v>18</v>
      </c>
      <c r="K188" s="541"/>
      <c r="L188" s="540" t="s">
        <v>811</v>
      </c>
      <c r="M188" s="542" t="s">
        <v>299</v>
      </c>
      <c r="N188" s="542">
        <v>2</v>
      </c>
      <c r="O188" s="715"/>
      <c r="P188" s="539" t="str">
        <f t="shared" si="19"/>
        <v>INCLUDED</v>
      </c>
      <c r="Q188" s="721">
        <f t="shared" si="20"/>
        <v>0</v>
      </c>
      <c r="R188" s="446">
        <f t="shared" si="21"/>
        <v>0</v>
      </c>
      <c r="S188" s="609">
        <f>Discount!$J$36</f>
        <v>0</v>
      </c>
      <c r="T188" s="446">
        <f t="shared" si="22"/>
        <v>0</v>
      </c>
      <c r="U188" s="447">
        <f t="shared" si="23"/>
        <v>0</v>
      </c>
      <c r="V188" s="722">
        <f t="shared" si="24"/>
        <v>0</v>
      </c>
      <c r="W188" s="726"/>
      <c r="X188" s="726"/>
      <c r="Y188" s="726"/>
      <c r="Z188" s="726"/>
      <c r="AA188" s="726"/>
      <c r="AB188" s="727"/>
      <c r="AC188" s="727"/>
      <c r="AD188" s="727"/>
      <c r="AE188" s="727"/>
    </row>
    <row r="189" spans="1:31" s="779" customFormat="1" ht="35.25" customHeight="1">
      <c r="A189" s="780"/>
      <c r="B189" s="781" t="s">
        <v>812</v>
      </c>
      <c r="C189" s="782"/>
      <c r="D189" s="782"/>
      <c r="E189" s="782"/>
      <c r="F189" s="782"/>
      <c r="G189" s="782"/>
      <c r="H189" s="782"/>
      <c r="I189" s="783"/>
      <c r="J189" s="782"/>
      <c r="K189" s="784"/>
      <c r="L189" s="785"/>
      <c r="M189" s="782"/>
      <c r="N189" s="782"/>
      <c r="O189" s="1029"/>
      <c r="P189" s="786"/>
      <c r="Q189" s="773"/>
      <c r="R189" s="774"/>
      <c r="S189" s="775"/>
      <c r="T189" s="774"/>
      <c r="U189" s="776"/>
      <c r="V189" s="722">
        <f t="shared" si="24"/>
        <v>0</v>
      </c>
      <c r="W189" s="777"/>
      <c r="X189" s="777"/>
      <c r="Y189" s="777"/>
      <c r="Z189" s="777"/>
      <c r="AA189" s="777"/>
      <c r="AB189" s="778"/>
      <c r="AC189" s="778"/>
      <c r="AD189" s="778"/>
      <c r="AE189" s="778"/>
    </row>
    <row r="190" spans="1:31" s="728" customFormat="1" ht="57" customHeight="1">
      <c r="A190" s="707">
        <v>172</v>
      </c>
      <c r="B190" s="542">
        <v>7000016740</v>
      </c>
      <c r="C190" s="542">
        <v>2100</v>
      </c>
      <c r="D190" s="542">
        <v>1010</v>
      </c>
      <c r="E190" s="542">
        <v>10</v>
      </c>
      <c r="F190" s="542" t="s">
        <v>660</v>
      </c>
      <c r="G190" s="542">
        <v>100001242</v>
      </c>
      <c r="H190" s="542">
        <v>998344</v>
      </c>
      <c r="I190" s="543"/>
      <c r="J190" s="542">
        <v>18</v>
      </c>
      <c r="K190" s="541"/>
      <c r="L190" s="540" t="s">
        <v>494</v>
      </c>
      <c r="M190" s="542" t="s">
        <v>485</v>
      </c>
      <c r="N190" s="542">
        <v>20.09</v>
      </c>
      <c r="O190" s="715"/>
      <c r="P190" s="539" t="str">
        <f t="shared" ref="P190:P252" si="25">IF(O190=0, "INCLUDED", IF(ISERROR(N190*O190), O190, N190*O190))</f>
        <v>INCLUDED</v>
      </c>
      <c r="Q190" s="721">
        <f t="shared" ref="Q190:Q252" si="26">IF(P190="Included",0,P190)</f>
        <v>0</v>
      </c>
      <c r="R190" s="446">
        <f t="shared" ref="R190:R252" si="27">IF( K190="",J190*(IF(P190="Included",0,P190))/100,K190*(IF(P190="Included",0,P190)))</f>
        <v>0</v>
      </c>
      <c r="S190" s="609">
        <f>Discount!$J$36</f>
        <v>0</v>
      </c>
      <c r="T190" s="446">
        <f t="shared" ref="T190:T252" si="28">S190*Q190</f>
        <v>0</v>
      </c>
      <c r="U190" s="447">
        <f t="shared" ref="U190:U252" si="29">IF(K190="",J190*T190/100,K190*T190)</f>
        <v>0</v>
      </c>
      <c r="V190" s="722">
        <f t="shared" si="24"/>
        <v>0</v>
      </c>
      <c r="W190" s="726"/>
      <c r="X190" s="726"/>
      <c r="Y190" s="726"/>
      <c r="Z190" s="726"/>
      <c r="AA190" s="726"/>
      <c r="AB190" s="727"/>
      <c r="AC190" s="727"/>
      <c r="AD190" s="727"/>
      <c r="AE190" s="727"/>
    </row>
    <row r="191" spans="1:31" s="728" customFormat="1" ht="57" customHeight="1">
      <c r="A191" s="707">
        <v>173</v>
      </c>
      <c r="B191" s="542">
        <v>7000016740</v>
      </c>
      <c r="C191" s="542">
        <v>2100</v>
      </c>
      <c r="D191" s="542">
        <v>1010</v>
      </c>
      <c r="E191" s="542">
        <v>20</v>
      </c>
      <c r="F191" s="542" t="s">
        <v>660</v>
      </c>
      <c r="G191" s="542">
        <v>100001243</v>
      </c>
      <c r="H191" s="542">
        <v>998344</v>
      </c>
      <c r="I191" s="543"/>
      <c r="J191" s="542">
        <v>18</v>
      </c>
      <c r="K191" s="541"/>
      <c r="L191" s="540" t="s">
        <v>493</v>
      </c>
      <c r="M191" s="542" t="s">
        <v>485</v>
      </c>
      <c r="N191" s="542">
        <v>20.09</v>
      </c>
      <c r="O191" s="715"/>
      <c r="P191" s="539" t="str">
        <f t="shared" si="25"/>
        <v>INCLUDED</v>
      </c>
      <c r="Q191" s="721">
        <f t="shared" si="26"/>
        <v>0</v>
      </c>
      <c r="R191" s="446">
        <f t="shared" si="27"/>
        <v>0</v>
      </c>
      <c r="S191" s="609">
        <f>Discount!$J$36</f>
        <v>0</v>
      </c>
      <c r="T191" s="446">
        <f t="shared" si="28"/>
        <v>0</v>
      </c>
      <c r="U191" s="447">
        <f t="shared" si="29"/>
        <v>0</v>
      </c>
      <c r="V191" s="722">
        <f t="shared" si="24"/>
        <v>0</v>
      </c>
      <c r="W191" s="726"/>
      <c r="X191" s="726"/>
      <c r="Y191" s="726"/>
      <c r="Z191" s="726"/>
      <c r="AA191" s="726"/>
      <c r="AB191" s="727"/>
      <c r="AC191" s="727"/>
      <c r="AD191" s="727"/>
      <c r="AE191" s="727"/>
    </row>
    <row r="192" spans="1:31" s="728" customFormat="1" ht="57" customHeight="1">
      <c r="A192" s="707">
        <v>174</v>
      </c>
      <c r="B192" s="542">
        <v>7000016740</v>
      </c>
      <c r="C192" s="542">
        <v>2110</v>
      </c>
      <c r="D192" s="542">
        <v>1020</v>
      </c>
      <c r="E192" s="542">
        <v>10</v>
      </c>
      <c r="F192" s="542" t="s">
        <v>661</v>
      </c>
      <c r="G192" s="542">
        <v>100001244</v>
      </c>
      <c r="H192" s="542">
        <v>998342</v>
      </c>
      <c r="I192" s="543"/>
      <c r="J192" s="542">
        <v>18</v>
      </c>
      <c r="K192" s="541"/>
      <c r="L192" s="540" t="s">
        <v>495</v>
      </c>
      <c r="M192" s="542" t="s">
        <v>299</v>
      </c>
      <c r="N192" s="542">
        <v>10</v>
      </c>
      <c r="O192" s="715"/>
      <c r="P192" s="539" t="str">
        <f t="shared" si="25"/>
        <v>INCLUDED</v>
      </c>
      <c r="Q192" s="721">
        <f t="shared" si="26"/>
        <v>0</v>
      </c>
      <c r="R192" s="446">
        <f t="shared" si="27"/>
        <v>0</v>
      </c>
      <c r="S192" s="609">
        <f>Discount!$J$36</f>
        <v>0</v>
      </c>
      <c r="T192" s="446">
        <f t="shared" si="28"/>
        <v>0</v>
      </c>
      <c r="U192" s="447">
        <f t="shared" si="29"/>
        <v>0</v>
      </c>
      <c r="V192" s="722">
        <f t="shared" si="24"/>
        <v>0</v>
      </c>
      <c r="W192" s="726"/>
      <c r="X192" s="726"/>
      <c r="Y192" s="726"/>
      <c r="Z192" s="726"/>
      <c r="AA192" s="726"/>
      <c r="AB192" s="727"/>
      <c r="AC192" s="727"/>
      <c r="AD192" s="727"/>
      <c r="AE192" s="727"/>
    </row>
    <row r="193" spans="1:31" s="728" customFormat="1" ht="57" customHeight="1">
      <c r="A193" s="707">
        <v>175</v>
      </c>
      <c r="B193" s="542">
        <v>7000016740</v>
      </c>
      <c r="C193" s="542">
        <v>2110</v>
      </c>
      <c r="D193" s="542">
        <v>1020</v>
      </c>
      <c r="E193" s="542">
        <v>20</v>
      </c>
      <c r="F193" s="542" t="s">
        <v>661</v>
      </c>
      <c r="G193" s="542">
        <v>100001245</v>
      </c>
      <c r="H193" s="542">
        <v>998342</v>
      </c>
      <c r="I193" s="543"/>
      <c r="J193" s="542">
        <v>18</v>
      </c>
      <c r="K193" s="541"/>
      <c r="L193" s="540" t="s">
        <v>534</v>
      </c>
      <c r="M193" s="542" t="s">
        <v>299</v>
      </c>
      <c r="N193" s="542">
        <v>2</v>
      </c>
      <c r="O193" s="715"/>
      <c r="P193" s="539" t="str">
        <f t="shared" si="25"/>
        <v>INCLUDED</v>
      </c>
      <c r="Q193" s="721">
        <f t="shared" si="26"/>
        <v>0</v>
      </c>
      <c r="R193" s="446">
        <f t="shared" si="27"/>
        <v>0</v>
      </c>
      <c r="S193" s="609">
        <f>Discount!$J$36</f>
        <v>0</v>
      </c>
      <c r="T193" s="446">
        <f t="shared" si="28"/>
        <v>0</v>
      </c>
      <c r="U193" s="447">
        <f t="shared" si="29"/>
        <v>0</v>
      </c>
      <c r="V193" s="722">
        <f t="shared" si="24"/>
        <v>0</v>
      </c>
      <c r="W193" s="726"/>
      <c r="X193" s="726"/>
      <c r="Y193" s="726"/>
      <c r="Z193" s="726"/>
      <c r="AA193" s="726"/>
      <c r="AB193" s="727"/>
      <c r="AC193" s="727"/>
      <c r="AD193" s="727"/>
      <c r="AE193" s="727"/>
    </row>
    <row r="194" spans="1:31" s="728" customFormat="1" ht="57" customHeight="1">
      <c r="A194" s="707">
        <v>176</v>
      </c>
      <c r="B194" s="542">
        <v>7000016740</v>
      </c>
      <c r="C194" s="542">
        <v>2110</v>
      </c>
      <c r="D194" s="542">
        <v>1020</v>
      </c>
      <c r="E194" s="542">
        <v>30</v>
      </c>
      <c r="F194" s="542" t="s">
        <v>661</v>
      </c>
      <c r="G194" s="542">
        <v>100001246</v>
      </c>
      <c r="H194" s="542">
        <v>998342</v>
      </c>
      <c r="I194" s="543"/>
      <c r="J194" s="542">
        <v>18</v>
      </c>
      <c r="K194" s="541"/>
      <c r="L194" s="540" t="s">
        <v>674</v>
      </c>
      <c r="M194" s="542" t="s">
        <v>299</v>
      </c>
      <c r="N194" s="542">
        <v>2</v>
      </c>
      <c r="O194" s="715"/>
      <c r="P194" s="539" t="str">
        <f t="shared" si="25"/>
        <v>INCLUDED</v>
      </c>
      <c r="Q194" s="721">
        <f t="shared" si="26"/>
        <v>0</v>
      </c>
      <c r="R194" s="446">
        <f t="shared" si="27"/>
        <v>0</v>
      </c>
      <c r="S194" s="609">
        <f>Discount!$J$36</f>
        <v>0</v>
      </c>
      <c r="T194" s="446">
        <f t="shared" si="28"/>
        <v>0</v>
      </c>
      <c r="U194" s="447">
        <f t="shared" si="29"/>
        <v>0</v>
      </c>
      <c r="V194" s="722">
        <f t="shared" si="24"/>
        <v>0</v>
      </c>
      <c r="W194" s="726"/>
      <c r="X194" s="726"/>
      <c r="Y194" s="726"/>
      <c r="Z194" s="726"/>
      <c r="AA194" s="726"/>
      <c r="AB194" s="727"/>
      <c r="AC194" s="727"/>
      <c r="AD194" s="727"/>
      <c r="AE194" s="727"/>
    </row>
    <row r="195" spans="1:31" s="728" customFormat="1" ht="57" customHeight="1">
      <c r="A195" s="707">
        <v>177</v>
      </c>
      <c r="B195" s="542">
        <v>7000016740</v>
      </c>
      <c r="C195" s="542">
        <v>2110</v>
      </c>
      <c r="D195" s="542">
        <v>1020</v>
      </c>
      <c r="E195" s="542">
        <v>40</v>
      </c>
      <c r="F195" s="542" t="s">
        <v>661</v>
      </c>
      <c r="G195" s="542">
        <v>100001247</v>
      </c>
      <c r="H195" s="542">
        <v>998342</v>
      </c>
      <c r="I195" s="543"/>
      <c r="J195" s="542">
        <v>18</v>
      </c>
      <c r="K195" s="541"/>
      <c r="L195" s="540" t="s">
        <v>815</v>
      </c>
      <c r="M195" s="542" t="s">
        <v>299</v>
      </c>
      <c r="N195" s="542">
        <v>2</v>
      </c>
      <c r="O195" s="715"/>
      <c r="P195" s="539" t="str">
        <f t="shared" si="25"/>
        <v>INCLUDED</v>
      </c>
      <c r="Q195" s="721">
        <f t="shared" si="26"/>
        <v>0</v>
      </c>
      <c r="R195" s="446">
        <f t="shared" si="27"/>
        <v>0</v>
      </c>
      <c r="S195" s="609">
        <f>Discount!$J$36</f>
        <v>0</v>
      </c>
      <c r="T195" s="446">
        <f t="shared" si="28"/>
        <v>0</v>
      </c>
      <c r="U195" s="447">
        <f t="shared" si="29"/>
        <v>0</v>
      </c>
      <c r="V195" s="722">
        <f t="shared" si="24"/>
        <v>0</v>
      </c>
      <c r="W195" s="726"/>
      <c r="X195" s="726"/>
      <c r="Y195" s="726"/>
      <c r="Z195" s="726"/>
      <c r="AA195" s="726"/>
      <c r="AB195" s="727"/>
      <c r="AC195" s="727"/>
      <c r="AD195" s="727"/>
      <c r="AE195" s="727"/>
    </row>
    <row r="196" spans="1:31" s="728" customFormat="1" ht="57" customHeight="1">
      <c r="A196" s="707">
        <v>178</v>
      </c>
      <c r="B196" s="542">
        <v>7000016740</v>
      </c>
      <c r="C196" s="542">
        <v>2120</v>
      </c>
      <c r="D196" s="542">
        <v>1030</v>
      </c>
      <c r="E196" s="542">
        <v>10</v>
      </c>
      <c r="F196" s="542" t="s">
        <v>662</v>
      </c>
      <c r="G196" s="542">
        <v>100001252</v>
      </c>
      <c r="H196" s="542">
        <v>995432</v>
      </c>
      <c r="I196" s="543"/>
      <c r="J196" s="542">
        <v>18</v>
      </c>
      <c r="K196" s="541"/>
      <c r="L196" s="540" t="s">
        <v>535</v>
      </c>
      <c r="M196" s="542" t="s">
        <v>504</v>
      </c>
      <c r="N196" s="542">
        <v>2000</v>
      </c>
      <c r="O196" s="715"/>
      <c r="P196" s="539" t="str">
        <f t="shared" si="25"/>
        <v>INCLUDED</v>
      </c>
      <c r="Q196" s="721">
        <f t="shared" si="26"/>
        <v>0</v>
      </c>
      <c r="R196" s="446">
        <f t="shared" si="27"/>
        <v>0</v>
      </c>
      <c r="S196" s="609">
        <f>Discount!$J$36</f>
        <v>0</v>
      </c>
      <c r="T196" s="446">
        <f t="shared" si="28"/>
        <v>0</v>
      </c>
      <c r="U196" s="447">
        <f t="shared" si="29"/>
        <v>0</v>
      </c>
      <c r="V196" s="722">
        <f t="shared" si="24"/>
        <v>0</v>
      </c>
      <c r="W196" s="726"/>
      <c r="X196" s="726"/>
      <c r="Y196" s="726"/>
      <c r="Z196" s="726"/>
      <c r="AA196" s="726"/>
      <c r="AB196" s="727"/>
      <c r="AC196" s="727"/>
      <c r="AD196" s="727"/>
      <c r="AE196" s="727"/>
    </row>
    <row r="197" spans="1:31" s="728" customFormat="1" ht="57" customHeight="1">
      <c r="A197" s="707">
        <v>179</v>
      </c>
      <c r="B197" s="542">
        <v>7000016740</v>
      </c>
      <c r="C197" s="542">
        <v>2120</v>
      </c>
      <c r="D197" s="542">
        <v>1030</v>
      </c>
      <c r="E197" s="542">
        <v>20</v>
      </c>
      <c r="F197" s="542" t="s">
        <v>662</v>
      </c>
      <c r="G197" s="542">
        <v>100001253</v>
      </c>
      <c r="H197" s="542">
        <v>995432</v>
      </c>
      <c r="I197" s="543"/>
      <c r="J197" s="542">
        <v>18</v>
      </c>
      <c r="K197" s="541"/>
      <c r="L197" s="540" t="s">
        <v>536</v>
      </c>
      <c r="M197" s="542" t="s">
        <v>504</v>
      </c>
      <c r="N197" s="542">
        <v>200</v>
      </c>
      <c r="O197" s="715"/>
      <c r="P197" s="539" t="str">
        <f t="shared" si="25"/>
        <v>INCLUDED</v>
      </c>
      <c r="Q197" s="721">
        <f t="shared" si="26"/>
        <v>0</v>
      </c>
      <c r="R197" s="446">
        <f t="shared" si="27"/>
        <v>0</v>
      </c>
      <c r="S197" s="609">
        <f>Discount!$J$36</f>
        <v>0</v>
      </c>
      <c r="T197" s="446">
        <f t="shared" si="28"/>
        <v>0</v>
      </c>
      <c r="U197" s="447">
        <f t="shared" si="29"/>
        <v>0</v>
      </c>
      <c r="V197" s="722">
        <f t="shared" si="24"/>
        <v>0</v>
      </c>
      <c r="W197" s="726"/>
      <c r="X197" s="726"/>
      <c r="Y197" s="726"/>
      <c r="Z197" s="726"/>
      <c r="AA197" s="726"/>
      <c r="AB197" s="727"/>
      <c r="AC197" s="727"/>
      <c r="AD197" s="727"/>
      <c r="AE197" s="727"/>
    </row>
    <row r="198" spans="1:31" s="728" customFormat="1" ht="57" customHeight="1">
      <c r="A198" s="707">
        <v>180</v>
      </c>
      <c r="B198" s="542">
        <v>7000016740</v>
      </c>
      <c r="C198" s="542">
        <v>2120</v>
      </c>
      <c r="D198" s="542">
        <v>1030</v>
      </c>
      <c r="E198" s="542">
        <v>30</v>
      </c>
      <c r="F198" s="542" t="s">
        <v>662</v>
      </c>
      <c r="G198" s="542">
        <v>100001254</v>
      </c>
      <c r="H198" s="542">
        <v>995432</v>
      </c>
      <c r="I198" s="543"/>
      <c r="J198" s="542">
        <v>18</v>
      </c>
      <c r="K198" s="541"/>
      <c r="L198" s="540" t="s">
        <v>537</v>
      </c>
      <c r="M198" s="542" t="s">
        <v>504</v>
      </c>
      <c r="N198" s="542">
        <v>50</v>
      </c>
      <c r="O198" s="715"/>
      <c r="P198" s="539" t="str">
        <f t="shared" si="25"/>
        <v>INCLUDED</v>
      </c>
      <c r="Q198" s="721">
        <f t="shared" si="26"/>
        <v>0</v>
      </c>
      <c r="R198" s="446">
        <f t="shared" si="27"/>
        <v>0</v>
      </c>
      <c r="S198" s="609">
        <f>Discount!$J$36</f>
        <v>0</v>
      </c>
      <c r="T198" s="446">
        <f t="shared" si="28"/>
        <v>0</v>
      </c>
      <c r="U198" s="447">
        <f t="shared" si="29"/>
        <v>0</v>
      </c>
      <c r="V198" s="722">
        <f t="shared" si="24"/>
        <v>0</v>
      </c>
      <c r="W198" s="726"/>
      <c r="X198" s="726"/>
      <c r="Y198" s="726"/>
      <c r="Z198" s="726"/>
      <c r="AA198" s="726"/>
      <c r="AB198" s="727"/>
      <c r="AC198" s="727"/>
      <c r="AD198" s="727"/>
      <c r="AE198" s="727"/>
    </row>
    <row r="199" spans="1:31" s="728" customFormat="1" ht="151.5" customHeight="1">
      <c r="A199" s="707">
        <v>181</v>
      </c>
      <c r="B199" s="542">
        <v>7000016740</v>
      </c>
      <c r="C199" s="542">
        <v>2180</v>
      </c>
      <c r="D199" s="542">
        <v>1040</v>
      </c>
      <c r="E199" s="542">
        <v>420</v>
      </c>
      <c r="F199" s="542" t="s">
        <v>813</v>
      </c>
      <c r="G199" s="542">
        <v>100024618</v>
      </c>
      <c r="H199" s="542">
        <v>998335</v>
      </c>
      <c r="I199" s="543"/>
      <c r="J199" s="542">
        <v>18</v>
      </c>
      <c r="K199" s="541"/>
      <c r="L199" s="540" t="s">
        <v>844</v>
      </c>
      <c r="M199" s="542" t="s">
        <v>299</v>
      </c>
      <c r="N199" s="542">
        <v>3</v>
      </c>
      <c r="O199" s="715"/>
      <c r="P199" s="539" t="str">
        <f t="shared" si="25"/>
        <v>INCLUDED</v>
      </c>
      <c r="Q199" s="721">
        <f t="shared" si="26"/>
        <v>0</v>
      </c>
      <c r="R199" s="446">
        <f t="shared" si="27"/>
        <v>0</v>
      </c>
      <c r="S199" s="609">
        <f>Discount!$J$36</f>
        <v>0</v>
      </c>
      <c r="T199" s="446">
        <f t="shared" si="28"/>
        <v>0</v>
      </c>
      <c r="U199" s="447">
        <f t="shared" si="29"/>
        <v>0</v>
      </c>
      <c r="V199" s="722">
        <f t="shared" si="24"/>
        <v>0</v>
      </c>
      <c r="W199" s="726"/>
      <c r="X199" s="726"/>
      <c r="Y199" s="726"/>
      <c r="Z199" s="726"/>
      <c r="AA199" s="726"/>
      <c r="AB199" s="727"/>
      <c r="AC199" s="727"/>
      <c r="AD199" s="727"/>
      <c r="AE199" s="727"/>
    </row>
    <row r="200" spans="1:31" s="728" customFormat="1" ht="57" customHeight="1">
      <c r="A200" s="707">
        <v>182</v>
      </c>
      <c r="B200" s="542">
        <v>7000016740</v>
      </c>
      <c r="C200" s="542">
        <v>2180</v>
      </c>
      <c r="D200" s="542">
        <v>1040</v>
      </c>
      <c r="E200" s="542">
        <v>440</v>
      </c>
      <c r="F200" s="542" t="s">
        <v>813</v>
      </c>
      <c r="G200" s="542">
        <v>100013029</v>
      </c>
      <c r="H200" s="542">
        <v>995454</v>
      </c>
      <c r="I200" s="543"/>
      <c r="J200" s="542">
        <v>18</v>
      </c>
      <c r="K200" s="541"/>
      <c r="L200" s="540" t="s">
        <v>739</v>
      </c>
      <c r="M200" s="542" t="s">
        <v>504</v>
      </c>
      <c r="N200" s="542">
        <v>139</v>
      </c>
      <c r="O200" s="715"/>
      <c r="P200" s="539" t="str">
        <f t="shared" si="25"/>
        <v>INCLUDED</v>
      </c>
      <c r="Q200" s="721">
        <f t="shared" si="26"/>
        <v>0</v>
      </c>
      <c r="R200" s="446">
        <f t="shared" si="27"/>
        <v>0</v>
      </c>
      <c r="S200" s="609">
        <f>Discount!$J$36</f>
        <v>0</v>
      </c>
      <c r="T200" s="446">
        <f t="shared" si="28"/>
        <v>0</v>
      </c>
      <c r="U200" s="447">
        <f t="shared" si="29"/>
        <v>0</v>
      </c>
      <c r="V200" s="722">
        <f t="shared" si="24"/>
        <v>0</v>
      </c>
      <c r="W200" s="726"/>
      <c r="X200" s="726"/>
      <c r="Y200" s="726"/>
      <c r="Z200" s="726"/>
      <c r="AA200" s="726"/>
      <c r="AB200" s="727"/>
      <c r="AC200" s="727"/>
      <c r="AD200" s="727"/>
      <c r="AE200" s="727"/>
    </row>
    <row r="201" spans="1:31" s="728" customFormat="1" ht="57" customHeight="1">
      <c r="A201" s="707">
        <v>183</v>
      </c>
      <c r="B201" s="542">
        <v>7000016740</v>
      </c>
      <c r="C201" s="542">
        <v>2180</v>
      </c>
      <c r="D201" s="542">
        <v>1040</v>
      </c>
      <c r="E201" s="542">
        <v>450</v>
      </c>
      <c r="F201" s="542" t="s">
        <v>813</v>
      </c>
      <c r="G201" s="542">
        <v>100016698</v>
      </c>
      <c r="H201" s="542">
        <v>995451</v>
      </c>
      <c r="I201" s="543"/>
      <c r="J201" s="542">
        <v>18</v>
      </c>
      <c r="K201" s="541"/>
      <c r="L201" s="540" t="s">
        <v>740</v>
      </c>
      <c r="M201" s="542" t="s">
        <v>504</v>
      </c>
      <c r="N201" s="542">
        <v>13</v>
      </c>
      <c r="O201" s="715"/>
      <c r="P201" s="539" t="str">
        <f t="shared" si="25"/>
        <v>INCLUDED</v>
      </c>
      <c r="Q201" s="721">
        <f t="shared" si="26"/>
        <v>0</v>
      </c>
      <c r="R201" s="446">
        <f t="shared" si="27"/>
        <v>0</v>
      </c>
      <c r="S201" s="609">
        <f>Discount!$J$36</f>
        <v>0</v>
      </c>
      <c r="T201" s="446">
        <f t="shared" si="28"/>
        <v>0</v>
      </c>
      <c r="U201" s="447">
        <f t="shared" si="29"/>
        <v>0</v>
      </c>
      <c r="V201" s="722">
        <f t="shared" si="24"/>
        <v>0</v>
      </c>
      <c r="W201" s="726"/>
      <c r="X201" s="726"/>
      <c r="Y201" s="726"/>
      <c r="Z201" s="726"/>
      <c r="AA201" s="726"/>
      <c r="AB201" s="727"/>
      <c r="AC201" s="727"/>
      <c r="AD201" s="727"/>
      <c r="AE201" s="727"/>
    </row>
    <row r="202" spans="1:31" s="728" customFormat="1" ht="57" customHeight="1">
      <c r="A202" s="707">
        <v>184</v>
      </c>
      <c r="B202" s="542">
        <v>7000016740</v>
      </c>
      <c r="C202" s="542">
        <v>2180</v>
      </c>
      <c r="D202" s="542">
        <v>1040</v>
      </c>
      <c r="E202" s="542">
        <v>460</v>
      </c>
      <c r="F202" s="542" t="s">
        <v>813</v>
      </c>
      <c r="G202" s="542">
        <v>100002892</v>
      </c>
      <c r="H202" s="542">
        <v>995454</v>
      </c>
      <c r="I202" s="543"/>
      <c r="J202" s="542">
        <v>18</v>
      </c>
      <c r="K202" s="541"/>
      <c r="L202" s="540" t="s">
        <v>741</v>
      </c>
      <c r="M202" s="542" t="s">
        <v>478</v>
      </c>
      <c r="N202" s="542">
        <v>10</v>
      </c>
      <c r="O202" s="715"/>
      <c r="P202" s="539" t="str">
        <f t="shared" si="25"/>
        <v>INCLUDED</v>
      </c>
      <c r="Q202" s="721">
        <f t="shared" si="26"/>
        <v>0</v>
      </c>
      <c r="R202" s="446">
        <f t="shared" si="27"/>
        <v>0</v>
      </c>
      <c r="S202" s="609">
        <f>Discount!$J$36</f>
        <v>0</v>
      </c>
      <c r="T202" s="446">
        <f t="shared" si="28"/>
        <v>0</v>
      </c>
      <c r="U202" s="447">
        <f t="shared" si="29"/>
        <v>0</v>
      </c>
      <c r="V202" s="722">
        <f t="shared" si="24"/>
        <v>0</v>
      </c>
      <c r="W202" s="726"/>
      <c r="X202" s="726"/>
      <c r="Y202" s="726"/>
      <c r="Z202" s="726"/>
      <c r="AA202" s="726"/>
      <c r="AB202" s="727"/>
      <c r="AC202" s="727"/>
      <c r="AD202" s="727"/>
      <c r="AE202" s="727"/>
    </row>
    <row r="203" spans="1:31" s="728" customFormat="1" ht="57" customHeight="1">
      <c r="A203" s="707">
        <v>185</v>
      </c>
      <c r="B203" s="542">
        <v>7000016740</v>
      </c>
      <c r="C203" s="542">
        <v>2180</v>
      </c>
      <c r="D203" s="542">
        <v>1040</v>
      </c>
      <c r="E203" s="542">
        <v>470</v>
      </c>
      <c r="F203" s="542" t="s">
        <v>813</v>
      </c>
      <c r="G203" s="542">
        <v>100001255</v>
      </c>
      <c r="H203" s="542">
        <v>995433</v>
      </c>
      <c r="I203" s="543"/>
      <c r="J203" s="542">
        <v>18</v>
      </c>
      <c r="K203" s="541"/>
      <c r="L203" s="540" t="s">
        <v>503</v>
      </c>
      <c r="M203" s="542" t="s">
        <v>504</v>
      </c>
      <c r="N203" s="542">
        <v>250</v>
      </c>
      <c r="O203" s="715"/>
      <c r="P203" s="539" t="str">
        <f t="shared" si="25"/>
        <v>INCLUDED</v>
      </c>
      <c r="Q203" s="721">
        <f t="shared" si="26"/>
        <v>0</v>
      </c>
      <c r="R203" s="446">
        <f t="shared" si="27"/>
        <v>0</v>
      </c>
      <c r="S203" s="609">
        <f>Discount!$J$36</f>
        <v>0</v>
      </c>
      <c r="T203" s="446">
        <f t="shared" si="28"/>
        <v>0</v>
      </c>
      <c r="U203" s="447">
        <f t="shared" si="29"/>
        <v>0</v>
      </c>
      <c r="V203" s="722">
        <f t="shared" si="24"/>
        <v>0</v>
      </c>
      <c r="W203" s="726"/>
      <c r="X203" s="726"/>
      <c r="Y203" s="726"/>
      <c r="Z203" s="726"/>
      <c r="AA203" s="726"/>
      <c r="AB203" s="727"/>
      <c r="AC203" s="727"/>
      <c r="AD203" s="727"/>
      <c r="AE203" s="727"/>
    </row>
    <row r="204" spans="1:31" s="728" customFormat="1" ht="57" customHeight="1">
      <c r="A204" s="707">
        <v>186</v>
      </c>
      <c r="B204" s="542">
        <v>7000016740</v>
      </c>
      <c r="C204" s="542">
        <v>2180</v>
      </c>
      <c r="D204" s="542">
        <v>1040</v>
      </c>
      <c r="E204" s="542">
        <v>480</v>
      </c>
      <c r="F204" s="542" t="s">
        <v>813</v>
      </c>
      <c r="G204" s="542">
        <v>100001256</v>
      </c>
      <c r="H204" s="542">
        <v>995433</v>
      </c>
      <c r="I204" s="543"/>
      <c r="J204" s="542">
        <v>18</v>
      </c>
      <c r="K204" s="541"/>
      <c r="L204" s="540" t="s">
        <v>505</v>
      </c>
      <c r="M204" s="542" t="s">
        <v>504</v>
      </c>
      <c r="N204" s="542">
        <v>250</v>
      </c>
      <c r="O204" s="715"/>
      <c r="P204" s="539" t="str">
        <f t="shared" si="25"/>
        <v>INCLUDED</v>
      </c>
      <c r="Q204" s="721">
        <f t="shared" si="26"/>
        <v>0</v>
      </c>
      <c r="R204" s="446">
        <f t="shared" si="27"/>
        <v>0</v>
      </c>
      <c r="S204" s="609">
        <f>Discount!$J$36</f>
        <v>0</v>
      </c>
      <c r="T204" s="446">
        <f t="shared" si="28"/>
        <v>0</v>
      </c>
      <c r="U204" s="447">
        <f t="shared" si="29"/>
        <v>0</v>
      </c>
      <c r="V204" s="722">
        <f t="shared" si="24"/>
        <v>0</v>
      </c>
      <c r="W204" s="726"/>
      <c r="X204" s="726"/>
      <c r="Y204" s="726"/>
      <c r="Z204" s="726"/>
      <c r="AA204" s="726"/>
      <c r="AB204" s="727"/>
      <c r="AC204" s="727"/>
      <c r="AD204" s="727"/>
      <c r="AE204" s="727"/>
    </row>
    <row r="205" spans="1:31" s="728" customFormat="1" ht="57" customHeight="1">
      <c r="A205" s="707">
        <v>187</v>
      </c>
      <c r="B205" s="542">
        <v>7000016740</v>
      </c>
      <c r="C205" s="542">
        <v>2180</v>
      </c>
      <c r="D205" s="542">
        <v>1040</v>
      </c>
      <c r="E205" s="542">
        <v>490</v>
      </c>
      <c r="F205" s="542" t="s">
        <v>813</v>
      </c>
      <c r="G205" s="542">
        <v>100001263</v>
      </c>
      <c r="H205" s="542">
        <v>995455</v>
      </c>
      <c r="I205" s="543"/>
      <c r="J205" s="542">
        <v>18</v>
      </c>
      <c r="K205" s="541"/>
      <c r="L205" s="540" t="s">
        <v>742</v>
      </c>
      <c r="M205" s="542" t="s">
        <v>478</v>
      </c>
      <c r="N205" s="542">
        <v>3.2</v>
      </c>
      <c r="O205" s="715"/>
      <c r="P205" s="539" t="str">
        <f t="shared" si="25"/>
        <v>INCLUDED</v>
      </c>
      <c r="Q205" s="721">
        <f t="shared" si="26"/>
        <v>0</v>
      </c>
      <c r="R205" s="446">
        <f t="shared" si="27"/>
        <v>0</v>
      </c>
      <c r="S205" s="609">
        <f>Discount!$J$36</f>
        <v>0</v>
      </c>
      <c r="T205" s="446">
        <f t="shared" si="28"/>
        <v>0</v>
      </c>
      <c r="U205" s="447">
        <f t="shared" si="29"/>
        <v>0</v>
      </c>
      <c r="V205" s="722">
        <f t="shared" si="24"/>
        <v>0</v>
      </c>
      <c r="W205" s="726"/>
      <c r="X205" s="726"/>
      <c r="Y205" s="726"/>
      <c r="Z205" s="726"/>
      <c r="AA205" s="726"/>
      <c r="AB205" s="727"/>
      <c r="AC205" s="727"/>
      <c r="AD205" s="727"/>
      <c r="AE205" s="727"/>
    </row>
    <row r="206" spans="1:31" s="728" customFormat="1" ht="57" customHeight="1">
      <c r="A206" s="707">
        <v>188</v>
      </c>
      <c r="B206" s="542">
        <v>7000016740</v>
      </c>
      <c r="C206" s="542">
        <v>2180</v>
      </c>
      <c r="D206" s="542">
        <v>1040</v>
      </c>
      <c r="E206" s="542">
        <v>590</v>
      </c>
      <c r="F206" s="542" t="s">
        <v>813</v>
      </c>
      <c r="G206" s="542">
        <v>100001257</v>
      </c>
      <c r="H206" s="542">
        <v>995433</v>
      </c>
      <c r="I206" s="543"/>
      <c r="J206" s="542">
        <v>18</v>
      </c>
      <c r="K206" s="541"/>
      <c r="L206" s="540" t="s">
        <v>548</v>
      </c>
      <c r="M206" s="542" t="s">
        <v>504</v>
      </c>
      <c r="N206" s="542">
        <v>500</v>
      </c>
      <c r="O206" s="715"/>
      <c r="P206" s="539" t="str">
        <f t="shared" si="25"/>
        <v>INCLUDED</v>
      </c>
      <c r="Q206" s="721">
        <f t="shared" si="26"/>
        <v>0</v>
      </c>
      <c r="R206" s="446">
        <f t="shared" si="27"/>
        <v>0</v>
      </c>
      <c r="S206" s="609">
        <f>Discount!$J$36</f>
        <v>0</v>
      </c>
      <c r="T206" s="446">
        <f t="shared" si="28"/>
        <v>0</v>
      </c>
      <c r="U206" s="447">
        <f t="shared" si="29"/>
        <v>0</v>
      </c>
      <c r="V206" s="722">
        <f t="shared" si="24"/>
        <v>0</v>
      </c>
      <c r="W206" s="726"/>
      <c r="X206" s="726"/>
      <c r="Y206" s="726"/>
      <c r="Z206" s="726"/>
      <c r="AA206" s="726"/>
      <c r="AB206" s="727"/>
      <c r="AC206" s="727"/>
      <c r="AD206" s="727"/>
      <c r="AE206" s="727"/>
    </row>
    <row r="207" spans="1:31" s="728" customFormat="1" ht="57" customHeight="1">
      <c r="A207" s="707">
        <v>189</v>
      </c>
      <c r="B207" s="542">
        <v>7000016740</v>
      </c>
      <c r="C207" s="542">
        <v>2180</v>
      </c>
      <c r="D207" s="542">
        <v>1040</v>
      </c>
      <c r="E207" s="542">
        <v>600</v>
      </c>
      <c r="F207" s="542" t="s">
        <v>813</v>
      </c>
      <c r="G207" s="542">
        <v>100001258</v>
      </c>
      <c r="H207" s="542">
        <v>995433</v>
      </c>
      <c r="I207" s="543"/>
      <c r="J207" s="542">
        <v>18</v>
      </c>
      <c r="K207" s="541"/>
      <c r="L207" s="540" t="s">
        <v>738</v>
      </c>
      <c r="M207" s="542" t="s">
        <v>504</v>
      </c>
      <c r="N207" s="542">
        <v>144</v>
      </c>
      <c r="O207" s="715"/>
      <c r="P207" s="539" t="str">
        <f t="shared" si="25"/>
        <v>INCLUDED</v>
      </c>
      <c r="Q207" s="721">
        <f t="shared" si="26"/>
        <v>0</v>
      </c>
      <c r="R207" s="446">
        <f t="shared" si="27"/>
        <v>0</v>
      </c>
      <c r="S207" s="609">
        <f>Discount!$J$36</f>
        <v>0</v>
      </c>
      <c r="T207" s="446">
        <f t="shared" si="28"/>
        <v>0</v>
      </c>
      <c r="U207" s="447">
        <f t="shared" si="29"/>
        <v>0</v>
      </c>
      <c r="V207" s="722">
        <f t="shared" si="24"/>
        <v>0</v>
      </c>
      <c r="W207" s="726"/>
      <c r="X207" s="726"/>
      <c r="Y207" s="726"/>
      <c r="Z207" s="726"/>
      <c r="AA207" s="726"/>
      <c r="AB207" s="727"/>
      <c r="AC207" s="727"/>
      <c r="AD207" s="727"/>
      <c r="AE207" s="727"/>
    </row>
    <row r="208" spans="1:31" s="728" customFormat="1" ht="114.75" customHeight="1">
      <c r="A208" s="707">
        <v>190</v>
      </c>
      <c r="B208" s="542">
        <v>7000016740</v>
      </c>
      <c r="C208" s="542">
        <v>2180</v>
      </c>
      <c r="D208" s="542">
        <v>1040</v>
      </c>
      <c r="E208" s="542">
        <v>610</v>
      </c>
      <c r="F208" s="542" t="s">
        <v>813</v>
      </c>
      <c r="G208" s="542">
        <v>100024732</v>
      </c>
      <c r="H208" s="542">
        <v>998335</v>
      </c>
      <c r="I208" s="543"/>
      <c r="J208" s="542">
        <v>18</v>
      </c>
      <c r="K208" s="541"/>
      <c r="L208" s="540" t="s">
        <v>679</v>
      </c>
      <c r="M208" s="542" t="s">
        <v>299</v>
      </c>
      <c r="N208" s="542">
        <v>2</v>
      </c>
      <c r="O208" s="715"/>
      <c r="P208" s="539" t="str">
        <f t="shared" si="25"/>
        <v>INCLUDED</v>
      </c>
      <c r="Q208" s="721">
        <f t="shared" si="26"/>
        <v>0</v>
      </c>
      <c r="R208" s="446">
        <f t="shared" si="27"/>
        <v>0</v>
      </c>
      <c r="S208" s="609">
        <f>Discount!$J$36</f>
        <v>0</v>
      </c>
      <c r="T208" s="446">
        <f t="shared" si="28"/>
        <v>0</v>
      </c>
      <c r="U208" s="447">
        <f t="shared" si="29"/>
        <v>0</v>
      </c>
      <c r="V208" s="722">
        <f t="shared" si="24"/>
        <v>0</v>
      </c>
      <c r="W208" s="726"/>
      <c r="X208" s="726"/>
      <c r="Y208" s="726"/>
      <c r="Z208" s="726"/>
      <c r="AA208" s="726"/>
      <c r="AB208" s="727"/>
      <c r="AC208" s="727"/>
      <c r="AD208" s="727"/>
      <c r="AE208" s="727"/>
    </row>
    <row r="209" spans="1:31" s="728" customFormat="1" ht="114.75" customHeight="1">
      <c r="A209" s="707">
        <v>191</v>
      </c>
      <c r="B209" s="542">
        <v>7000016740</v>
      </c>
      <c r="C209" s="542">
        <v>2180</v>
      </c>
      <c r="D209" s="542">
        <v>1040</v>
      </c>
      <c r="E209" s="542">
        <v>620</v>
      </c>
      <c r="F209" s="542" t="s">
        <v>813</v>
      </c>
      <c r="G209" s="542">
        <v>100024733</v>
      </c>
      <c r="H209" s="542">
        <v>998335</v>
      </c>
      <c r="I209" s="543"/>
      <c r="J209" s="542">
        <v>18</v>
      </c>
      <c r="K209" s="541"/>
      <c r="L209" s="540" t="s">
        <v>680</v>
      </c>
      <c r="M209" s="542" t="s">
        <v>299</v>
      </c>
      <c r="N209" s="542">
        <v>5</v>
      </c>
      <c r="O209" s="715"/>
      <c r="P209" s="539" t="str">
        <f t="shared" si="25"/>
        <v>INCLUDED</v>
      </c>
      <c r="Q209" s="721">
        <f t="shared" si="26"/>
        <v>0</v>
      </c>
      <c r="R209" s="446">
        <f t="shared" si="27"/>
        <v>0</v>
      </c>
      <c r="S209" s="609">
        <f>Discount!$J$36</f>
        <v>0</v>
      </c>
      <c r="T209" s="446">
        <f t="shared" si="28"/>
        <v>0</v>
      </c>
      <c r="U209" s="447">
        <f t="shared" si="29"/>
        <v>0</v>
      </c>
      <c r="V209" s="722">
        <f t="shared" si="24"/>
        <v>0</v>
      </c>
      <c r="W209" s="726"/>
      <c r="X209" s="726"/>
      <c r="Y209" s="726"/>
      <c r="Z209" s="726"/>
      <c r="AA209" s="726"/>
      <c r="AB209" s="727"/>
      <c r="AC209" s="727"/>
      <c r="AD209" s="727"/>
      <c r="AE209" s="727"/>
    </row>
    <row r="210" spans="1:31" s="728" customFormat="1" ht="114.75" customHeight="1">
      <c r="A210" s="707">
        <v>192</v>
      </c>
      <c r="B210" s="542">
        <v>7000016740</v>
      </c>
      <c r="C210" s="542">
        <v>2180</v>
      </c>
      <c r="D210" s="542">
        <v>1040</v>
      </c>
      <c r="E210" s="542">
        <v>630</v>
      </c>
      <c r="F210" s="542" t="s">
        <v>813</v>
      </c>
      <c r="G210" s="542">
        <v>100024734</v>
      </c>
      <c r="H210" s="542">
        <v>998335</v>
      </c>
      <c r="I210" s="543"/>
      <c r="J210" s="542">
        <v>18</v>
      </c>
      <c r="K210" s="541"/>
      <c r="L210" s="540" t="s">
        <v>681</v>
      </c>
      <c r="M210" s="542" t="s">
        <v>299</v>
      </c>
      <c r="N210" s="542">
        <v>4</v>
      </c>
      <c r="O210" s="715"/>
      <c r="P210" s="539" t="str">
        <f t="shared" si="25"/>
        <v>INCLUDED</v>
      </c>
      <c r="Q210" s="721">
        <f t="shared" si="26"/>
        <v>0</v>
      </c>
      <c r="R210" s="446">
        <f t="shared" si="27"/>
        <v>0</v>
      </c>
      <c r="S210" s="609">
        <f>Discount!$J$36</f>
        <v>0</v>
      </c>
      <c r="T210" s="446">
        <f t="shared" si="28"/>
        <v>0</v>
      </c>
      <c r="U210" s="447">
        <f t="shared" si="29"/>
        <v>0</v>
      </c>
      <c r="V210" s="722">
        <f t="shared" ref="V210:V273" si="30">O210*N210</f>
        <v>0</v>
      </c>
      <c r="W210" s="726"/>
      <c r="X210" s="726"/>
      <c r="Y210" s="726"/>
      <c r="Z210" s="726"/>
      <c r="AA210" s="726"/>
      <c r="AB210" s="727"/>
      <c r="AC210" s="727"/>
      <c r="AD210" s="727"/>
      <c r="AE210" s="727"/>
    </row>
    <row r="211" spans="1:31" s="728" customFormat="1" ht="114.75" customHeight="1">
      <c r="A211" s="707">
        <v>193</v>
      </c>
      <c r="B211" s="542">
        <v>7000016740</v>
      </c>
      <c r="C211" s="542">
        <v>2180</v>
      </c>
      <c r="D211" s="542">
        <v>1040</v>
      </c>
      <c r="E211" s="542">
        <v>640</v>
      </c>
      <c r="F211" s="542" t="s">
        <v>813</v>
      </c>
      <c r="G211" s="542">
        <v>100024754</v>
      </c>
      <c r="H211" s="542">
        <v>998335</v>
      </c>
      <c r="I211" s="543"/>
      <c r="J211" s="542">
        <v>18</v>
      </c>
      <c r="K211" s="541"/>
      <c r="L211" s="540" t="s">
        <v>816</v>
      </c>
      <c r="M211" s="542" t="s">
        <v>299</v>
      </c>
      <c r="N211" s="542">
        <v>2</v>
      </c>
      <c r="O211" s="715"/>
      <c r="P211" s="539" t="str">
        <f t="shared" si="25"/>
        <v>INCLUDED</v>
      </c>
      <c r="Q211" s="721">
        <f t="shared" si="26"/>
        <v>0</v>
      </c>
      <c r="R211" s="446">
        <f t="shared" si="27"/>
        <v>0</v>
      </c>
      <c r="S211" s="609">
        <f>Discount!$J$36</f>
        <v>0</v>
      </c>
      <c r="T211" s="446">
        <f t="shared" si="28"/>
        <v>0</v>
      </c>
      <c r="U211" s="447">
        <f t="shared" si="29"/>
        <v>0</v>
      </c>
      <c r="V211" s="722">
        <f t="shared" si="30"/>
        <v>0</v>
      </c>
      <c r="W211" s="726"/>
      <c r="X211" s="726"/>
      <c r="Y211" s="726"/>
      <c r="Z211" s="726"/>
      <c r="AA211" s="726"/>
      <c r="AB211" s="727"/>
      <c r="AC211" s="727"/>
      <c r="AD211" s="727"/>
      <c r="AE211" s="727"/>
    </row>
    <row r="212" spans="1:31" s="728" customFormat="1" ht="114.75" customHeight="1">
      <c r="A212" s="707">
        <v>194</v>
      </c>
      <c r="B212" s="542">
        <v>7000016740</v>
      </c>
      <c r="C212" s="542">
        <v>2180</v>
      </c>
      <c r="D212" s="542">
        <v>1040</v>
      </c>
      <c r="E212" s="542">
        <v>650</v>
      </c>
      <c r="F212" s="542" t="s">
        <v>813</v>
      </c>
      <c r="G212" s="542">
        <v>100024755</v>
      </c>
      <c r="H212" s="542">
        <v>998335</v>
      </c>
      <c r="I212" s="543"/>
      <c r="J212" s="542">
        <v>18</v>
      </c>
      <c r="K212" s="541"/>
      <c r="L212" s="540" t="s">
        <v>817</v>
      </c>
      <c r="M212" s="542" t="s">
        <v>299</v>
      </c>
      <c r="N212" s="542">
        <v>5</v>
      </c>
      <c r="O212" s="715"/>
      <c r="P212" s="539" t="str">
        <f t="shared" si="25"/>
        <v>INCLUDED</v>
      </c>
      <c r="Q212" s="721">
        <f t="shared" si="26"/>
        <v>0</v>
      </c>
      <c r="R212" s="446">
        <f t="shared" si="27"/>
        <v>0</v>
      </c>
      <c r="S212" s="609">
        <f>Discount!$J$36</f>
        <v>0</v>
      </c>
      <c r="T212" s="446">
        <f t="shared" si="28"/>
        <v>0</v>
      </c>
      <c r="U212" s="447">
        <f t="shared" si="29"/>
        <v>0</v>
      </c>
      <c r="V212" s="722">
        <f t="shared" si="30"/>
        <v>0</v>
      </c>
      <c r="W212" s="726"/>
      <c r="X212" s="726"/>
      <c r="Y212" s="726"/>
      <c r="Z212" s="726"/>
      <c r="AA212" s="726"/>
      <c r="AB212" s="727"/>
      <c r="AC212" s="727"/>
      <c r="AD212" s="727"/>
      <c r="AE212" s="727"/>
    </row>
    <row r="213" spans="1:31" s="728" customFormat="1" ht="114.75" customHeight="1">
      <c r="A213" s="707">
        <v>195</v>
      </c>
      <c r="B213" s="542">
        <v>7000016740</v>
      </c>
      <c r="C213" s="542">
        <v>2180</v>
      </c>
      <c r="D213" s="542">
        <v>1040</v>
      </c>
      <c r="E213" s="542">
        <v>660</v>
      </c>
      <c r="F213" s="542" t="s">
        <v>813</v>
      </c>
      <c r="G213" s="542">
        <v>100024756</v>
      </c>
      <c r="H213" s="542">
        <v>998335</v>
      </c>
      <c r="I213" s="543"/>
      <c r="J213" s="542">
        <v>18</v>
      </c>
      <c r="K213" s="541"/>
      <c r="L213" s="540" t="s">
        <v>791</v>
      </c>
      <c r="M213" s="542" t="s">
        <v>299</v>
      </c>
      <c r="N213" s="542">
        <v>6</v>
      </c>
      <c r="O213" s="715"/>
      <c r="P213" s="539" t="str">
        <f t="shared" si="25"/>
        <v>INCLUDED</v>
      </c>
      <c r="Q213" s="721">
        <f t="shared" si="26"/>
        <v>0</v>
      </c>
      <c r="R213" s="446">
        <f t="shared" si="27"/>
        <v>0</v>
      </c>
      <c r="S213" s="609">
        <f>Discount!$J$36</f>
        <v>0</v>
      </c>
      <c r="T213" s="446">
        <f t="shared" si="28"/>
        <v>0</v>
      </c>
      <c r="U213" s="447">
        <f t="shared" si="29"/>
        <v>0</v>
      </c>
      <c r="V213" s="722">
        <f t="shared" si="30"/>
        <v>0</v>
      </c>
      <c r="W213" s="726"/>
      <c r="X213" s="726"/>
      <c r="Y213" s="726"/>
      <c r="Z213" s="726"/>
      <c r="AA213" s="726"/>
      <c r="AB213" s="727"/>
      <c r="AC213" s="727"/>
      <c r="AD213" s="727"/>
      <c r="AE213" s="727"/>
    </row>
    <row r="214" spans="1:31" s="728" customFormat="1" ht="114.75" customHeight="1">
      <c r="A214" s="707">
        <v>196</v>
      </c>
      <c r="B214" s="542">
        <v>7000016740</v>
      </c>
      <c r="C214" s="542">
        <v>2180</v>
      </c>
      <c r="D214" s="542">
        <v>1040</v>
      </c>
      <c r="E214" s="542">
        <v>670</v>
      </c>
      <c r="F214" s="542" t="s">
        <v>813</v>
      </c>
      <c r="G214" s="542">
        <v>100024757</v>
      </c>
      <c r="H214" s="542">
        <v>998335</v>
      </c>
      <c r="I214" s="543"/>
      <c r="J214" s="542">
        <v>18</v>
      </c>
      <c r="K214" s="541"/>
      <c r="L214" s="540" t="s">
        <v>818</v>
      </c>
      <c r="M214" s="542" t="s">
        <v>299</v>
      </c>
      <c r="N214" s="542">
        <v>1</v>
      </c>
      <c r="O214" s="715"/>
      <c r="P214" s="539" t="str">
        <f t="shared" si="25"/>
        <v>INCLUDED</v>
      </c>
      <c r="Q214" s="721">
        <f t="shared" si="26"/>
        <v>0</v>
      </c>
      <c r="R214" s="446">
        <f t="shared" si="27"/>
        <v>0</v>
      </c>
      <c r="S214" s="609">
        <f>Discount!$J$36</f>
        <v>0</v>
      </c>
      <c r="T214" s="446">
        <f t="shared" si="28"/>
        <v>0</v>
      </c>
      <c r="U214" s="447">
        <f t="shared" si="29"/>
        <v>0</v>
      </c>
      <c r="V214" s="722">
        <f t="shared" si="30"/>
        <v>0</v>
      </c>
      <c r="W214" s="726"/>
      <c r="X214" s="726"/>
      <c r="Y214" s="726"/>
      <c r="Z214" s="726"/>
      <c r="AA214" s="726"/>
      <c r="AB214" s="727"/>
      <c r="AC214" s="727"/>
      <c r="AD214" s="727"/>
      <c r="AE214" s="727"/>
    </row>
    <row r="215" spans="1:31" s="728" customFormat="1" ht="114.75" customHeight="1">
      <c r="A215" s="707">
        <v>197</v>
      </c>
      <c r="B215" s="542">
        <v>7000016740</v>
      </c>
      <c r="C215" s="542">
        <v>2180</v>
      </c>
      <c r="D215" s="542">
        <v>1040</v>
      </c>
      <c r="E215" s="542">
        <v>680</v>
      </c>
      <c r="F215" s="542" t="s">
        <v>813</v>
      </c>
      <c r="G215" s="542">
        <v>100024800</v>
      </c>
      <c r="H215" s="542">
        <v>998335</v>
      </c>
      <c r="I215" s="543"/>
      <c r="J215" s="542">
        <v>18</v>
      </c>
      <c r="K215" s="541"/>
      <c r="L215" s="540" t="s">
        <v>819</v>
      </c>
      <c r="M215" s="542" t="s">
        <v>299</v>
      </c>
      <c r="N215" s="542">
        <v>1</v>
      </c>
      <c r="O215" s="715"/>
      <c r="P215" s="539" t="str">
        <f t="shared" si="25"/>
        <v>INCLUDED</v>
      </c>
      <c r="Q215" s="721">
        <f t="shared" si="26"/>
        <v>0</v>
      </c>
      <c r="R215" s="446">
        <f t="shared" si="27"/>
        <v>0</v>
      </c>
      <c r="S215" s="609">
        <f>Discount!$J$36</f>
        <v>0</v>
      </c>
      <c r="T215" s="446">
        <f t="shared" si="28"/>
        <v>0</v>
      </c>
      <c r="U215" s="447">
        <f t="shared" si="29"/>
        <v>0</v>
      </c>
      <c r="V215" s="722">
        <f t="shared" si="30"/>
        <v>0</v>
      </c>
      <c r="W215" s="726"/>
      <c r="X215" s="726"/>
      <c r="Y215" s="726"/>
      <c r="Z215" s="726"/>
      <c r="AA215" s="726"/>
      <c r="AB215" s="727"/>
      <c r="AC215" s="727"/>
      <c r="AD215" s="727"/>
      <c r="AE215" s="727"/>
    </row>
    <row r="216" spans="1:31" s="728" customFormat="1" ht="114.75" customHeight="1">
      <c r="A216" s="707">
        <v>198</v>
      </c>
      <c r="B216" s="542">
        <v>7000016740</v>
      </c>
      <c r="C216" s="542">
        <v>2180</v>
      </c>
      <c r="D216" s="542">
        <v>1040</v>
      </c>
      <c r="E216" s="542">
        <v>690</v>
      </c>
      <c r="F216" s="542" t="s">
        <v>813</v>
      </c>
      <c r="G216" s="542">
        <v>100024801</v>
      </c>
      <c r="H216" s="542">
        <v>998335</v>
      </c>
      <c r="I216" s="543"/>
      <c r="J216" s="542">
        <v>18</v>
      </c>
      <c r="K216" s="541"/>
      <c r="L216" s="540" t="s">
        <v>688</v>
      </c>
      <c r="M216" s="542" t="s">
        <v>299</v>
      </c>
      <c r="N216" s="542">
        <v>1</v>
      </c>
      <c r="O216" s="715"/>
      <c r="P216" s="539" t="str">
        <f t="shared" si="25"/>
        <v>INCLUDED</v>
      </c>
      <c r="Q216" s="721">
        <f t="shared" si="26"/>
        <v>0</v>
      </c>
      <c r="R216" s="446">
        <f t="shared" si="27"/>
        <v>0</v>
      </c>
      <c r="S216" s="609">
        <f>Discount!$J$36</f>
        <v>0</v>
      </c>
      <c r="T216" s="446">
        <f t="shared" si="28"/>
        <v>0</v>
      </c>
      <c r="U216" s="447">
        <f t="shared" si="29"/>
        <v>0</v>
      </c>
      <c r="V216" s="722">
        <f t="shared" si="30"/>
        <v>0</v>
      </c>
      <c r="W216" s="726"/>
      <c r="X216" s="726"/>
      <c r="Y216" s="726"/>
      <c r="Z216" s="726"/>
      <c r="AA216" s="726"/>
      <c r="AB216" s="727"/>
      <c r="AC216" s="727"/>
      <c r="AD216" s="727"/>
      <c r="AE216" s="727"/>
    </row>
    <row r="217" spans="1:31" s="728" customFormat="1" ht="114.75" customHeight="1">
      <c r="A217" s="707">
        <v>199</v>
      </c>
      <c r="B217" s="542">
        <v>7000016740</v>
      </c>
      <c r="C217" s="542">
        <v>2180</v>
      </c>
      <c r="D217" s="542">
        <v>1040</v>
      </c>
      <c r="E217" s="542">
        <v>700</v>
      </c>
      <c r="F217" s="542" t="s">
        <v>813</v>
      </c>
      <c r="G217" s="542">
        <v>100024832</v>
      </c>
      <c r="H217" s="542">
        <v>998335</v>
      </c>
      <c r="I217" s="543"/>
      <c r="J217" s="542">
        <v>18</v>
      </c>
      <c r="K217" s="541"/>
      <c r="L217" s="540" t="s">
        <v>689</v>
      </c>
      <c r="M217" s="542" t="s">
        <v>299</v>
      </c>
      <c r="N217" s="542">
        <v>1</v>
      </c>
      <c r="O217" s="715"/>
      <c r="P217" s="539" t="str">
        <f t="shared" si="25"/>
        <v>INCLUDED</v>
      </c>
      <c r="Q217" s="721">
        <f t="shared" si="26"/>
        <v>0</v>
      </c>
      <c r="R217" s="446">
        <f t="shared" si="27"/>
        <v>0</v>
      </c>
      <c r="S217" s="609">
        <f>Discount!$J$36</f>
        <v>0</v>
      </c>
      <c r="T217" s="446">
        <f t="shared" si="28"/>
        <v>0</v>
      </c>
      <c r="U217" s="447">
        <f t="shared" si="29"/>
        <v>0</v>
      </c>
      <c r="V217" s="722">
        <f t="shared" si="30"/>
        <v>0</v>
      </c>
      <c r="W217" s="726"/>
      <c r="X217" s="726"/>
      <c r="Y217" s="726"/>
      <c r="Z217" s="726"/>
      <c r="AA217" s="726"/>
      <c r="AB217" s="727"/>
      <c r="AC217" s="727"/>
      <c r="AD217" s="727"/>
      <c r="AE217" s="727"/>
    </row>
    <row r="218" spans="1:31" s="728" customFormat="1" ht="114.75" customHeight="1">
      <c r="A218" s="707">
        <v>200</v>
      </c>
      <c r="B218" s="542">
        <v>7000016740</v>
      </c>
      <c r="C218" s="542">
        <v>2180</v>
      </c>
      <c r="D218" s="542">
        <v>1040</v>
      </c>
      <c r="E218" s="542">
        <v>710</v>
      </c>
      <c r="F218" s="542" t="s">
        <v>813</v>
      </c>
      <c r="G218" s="542">
        <v>100024887</v>
      </c>
      <c r="H218" s="542">
        <v>998335</v>
      </c>
      <c r="I218" s="543"/>
      <c r="J218" s="542">
        <v>18</v>
      </c>
      <c r="K218" s="541"/>
      <c r="L218" s="540" t="s">
        <v>820</v>
      </c>
      <c r="M218" s="542" t="s">
        <v>299</v>
      </c>
      <c r="N218" s="542">
        <v>1</v>
      </c>
      <c r="O218" s="715"/>
      <c r="P218" s="539" t="str">
        <f t="shared" si="25"/>
        <v>INCLUDED</v>
      </c>
      <c r="Q218" s="721">
        <f t="shared" si="26"/>
        <v>0</v>
      </c>
      <c r="R218" s="446">
        <f t="shared" si="27"/>
        <v>0</v>
      </c>
      <c r="S218" s="609">
        <f>Discount!$J$36</f>
        <v>0</v>
      </c>
      <c r="T218" s="446">
        <f t="shared" si="28"/>
        <v>0</v>
      </c>
      <c r="U218" s="447">
        <f t="shared" si="29"/>
        <v>0</v>
      </c>
      <c r="V218" s="722">
        <f t="shared" si="30"/>
        <v>0</v>
      </c>
      <c r="W218" s="726"/>
      <c r="X218" s="726"/>
      <c r="Y218" s="726"/>
      <c r="Z218" s="726"/>
      <c r="AA218" s="726"/>
      <c r="AB218" s="727"/>
      <c r="AC218" s="727"/>
      <c r="AD218" s="727"/>
      <c r="AE218" s="727"/>
    </row>
    <row r="219" spans="1:31" s="728" customFormat="1" ht="114" customHeight="1">
      <c r="A219" s="707">
        <v>201</v>
      </c>
      <c r="B219" s="542">
        <v>7000016740</v>
      </c>
      <c r="C219" s="542">
        <v>2180</v>
      </c>
      <c r="D219" s="542">
        <v>1040</v>
      </c>
      <c r="E219" s="542">
        <v>720</v>
      </c>
      <c r="F219" s="542" t="s">
        <v>813</v>
      </c>
      <c r="G219" s="542">
        <v>100024888</v>
      </c>
      <c r="H219" s="542">
        <v>998335</v>
      </c>
      <c r="I219" s="543"/>
      <c r="J219" s="542">
        <v>18</v>
      </c>
      <c r="K219" s="541"/>
      <c r="L219" s="540" t="s">
        <v>821</v>
      </c>
      <c r="M219" s="542" t="s">
        <v>299</v>
      </c>
      <c r="N219" s="542">
        <v>1</v>
      </c>
      <c r="O219" s="715"/>
      <c r="P219" s="539" t="str">
        <f t="shared" si="25"/>
        <v>INCLUDED</v>
      </c>
      <c r="Q219" s="721">
        <f t="shared" si="26"/>
        <v>0</v>
      </c>
      <c r="R219" s="446">
        <f t="shared" si="27"/>
        <v>0</v>
      </c>
      <c r="S219" s="609">
        <f>Discount!$J$36</f>
        <v>0</v>
      </c>
      <c r="T219" s="446">
        <f t="shared" si="28"/>
        <v>0</v>
      </c>
      <c r="U219" s="447">
        <f t="shared" si="29"/>
        <v>0</v>
      </c>
      <c r="V219" s="722">
        <f t="shared" si="30"/>
        <v>0</v>
      </c>
      <c r="W219" s="726"/>
      <c r="X219" s="726"/>
      <c r="Y219" s="726"/>
      <c r="Z219" s="726"/>
      <c r="AA219" s="726"/>
      <c r="AB219" s="727"/>
      <c r="AC219" s="727"/>
      <c r="AD219" s="727"/>
      <c r="AE219" s="727"/>
    </row>
    <row r="220" spans="1:31" s="728" customFormat="1" ht="114" customHeight="1">
      <c r="A220" s="707">
        <v>202</v>
      </c>
      <c r="B220" s="542">
        <v>7000016740</v>
      </c>
      <c r="C220" s="542">
        <v>2180</v>
      </c>
      <c r="D220" s="542">
        <v>1040</v>
      </c>
      <c r="E220" s="542">
        <v>730</v>
      </c>
      <c r="F220" s="542" t="s">
        <v>813</v>
      </c>
      <c r="G220" s="542">
        <v>100024931</v>
      </c>
      <c r="H220" s="542">
        <v>998335</v>
      </c>
      <c r="I220" s="543"/>
      <c r="J220" s="542">
        <v>18</v>
      </c>
      <c r="K220" s="541"/>
      <c r="L220" s="540" t="s">
        <v>698</v>
      </c>
      <c r="M220" s="542" t="s">
        <v>299</v>
      </c>
      <c r="N220" s="542">
        <v>2</v>
      </c>
      <c r="O220" s="715"/>
      <c r="P220" s="539" t="str">
        <f t="shared" si="25"/>
        <v>INCLUDED</v>
      </c>
      <c r="Q220" s="721">
        <f t="shared" si="26"/>
        <v>0</v>
      </c>
      <c r="R220" s="446">
        <f t="shared" si="27"/>
        <v>0</v>
      </c>
      <c r="S220" s="609">
        <f>Discount!$J$36</f>
        <v>0</v>
      </c>
      <c r="T220" s="446">
        <f t="shared" si="28"/>
        <v>0</v>
      </c>
      <c r="U220" s="447">
        <f t="shared" si="29"/>
        <v>0</v>
      </c>
      <c r="V220" s="722">
        <f t="shared" si="30"/>
        <v>0</v>
      </c>
      <c r="W220" s="726"/>
      <c r="X220" s="726"/>
      <c r="Y220" s="726"/>
      <c r="Z220" s="726"/>
      <c r="AA220" s="726"/>
      <c r="AB220" s="727"/>
      <c r="AC220" s="727"/>
      <c r="AD220" s="727"/>
      <c r="AE220" s="727"/>
    </row>
    <row r="221" spans="1:31" s="728" customFormat="1" ht="114" customHeight="1">
      <c r="A221" s="707">
        <v>203</v>
      </c>
      <c r="B221" s="542">
        <v>7000016740</v>
      </c>
      <c r="C221" s="542">
        <v>2180</v>
      </c>
      <c r="D221" s="542">
        <v>1040</v>
      </c>
      <c r="E221" s="542">
        <v>740</v>
      </c>
      <c r="F221" s="542" t="s">
        <v>813</v>
      </c>
      <c r="G221" s="542">
        <v>100024932</v>
      </c>
      <c r="H221" s="542">
        <v>998335</v>
      </c>
      <c r="I221" s="543"/>
      <c r="J221" s="542">
        <v>18</v>
      </c>
      <c r="K221" s="541"/>
      <c r="L221" s="540" t="s">
        <v>800</v>
      </c>
      <c r="M221" s="542" t="s">
        <v>299</v>
      </c>
      <c r="N221" s="542">
        <v>1</v>
      </c>
      <c r="O221" s="715"/>
      <c r="P221" s="539" t="str">
        <f t="shared" si="25"/>
        <v>INCLUDED</v>
      </c>
      <c r="Q221" s="721">
        <f t="shared" si="26"/>
        <v>0</v>
      </c>
      <c r="R221" s="446">
        <f t="shared" si="27"/>
        <v>0</v>
      </c>
      <c r="S221" s="609">
        <f>Discount!$J$36</f>
        <v>0</v>
      </c>
      <c r="T221" s="446">
        <f t="shared" si="28"/>
        <v>0</v>
      </c>
      <c r="U221" s="447">
        <f t="shared" si="29"/>
        <v>0</v>
      </c>
      <c r="V221" s="722">
        <f t="shared" si="30"/>
        <v>0</v>
      </c>
      <c r="W221" s="726"/>
      <c r="X221" s="726"/>
      <c r="Y221" s="726"/>
      <c r="Z221" s="726"/>
      <c r="AA221" s="726"/>
      <c r="AB221" s="727"/>
      <c r="AC221" s="727"/>
      <c r="AD221" s="727"/>
      <c r="AE221" s="727"/>
    </row>
    <row r="222" spans="1:31" s="728" customFormat="1" ht="114" customHeight="1">
      <c r="A222" s="707">
        <v>204</v>
      </c>
      <c r="B222" s="542">
        <v>7000016740</v>
      </c>
      <c r="C222" s="542">
        <v>2180</v>
      </c>
      <c r="D222" s="542">
        <v>1040</v>
      </c>
      <c r="E222" s="542">
        <v>750</v>
      </c>
      <c r="F222" s="542" t="s">
        <v>813</v>
      </c>
      <c r="G222" s="542">
        <v>100024933</v>
      </c>
      <c r="H222" s="542">
        <v>998335</v>
      </c>
      <c r="I222" s="543"/>
      <c r="J222" s="542">
        <v>18</v>
      </c>
      <c r="K222" s="541"/>
      <c r="L222" s="540" t="s">
        <v>822</v>
      </c>
      <c r="M222" s="542" t="s">
        <v>299</v>
      </c>
      <c r="N222" s="542">
        <v>1</v>
      </c>
      <c r="O222" s="715"/>
      <c r="P222" s="539" t="str">
        <f t="shared" si="25"/>
        <v>INCLUDED</v>
      </c>
      <c r="Q222" s="721">
        <f t="shared" si="26"/>
        <v>0</v>
      </c>
      <c r="R222" s="446">
        <f t="shared" si="27"/>
        <v>0</v>
      </c>
      <c r="S222" s="609">
        <f>Discount!$J$36</f>
        <v>0</v>
      </c>
      <c r="T222" s="446">
        <f t="shared" si="28"/>
        <v>0</v>
      </c>
      <c r="U222" s="447">
        <f t="shared" si="29"/>
        <v>0</v>
      </c>
      <c r="V222" s="722">
        <f t="shared" si="30"/>
        <v>0</v>
      </c>
      <c r="W222" s="726"/>
      <c r="X222" s="726"/>
      <c r="Y222" s="726"/>
      <c r="Z222" s="726"/>
      <c r="AA222" s="726"/>
      <c r="AB222" s="727"/>
      <c r="AC222" s="727"/>
      <c r="AD222" s="727"/>
      <c r="AE222" s="727"/>
    </row>
    <row r="223" spans="1:31" s="728" customFormat="1" ht="114" customHeight="1">
      <c r="A223" s="707">
        <v>205</v>
      </c>
      <c r="B223" s="542">
        <v>7000016740</v>
      </c>
      <c r="C223" s="542">
        <v>2180</v>
      </c>
      <c r="D223" s="542">
        <v>1040</v>
      </c>
      <c r="E223" s="542">
        <v>760</v>
      </c>
      <c r="F223" s="542" t="s">
        <v>813</v>
      </c>
      <c r="G223" s="542">
        <v>100024976</v>
      </c>
      <c r="H223" s="542">
        <v>998335</v>
      </c>
      <c r="I223" s="543"/>
      <c r="J223" s="542">
        <v>18</v>
      </c>
      <c r="K223" s="541"/>
      <c r="L223" s="540" t="s">
        <v>805</v>
      </c>
      <c r="M223" s="542" t="s">
        <v>299</v>
      </c>
      <c r="N223" s="542">
        <v>1</v>
      </c>
      <c r="O223" s="715"/>
      <c r="P223" s="539" t="str">
        <f t="shared" si="25"/>
        <v>INCLUDED</v>
      </c>
      <c r="Q223" s="721">
        <f t="shared" si="26"/>
        <v>0</v>
      </c>
      <c r="R223" s="446">
        <f t="shared" si="27"/>
        <v>0</v>
      </c>
      <c r="S223" s="609">
        <f>Discount!$J$36</f>
        <v>0</v>
      </c>
      <c r="T223" s="446">
        <f t="shared" si="28"/>
        <v>0</v>
      </c>
      <c r="U223" s="447">
        <f t="shared" si="29"/>
        <v>0</v>
      </c>
      <c r="V223" s="722">
        <f t="shared" si="30"/>
        <v>0</v>
      </c>
      <c r="W223" s="726"/>
      <c r="X223" s="726"/>
      <c r="Y223" s="726"/>
      <c r="Z223" s="726"/>
      <c r="AA223" s="726"/>
      <c r="AB223" s="727"/>
      <c r="AC223" s="727"/>
      <c r="AD223" s="727"/>
      <c r="AE223" s="727"/>
    </row>
    <row r="224" spans="1:31" s="728" customFormat="1" ht="114" customHeight="1">
      <c r="A224" s="707">
        <v>206</v>
      </c>
      <c r="B224" s="542">
        <v>7000016740</v>
      </c>
      <c r="C224" s="542">
        <v>2180</v>
      </c>
      <c r="D224" s="542">
        <v>1040</v>
      </c>
      <c r="E224" s="542">
        <v>770</v>
      </c>
      <c r="F224" s="542" t="s">
        <v>813</v>
      </c>
      <c r="G224" s="542">
        <v>100024986</v>
      </c>
      <c r="H224" s="542">
        <v>998335</v>
      </c>
      <c r="I224" s="543"/>
      <c r="J224" s="542">
        <v>18</v>
      </c>
      <c r="K224" s="541"/>
      <c r="L224" s="540" t="s">
        <v>702</v>
      </c>
      <c r="M224" s="542" t="s">
        <v>299</v>
      </c>
      <c r="N224" s="542">
        <v>3</v>
      </c>
      <c r="O224" s="715"/>
      <c r="P224" s="539" t="str">
        <f t="shared" si="25"/>
        <v>INCLUDED</v>
      </c>
      <c r="Q224" s="721">
        <f t="shared" si="26"/>
        <v>0</v>
      </c>
      <c r="R224" s="446">
        <f t="shared" si="27"/>
        <v>0</v>
      </c>
      <c r="S224" s="609">
        <f>Discount!$J$36</f>
        <v>0</v>
      </c>
      <c r="T224" s="446">
        <f t="shared" si="28"/>
        <v>0</v>
      </c>
      <c r="U224" s="447">
        <f t="shared" si="29"/>
        <v>0</v>
      </c>
      <c r="V224" s="722">
        <f t="shared" si="30"/>
        <v>0</v>
      </c>
      <c r="W224" s="726"/>
      <c r="X224" s="726"/>
      <c r="Y224" s="726"/>
      <c r="Z224" s="726"/>
      <c r="AA224" s="726"/>
      <c r="AB224" s="727"/>
      <c r="AC224" s="727"/>
      <c r="AD224" s="727"/>
      <c r="AE224" s="727"/>
    </row>
    <row r="225" spans="1:31" s="728" customFormat="1" ht="114" customHeight="1">
      <c r="A225" s="707">
        <v>207</v>
      </c>
      <c r="B225" s="542">
        <v>7000016740</v>
      </c>
      <c r="C225" s="542">
        <v>2180</v>
      </c>
      <c r="D225" s="542">
        <v>1040</v>
      </c>
      <c r="E225" s="542">
        <v>780</v>
      </c>
      <c r="F225" s="542" t="s">
        <v>813</v>
      </c>
      <c r="G225" s="542">
        <v>100024987</v>
      </c>
      <c r="H225" s="542">
        <v>998335</v>
      </c>
      <c r="I225" s="543"/>
      <c r="J225" s="542">
        <v>18</v>
      </c>
      <c r="K225" s="541"/>
      <c r="L225" s="540" t="s">
        <v>703</v>
      </c>
      <c r="M225" s="542" t="s">
        <v>299</v>
      </c>
      <c r="N225" s="542">
        <v>1</v>
      </c>
      <c r="O225" s="715"/>
      <c r="P225" s="539" t="str">
        <f t="shared" si="25"/>
        <v>INCLUDED</v>
      </c>
      <c r="Q225" s="721">
        <f t="shared" si="26"/>
        <v>0</v>
      </c>
      <c r="R225" s="446">
        <f t="shared" si="27"/>
        <v>0</v>
      </c>
      <c r="S225" s="609">
        <f>Discount!$J$36</f>
        <v>0</v>
      </c>
      <c r="T225" s="446">
        <f t="shared" si="28"/>
        <v>0</v>
      </c>
      <c r="U225" s="447">
        <f t="shared" si="29"/>
        <v>0</v>
      </c>
      <c r="V225" s="722">
        <f t="shared" si="30"/>
        <v>0</v>
      </c>
      <c r="W225" s="726"/>
      <c r="X225" s="726"/>
      <c r="Y225" s="726"/>
      <c r="Z225" s="726"/>
      <c r="AA225" s="726"/>
      <c r="AB225" s="727"/>
      <c r="AC225" s="727"/>
      <c r="AD225" s="727"/>
      <c r="AE225" s="727"/>
    </row>
    <row r="226" spans="1:31" s="728" customFormat="1" ht="114" customHeight="1">
      <c r="A226" s="707">
        <v>208</v>
      </c>
      <c r="B226" s="542">
        <v>7000016740</v>
      </c>
      <c r="C226" s="542">
        <v>2180</v>
      </c>
      <c r="D226" s="542">
        <v>1040</v>
      </c>
      <c r="E226" s="542">
        <v>790</v>
      </c>
      <c r="F226" s="542" t="s">
        <v>813</v>
      </c>
      <c r="G226" s="542">
        <v>100025010</v>
      </c>
      <c r="H226" s="542">
        <v>998335</v>
      </c>
      <c r="I226" s="543"/>
      <c r="J226" s="542">
        <v>18</v>
      </c>
      <c r="K226" s="541"/>
      <c r="L226" s="540" t="s">
        <v>706</v>
      </c>
      <c r="M226" s="542" t="s">
        <v>299</v>
      </c>
      <c r="N226" s="542">
        <v>11</v>
      </c>
      <c r="O226" s="715"/>
      <c r="P226" s="539" t="str">
        <f t="shared" si="25"/>
        <v>INCLUDED</v>
      </c>
      <c r="Q226" s="721">
        <f t="shared" si="26"/>
        <v>0</v>
      </c>
      <c r="R226" s="446">
        <f t="shared" si="27"/>
        <v>0</v>
      </c>
      <c r="S226" s="609">
        <f>Discount!$J$36</f>
        <v>0</v>
      </c>
      <c r="T226" s="446">
        <f t="shared" si="28"/>
        <v>0</v>
      </c>
      <c r="U226" s="447">
        <f t="shared" si="29"/>
        <v>0</v>
      </c>
      <c r="V226" s="722">
        <f t="shared" si="30"/>
        <v>0</v>
      </c>
      <c r="W226" s="726"/>
      <c r="X226" s="726"/>
      <c r="Y226" s="726"/>
      <c r="Z226" s="726"/>
      <c r="AA226" s="726"/>
      <c r="AB226" s="727"/>
      <c r="AC226" s="727"/>
      <c r="AD226" s="727"/>
      <c r="AE226" s="727"/>
    </row>
    <row r="227" spans="1:31" s="728" customFormat="1" ht="114" customHeight="1">
      <c r="A227" s="707">
        <v>209</v>
      </c>
      <c r="B227" s="542">
        <v>7000016740</v>
      </c>
      <c r="C227" s="542">
        <v>2180</v>
      </c>
      <c r="D227" s="542">
        <v>1040</v>
      </c>
      <c r="E227" s="542">
        <v>800</v>
      </c>
      <c r="F227" s="542" t="s">
        <v>813</v>
      </c>
      <c r="G227" s="542">
        <v>100025021</v>
      </c>
      <c r="H227" s="542">
        <v>998335</v>
      </c>
      <c r="I227" s="543"/>
      <c r="J227" s="542">
        <v>18</v>
      </c>
      <c r="K227" s="541"/>
      <c r="L227" s="540" t="s">
        <v>823</v>
      </c>
      <c r="M227" s="542" t="s">
        <v>299</v>
      </c>
      <c r="N227" s="542">
        <v>2</v>
      </c>
      <c r="O227" s="715"/>
      <c r="P227" s="539" t="str">
        <f t="shared" si="25"/>
        <v>INCLUDED</v>
      </c>
      <c r="Q227" s="721">
        <f t="shared" si="26"/>
        <v>0</v>
      </c>
      <c r="R227" s="446">
        <f t="shared" si="27"/>
        <v>0</v>
      </c>
      <c r="S227" s="609">
        <f>Discount!$J$36</f>
        <v>0</v>
      </c>
      <c r="T227" s="446">
        <f t="shared" si="28"/>
        <v>0</v>
      </c>
      <c r="U227" s="447">
        <f t="shared" si="29"/>
        <v>0</v>
      </c>
      <c r="V227" s="722">
        <f t="shared" si="30"/>
        <v>0</v>
      </c>
      <c r="W227" s="726"/>
      <c r="X227" s="726"/>
      <c r="Y227" s="726"/>
      <c r="Z227" s="726"/>
      <c r="AA227" s="726"/>
      <c r="AB227" s="727"/>
      <c r="AC227" s="727"/>
      <c r="AD227" s="727"/>
      <c r="AE227" s="727"/>
    </row>
    <row r="228" spans="1:31" s="728" customFormat="1" ht="116.25" customHeight="1">
      <c r="A228" s="707">
        <v>210</v>
      </c>
      <c r="B228" s="542">
        <v>7000016740</v>
      </c>
      <c r="C228" s="542">
        <v>2180</v>
      </c>
      <c r="D228" s="542">
        <v>1040</v>
      </c>
      <c r="E228" s="542">
        <v>810</v>
      </c>
      <c r="F228" s="542" t="s">
        <v>813</v>
      </c>
      <c r="G228" s="542">
        <v>100025107</v>
      </c>
      <c r="H228" s="542">
        <v>998335</v>
      </c>
      <c r="I228" s="543"/>
      <c r="J228" s="542">
        <v>18</v>
      </c>
      <c r="K228" s="541"/>
      <c r="L228" s="540" t="s">
        <v>824</v>
      </c>
      <c r="M228" s="542" t="s">
        <v>299</v>
      </c>
      <c r="N228" s="542">
        <v>1</v>
      </c>
      <c r="O228" s="715"/>
      <c r="P228" s="539" t="str">
        <f t="shared" si="25"/>
        <v>INCLUDED</v>
      </c>
      <c r="Q228" s="721">
        <f t="shared" si="26"/>
        <v>0</v>
      </c>
      <c r="R228" s="446">
        <f t="shared" si="27"/>
        <v>0</v>
      </c>
      <c r="S228" s="609">
        <f>Discount!$J$36</f>
        <v>0</v>
      </c>
      <c r="T228" s="446">
        <f t="shared" si="28"/>
        <v>0</v>
      </c>
      <c r="U228" s="447">
        <f t="shared" si="29"/>
        <v>0</v>
      </c>
      <c r="V228" s="722">
        <f t="shared" si="30"/>
        <v>0</v>
      </c>
      <c r="W228" s="726"/>
      <c r="X228" s="726"/>
      <c r="Y228" s="726"/>
      <c r="Z228" s="726"/>
      <c r="AA228" s="726"/>
      <c r="AB228" s="727"/>
      <c r="AC228" s="727"/>
      <c r="AD228" s="727"/>
      <c r="AE228" s="727"/>
    </row>
    <row r="229" spans="1:31" s="728" customFormat="1" ht="116.25" customHeight="1">
      <c r="A229" s="707">
        <v>211</v>
      </c>
      <c r="B229" s="542">
        <v>7000016740</v>
      </c>
      <c r="C229" s="542">
        <v>2180</v>
      </c>
      <c r="D229" s="542">
        <v>1040</v>
      </c>
      <c r="E229" s="542">
        <v>820</v>
      </c>
      <c r="F229" s="542" t="s">
        <v>813</v>
      </c>
      <c r="G229" s="542">
        <v>100025151</v>
      </c>
      <c r="H229" s="542">
        <v>998335</v>
      </c>
      <c r="I229" s="543"/>
      <c r="J229" s="542">
        <v>18</v>
      </c>
      <c r="K229" s="541"/>
      <c r="L229" s="540" t="s">
        <v>825</v>
      </c>
      <c r="M229" s="542" t="s">
        <v>299</v>
      </c>
      <c r="N229" s="542">
        <v>1</v>
      </c>
      <c r="O229" s="715"/>
      <c r="P229" s="539" t="str">
        <f t="shared" si="25"/>
        <v>INCLUDED</v>
      </c>
      <c r="Q229" s="721">
        <f t="shared" si="26"/>
        <v>0</v>
      </c>
      <c r="R229" s="446">
        <f t="shared" si="27"/>
        <v>0</v>
      </c>
      <c r="S229" s="609">
        <f>Discount!$J$36</f>
        <v>0</v>
      </c>
      <c r="T229" s="446">
        <f t="shared" si="28"/>
        <v>0</v>
      </c>
      <c r="U229" s="447">
        <f t="shared" si="29"/>
        <v>0</v>
      </c>
      <c r="V229" s="722">
        <f t="shared" si="30"/>
        <v>0</v>
      </c>
      <c r="W229" s="726"/>
      <c r="X229" s="726"/>
      <c r="Y229" s="726"/>
      <c r="Z229" s="726"/>
      <c r="AA229" s="726"/>
      <c r="AB229" s="727"/>
      <c r="AC229" s="727"/>
      <c r="AD229" s="727"/>
      <c r="AE229" s="727"/>
    </row>
    <row r="230" spans="1:31" s="728" customFormat="1" ht="116.25" customHeight="1">
      <c r="A230" s="707">
        <v>212</v>
      </c>
      <c r="B230" s="542">
        <v>7000016740</v>
      </c>
      <c r="C230" s="542">
        <v>2180</v>
      </c>
      <c r="D230" s="542">
        <v>1040</v>
      </c>
      <c r="E230" s="542">
        <v>840</v>
      </c>
      <c r="F230" s="542" t="s">
        <v>813</v>
      </c>
      <c r="G230" s="542">
        <v>100025294</v>
      </c>
      <c r="H230" s="542">
        <v>998335</v>
      </c>
      <c r="I230" s="543"/>
      <c r="J230" s="542">
        <v>18</v>
      </c>
      <c r="K230" s="541"/>
      <c r="L230" s="540" t="s">
        <v>826</v>
      </c>
      <c r="M230" s="542" t="s">
        <v>299</v>
      </c>
      <c r="N230" s="542">
        <v>2</v>
      </c>
      <c r="O230" s="715"/>
      <c r="P230" s="539" t="str">
        <f t="shared" si="25"/>
        <v>INCLUDED</v>
      </c>
      <c r="Q230" s="721">
        <f t="shared" si="26"/>
        <v>0</v>
      </c>
      <c r="R230" s="446">
        <f t="shared" si="27"/>
        <v>0</v>
      </c>
      <c r="S230" s="609">
        <f>Discount!$J$36</f>
        <v>0</v>
      </c>
      <c r="T230" s="446">
        <f t="shared" si="28"/>
        <v>0</v>
      </c>
      <c r="U230" s="447">
        <f t="shared" si="29"/>
        <v>0</v>
      </c>
      <c r="V230" s="722">
        <f t="shared" si="30"/>
        <v>0</v>
      </c>
      <c r="W230" s="726"/>
      <c r="X230" s="726"/>
      <c r="Y230" s="726"/>
      <c r="Z230" s="726"/>
      <c r="AA230" s="726"/>
      <c r="AB230" s="727"/>
      <c r="AC230" s="727"/>
      <c r="AD230" s="727"/>
      <c r="AE230" s="727"/>
    </row>
    <row r="231" spans="1:31" s="728" customFormat="1" ht="116.25" customHeight="1">
      <c r="A231" s="707">
        <v>213</v>
      </c>
      <c r="B231" s="542">
        <v>7000016740</v>
      </c>
      <c r="C231" s="542">
        <v>2180</v>
      </c>
      <c r="D231" s="542">
        <v>1040</v>
      </c>
      <c r="E231" s="542">
        <v>850</v>
      </c>
      <c r="F231" s="542" t="s">
        <v>813</v>
      </c>
      <c r="G231" s="542">
        <v>100025295</v>
      </c>
      <c r="H231" s="542">
        <v>998335</v>
      </c>
      <c r="I231" s="543"/>
      <c r="J231" s="542">
        <v>18</v>
      </c>
      <c r="K231" s="541"/>
      <c r="L231" s="540" t="s">
        <v>827</v>
      </c>
      <c r="M231" s="542" t="s">
        <v>299</v>
      </c>
      <c r="N231" s="542">
        <v>2</v>
      </c>
      <c r="O231" s="715"/>
      <c r="P231" s="539" t="str">
        <f t="shared" si="25"/>
        <v>INCLUDED</v>
      </c>
      <c r="Q231" s="721">
        <f t="shared" si="26"/>
        <v>0</v>
      </c>
      <c r="R231" s="446">
        <f t="shared" si="27"/>
        <v>0</v>
      </c>
      <c r="S231" s="609">
        <f>Discount!$J$36</f>
        <v>0</v>
      </c>
      <c r="T231" s="446">
        <f t="shared" si="28"/>
        <v>0</v>
      </c>
      <c r="U231" s="447">
        <f t="shared" si="29"/>
        <v>0</v>
      </c>
      <c r="V231" s="722">
        <f t="shared" si="30"/>
        <v>0</v>
      </c>
      <c r="W231" s="726"/>
      <c r="X231" s="726"/>
      <c r="Y231" s="726"/>
      <c r="Z231" s="726"/>
      <c r="AA231" s="726"/>
      <c r="AB231" s="727"/>
      <c r="AC231" s="727"/>
      <c r="AD231" s="727"/>
      <c r="AE231" s="727"/>
    </row>
    <row r="232" spans="1:31" s="728" customFormat="1" ht="85.5" customHeight="1">
      <c r="A232" s="707">
        <v>214</v>
      </c>
      <c r="B232" s="542">
        <v>7000016740</v>
      </c>
      <c r="C232" s="542">
        <v>2180</v>
      </c>
      <c r="D232" s="542">
        <v>1040</v>
      </c>
      <c r="E232" s="542">
        <v>860</v>
      </c>
      <c r="F232" s="542" t="s">
        <v>813</v>
      </c>
      <c r="G232" s="542">
        <v>100024651</v>
      </c>
      <c r="H232" s="542">
        <v>995455</v>
      </c>
      <c r="I232" s="543"/>
      <c r="J232" s="542">
        <v>18</v>
      </c>
      <c r="K232" s="541"/>
      <c r="L232" s="540" t="s">
        <v>726</v>
      </c>
      <c r="M232" s="542" t="s">
        <v>299</v>
      </c>
      <c r="N232" s="542">
        <v>11</v>
      </c>
      <c r="O232" s="715"/>
      <c r="P232" s="539" t="str">
        <f t="shared" si="25"/>
        <v>INCLUDED</v>
      </c>
      <c r="Q232" s="721">
        <f t="shared" si="26"/>
        <v>0</v>
      </c>
      <c r="R232" s="446">
        <f t="shared" si="27"/>
        <v>0</v>
      </c>
      <c r="S232" s="609">
        <f>Discount!$J$36</f>
        <v>0</v>
      </c>
      <c r="T232" s="446">
        <f t="shared" si="28"/>
        <v>0</v>
      </c>
      <c r="U232" s="447">
        <f t="shared" si="29"/>
        <v>0</v>
      </c>
      <c r="V232" s="722">
        <f t="shared" si="30"/>
        <v>0</v>
      </c>
      <c r="W232" s="726"/>
      <c r="X232" s="726"/>
      <c r="Y232" s="726"/>
      <c r="Z232" s="726"/>
      <c r="AA232" s="726"/>
      <c r="AB232" s="727"/>
      <c r="AC232" s="727"/>
      <c r="AD232" s="727"/>
      <c r="AE232" s="727"/>
    </row>
    <row r="233" spans="1:31" s="728" customFormat="1" ht="85.5" customHeight="1">
      <c r="A233" s="707">
        <v>215</v>
      </c>
      <c r="B233" s="542">
        <v>7000016740</v>
      </c>
      <c r="C233" s="542">
        <v>2180</v>
      </c>
      <c r="D233" s="542">
        <v>1040</v>
      </c>
      <c r="E233" s="542">
        <v>870</v>
      </c>
      <c r="F233" s="542" t="s">
        <v>813</v>
      </c>
      <c r="G233" s="542">
        <v>100024652</v>
      </c>
      <c r="H233" s="542">
        <v>995455</v>
      </c>
      <c r="I233" s="543"/>
      <c r="J233" s="542">
        <v>18</v>
      </c>
      <c r="K233" s="541"/>
      <c r="L233" s="540" t="s">
        <v>727</v>
      </c>
      <c r="M233" s="542" t="s">
        <v>299</v>
      </c>
      <c r="N233" s="542">
        <v>16</v>
      </c>
      <c r="O233" s="715"/>
      <c r="P233" s="539" t="str">
        <f t="shared" si="25"/>
        <v>INCLUDED</v>
      </c>
      <c r="Q233" s="721">
        <f t="shared" si="26"/>
        <v>0</v>
      </c>
      <c r="R233" s="446">
        <f t="shared" si="27"/>
        <v>0</v>
      </c>
      <c r="S233" s="609">
        <f>Discount!$J$36</f>
        <v>0</v>
      </c>
      <c r="T233" s="446">
        <f t="shared" si="28"/>
        <v>0</v>
      </c>
      <c r="U233" s="447">
        <f t="shared" si="29"/>
        <v>0</v>
      </c>
      <c r="V233" s="722">
        <f t="shared" si="30"/>
        <v>0</v>
      </c>
      <c r="W233" s="726"/>
      <c r="X233" s="726"/>
      <c r="Y233" s="726"/>
      <c r="Z233" s="726"/>
      <c r="AA233" s="726"/>
      <c r="AB233" s="727"/>
      <c r="AC233" s="727"/>
      <c r="AD233" s="727"/>
      <c r="AE233" s="727"/>
    </row>
    <row r="234" spans="1:31" s="728" customFormat="1" ht="85.5" customHeight="1">
      <c r="A234" s="707">
        <v>216</v>
      </c>
      <c r="B234" s="542">
        <v>7000016740</v>
      </c>
      <c r="C234" s="542">
        <v>2180</v>
      </c>
      <c r="D234" s="542">
        <v>1040</v>
      </c>
      <c r="E234" s="542">
        <v>880</v>
      </c>
      <c r="F234" s="542" t="s">
        <v>813</v>
      </c>
      <c r="G234" s="542">
        <v>100024655</v>
      </c>
      <c r="H234" s="542">
        <v>995455</v>
      </c>
      <c r="I234" s="543"/>
      <c r="J234" s="542">
        <v>18</v>
      </c>
      <c r="K234" s="541"/>
      <c r="L234" s="540" t="s">
        <v>728</v>
      </c>
      <c r="M234" s="542" t="s">
        <v>299</v>
      </c>
      <c r="N234" s="542">
        <v>3</v>
      </c>
      <c r="O234" s="715"/>
      <c r="P234" s="539" t="str">
        <f t="shared" si="25"/>
        <v>INCLUDED</v>
      </c>
      <c r="Q234" s="721">
        <f t="shared" si="26"/>
        <v>0</v>
      </c>
      <c r="R234" s="446">
        <f t="shared" si="27"/>
        <v>0</v>
      </c>
      <c r="S234" s="609">
        <f>Discount!$J$36</f>
        <v>0</v>
      </c>
      <c r="T234" s="446">
        <f t="shared" si="28"/>
        <v>0</v>
      </c>
      <c r="U234" s="447">
        <f t="shared" si="29"/>
        <v>0</v>
      </c>
      <c r="V234" s="722">
        <f t="shared" si="30"/>
        <v>0</v>
      </c>
      <c r="W234" s="726"/>
      <c r="X234" s="726"/>
      <c r="Y234" s="726"/>
      <c r="Z234" s="726"/>
      <c r="AA234" s="726"/>
      <c r="AB234" s="727"/>
      <c r="AC234" s="727"/>
      <c r="AD234" s="727"/>
      <c r="AE234" s="727"/>
    </row>
    <row r="235" spans="1:31" s="728" customFormat="1" ht="97.5" customHeight="1">
      <c r="A235" s="707">
        <v>217</v>
      </c>
      <c r="B235" s="542">
        <v>7000016740</v>
      </c>
      <c r="C235" s="542">
        <v>2180</v>
      </c>
      <c r="D235" s="542">
        <v>1040</v>
      </c>
      <c r="E235" s="542">
        <v>890</v>
      </c>
      <c r="F235" s="542" t="s">
        <v>813</v>
      </c>
      <c r="G235" s="542">
        <v>100024658</v>
      </c>
      <c r="H235" s="542">
        <v>995455</v>
      </c>
      <c r="I235" s="543"/>
      <c r="J235" s="542">
        <v>18</v>
      </c>
      <c r="K235" s="541"/>
      <c r="L235" s="540" t="s">
        <v>730</v>
      </c>
      <c r="M235" s="542" t="s">
        <v>299</v>
      </c>
      <c r="N235" s="542">
        <v>4</v>
      </c>
      <c r="O235" s="715"/>
      <c r="P235" s="539" t="str">
        <f t="shared" si="25"/>
        <v>INCLUDED</v>
      </c>
      <c r="Q235" s="721">
        <f t="shared" si="26"/>
        <v>0</v>
      </c>
      <c r="R235" s="446">
        <f t="shared" si="27"/>
        <v>0</v>
      </c>
      <c r="S235" s="609">
        <f>Discount!$J$36</f>
        <v>0</v>
      </c>
      <c r="T235" s="446">
        <f t="shared" si="28"/>
        <v>0</v>
      </c>
      <c r="U235" s="447">
        <f t="shared" si="29"/>
        <v>0</v>
      </c>
      <c r="V235" s="722">
        <f t="shared" si="30"/>
        <v>0</v>
      </c>
      <c r="W235" s="726"/>
      <c r="X235" s="726"/>
      <c r="Y235" s="726"/>
      <c r="Z235" s="726"/>
      <c r="AA235" s="726"/>
      <c r="AB235" s="727"/>
      <c r="AC235" s="727"/>
      <c r="AD235" s="727"/>
      <c r="AE235" s="727"/>
    </row>
    <row r="236" spans="1:31" s="728" customFormat="1" ht="97.5" customHeight="1">
      <c r="A236" s="707">
        <v>218</v>
      </c>
      <c r="B236" s="542">
        <v>7000016740</v>
      </c>
      <c r="C236" s="542">
        <v>2180</v>
      </c>
      <c r="D236" s="542">
        <v>1040</v>
      </c>
      <c r="E236" s="542">
        <v>900</v>
      </c>
      <c r="F236" s="542" t="s">
        <v>813</v>
      </c>
      <c r="G236" s="542">
        <v>100024662</v>
      </c>
      <c r="H236" s="542">
        <v>995455</v>
      </c>
      <c r="I236" s="543"/>
      <c r="J236" s="542">
        <v>18</v>
      </c>
      <c r="K236" s="541"/>
      <c r="L236" s="540" t="s">
        <v>731</v>
      </c>
      <c r="M236" s="542" t="s">
        <v>299</v>
      </c>
      <c r="N236" s="542">
        <v>5</v>
      </c>
      <c r="O236" s="715"/>
      <c r="P236" s="539" t="str">
        <f t="shared" si="25"/>
        <v>INCLUDED</v>
      </c>
      <c r="Q236" s="721">
        <f t="shared" si="26"/>
        <v>0</v>
      </c>
      <c r="R236" s="446">
        <f t="shared" si="27"/>
        <v>0</v>
      </c>
      <c r="S236" s="609">
        <f>Discount!$J$36</f>
        <v>0</v>
      </c>
      <c r="T236" s="446">
        <f t="shared" si="28"/>
        <v>0</v>
      </c>
      <c r="U236" s="447">
        <f t="shared" si="29"/>
        <v>0</v>
      </c>
      <c r="V236" s="722">
        <f t="shared" si="30"/>
        <v>0</v>
      </c>
      <c r="W236" s="726"/>
      <c r="X236" s="726"/>
      <c r="Y236" s="726"/>
      <c r="Z236" s="726"/>
      <c r="AA236" s="726"/>
      <c r="AB236" s="727"/>
      <c r="AC236" s="727"/>
      <c r="AD236" s="727"/>
      <c r="AE236" s="727"/>
    </row>
    <row r="237" spans="1:31" s="728" customFormat="1" ht="97.5" customHeight="1">
      <c r="A237" s="707">
        <v>219</v>
      </c>
      <c r="B237" s="542">
        <v>7000016740</v>
      </c>
      <c r="C237" s="542">
        <v>2180</v>
      </c>
      <c r="D237" s="542">
        <v>1040</v>
      </c>
      <c r="E237" s="542">
        <v>910</v>
      </c>
      <c r="F237" s="542" t="s">
        <v>813</v>
      </c>
      <c r="G237" s="542">
        <v>100024664</v>
      </c>
      <c r="H237" s="542">
        <v>995455</v>
      </c>
      <c r="I237" s="543"/>
      <c r="J237" s="542">
        <v>18</v>
      </c>
      <c r="K237" s="541"/>
      <c r="L237" s="540" t="s">
        <v>732</v>
      </c>
      <c r="M237" s="542" t="s">
        <v>299</v>
      </c>
      <c r="N237" s="542">
        <v>11</v>
      </c>
      <c r="O237" s="715"/>
      <c r="P237" s="539" t="str">
        <f t="shared" si="25"/>
        <v>INCLUDED</v>
      </c>
      <c r="Q237" s="721">
        <f t="shared" si="26"/>
        <v>0</v>
      </c>
      <c r="R237" s="446">
        <f t="shared" si="27"/>
        <v>0</v>
      </c>
      <c r="S237" s="609">
        <f>Discount!$J$36</f>
        <v>0</v>
      </c>
      <c r="T237" s="446">
        <f t="shared" si="28"/>
        <v>0</v>
      </c>
      <c r="U237" s="447">
        <f t="shared" si="29"/>
        <v>0</v>
      </c>
      <c r="V237" s="722">
        <f t="shared" si="30"/>
        <v>0</v>
      </c>
      <c r="W237" s="726"/>
      <c r="X237" s="726"/>
      <c r="Y237" s="726"/>
      <c r="Z237" s="726"/>
      <c r="AA237" s="726"/>
      <c r="AB237" s="727"/>
      <c r="AC237" s="727"/>
      <c r="AD237" s="727"/>
      <c r="AE237" s="727"/>
    </row>
    <row r="238" spans="1:31" s="728" customFormat="1" ht="97.5" customHeight="1">
      <c r="A238" s="707">
        <v>220</v>
      </c>
      <c r="B238" s="542">
        <v>7000016740</v>
      </c>
      <c r="C238" s="542">
        <v>2180</v>
      </c>
      <c r="D238" s="542">
        <v>1040</v>
      </c>
      <c r="E238" s="542">
        <v>920</v>
      </c>
      <c r="F238" s="542" t="s">
        <v>813</v>
      </c>
      <c r="G238" s="542">
        <v>100024665</v>
      </c>
      <c r="H238" s="542">
        <v>995455</v>
      </c>
      <c r="I238" s="543"/>
      <c r="J238" s="542">
        <v>18</v>
      </c>
      <c r="K238" s="541"/>
      <c r="L238" s="540" t="s">
        <v>733</v>
      </c>
      <c r="M238" s="542" t="s">
        <v>299</v>
      </c>
      <c r="N238" s="542">
        <v>2</v>
      </c>
      <c r="O238" s="715"/>
      <c r="P238" s="539" t="str">
        <f t="shared" si="25"/>
        <v>INCLUDED</v>
      </c>
      <c r="Q238" s="721">
        <f t="shared" si="26"/>
        <v>0</v>
      </c>
      <c r="R238" s="446">
        <f t="shared" si="27"/>
        <v>0</v>
      </c>
      <c r="S238" s="609">
        <f>Discount!$J$36</f>
        <v>0</v>
      </c>
      <c r="T238" s="446">
        <f t="shared" si="28"/>
        <v>0</v>
      </c>
      <c r="U238" s="447">
        <f t="shared" si="29"/>
        <v>0</v>
      </c>
      <c r="V238" s="722">
        <f t="shared" si="30"/>
        <v>0</v>
      </c>
      <c r="W238" s="726"/>
      <c r="X238" s="726"/>
      <c r="Y238" s="726"/>
      <c r="Z238" s="726"/>
      <c r="AA238" s="726"/>
      <c r="AB238" s="727"/>
      <c r="AC238" s="727"/>
      <c r="AD238" s="727"/>
      <c r="AE238" s="727"/>
    </row>
    <row r="239" spans="1:31" s="728" customFormat="1" ht="85.5" customHeight="1">
      <c r="A239" s="707">
        <v>221</v>
      </c>
      <c r="B239" s="542">
        <v>7000016740</v>
      </c>
      <c r="C239" s="542">
        <v>2180</v>
      </c>
      <c r="D239" s="542">
        <v>1040</v>
      </c>
      <c r="E239" s="542">
        <v>930</v>
      </c>
      <c r="F239" s="542" t="s">
        <v>813</v>
      </c>
      <c r="G239" s="542">
        <v>100024707</v>
      </c>
      <c r="H239" s="542">
        <v>995455</v>
      </c>
      <c r="I239" s="543"/>
      <c r="J239" s="542">
        <v>18</v>
      </c>
      <c r="K239" s="541"/>
      <c r="L239" s="540" t="s">
        <v>734</v>
      </c>
      <c r="M239" s="542" t="s">
        <v>299</v>
      </c>
      <c r="N239" s="542">
        <v>1</v>
      </c>
      <c r="O239" s="715"/>
      <c r="P239" s="539" t="str">
        <f t="shared" si="25"/>
        <v>INCLUDED</v>
      </c>
      <c r="Q239" s="721">
        <f t="shared" si="26"/>
        <v>0</v>
      </c>
      <c r="R239" s="446">
        <f t="shared" si="27"/>
        <v>0</v>
      </c>
      <c r="S239" s="609">
        <f>Discount!$J$36</f>
        <v>0</v>
      </c>
      <c r="T239" s="446">
        <f t="shared" si="28"/>
        <v>0</v>
      </c>
      <c r="U239" s="447">
        <f t="shared" si="29"/>
        <v>0</v>
      </c>
      <c r="V239" s="722">
        <f t="shared" si="30"/>
        <v>0</v>
      </c>
      <c r="W239" s="726"/>
      <c r="X239" s="726"/>
      <c r="Y239" s="726"/>
      <c r="Z239" s="726"/>
      <c r="AA239" s="726"/>
      <c r="AB239" s="727"/>
      <c r="AC239" s="727"/>
      <c r="AD239" s="727"/>
      <c r="AE239" s="727"/>
    </row>
    <row r="240" spans="1:31" s="728" customFormat="1" ht="85.5" customHeight="1">
      <c r="A240" s="707">
        <v>222</v>
      </c>
      <c r="B240" s="542">
        <v>7000016740</v>
      </c>
      <c r="C240" s="542">
        <v>2180</v>
      </c>
      <c r="D240" s="542">
        <v>1040</v>
      </c>
      <c r="E240" s="542">
        <v>940</v>
      </c>
      <c r="F240" s="542" t="s">
        <v>813</v>
      </c>
      <c r="G240" s="542">
        <v>100024710</v>
      </c>
      <c r="H240" s="542">
        <v>995455</v>
      </c>
      <c r="I240" s="543"/>
      <c r="J240" s="542">
        <v>18</v>
      </c>
      <c r="K240" s="541"/>
      <c r="L240" s="540" t="s">
        <v>735</v>
      </c>
      <c r="M240" s="542" t="s">
        <v>299</v>
      </c>
      <c r="N240" s="542">
        <v>1</v>
      </c>
      <c r="O240" s="715"/>
      <c r="P240" s="539" t="str">
        <f t="shared" si="25"/>
        <v>INCLUDED</v>
      </c>
      <c r="Q240" s="721">
        <f t="shared" si="26"/>
        <v>0</v>
      </c>
      <c r="R240" s="446">
        <f t="shared" si="27"/>
        <v>0</v>
      </c>
      <c r="S240" s="609">
        <f>Discount!$J$36</f>
        <v>0</v>
      </c>
      <c r="T240" s="446">
        <f t="shared" si="28"/>
        <v>0</v>
      </c>
      <c r="U240" s="447">
        <f t="shared" si="29"/>
        <v>0</v>
      </c>
      <c r="V240" s="722">
        <f t="shared" si="30"/>
        <v>0</v>
      </c>
      <c r="W240" s="726"/>
      <c r="X240" s="726"/>
      <c r="Y240" s="726"/>
      <c r="Z240" s="726"/>
      <c r="AA240" s="726"/>
      <c r="AB240" s="727"/>
      <c r="AC240" s="727"/>
      <c r="AD240" s="727"/>
      <c r="AE240" s="727"/>
    </row>
    <row r="241" spans="1:31" s="728" customFormat="1" ht="103.5" customHeight="1">
      <c r="A241" s="707">
        <v>223</v>
      </c>
      <c r="B241" s="542">
        <v>7000016740</v>
      </c>
      <c r="C241" s="542">
        <v>2180</v>
      </c>
      <c r="D241" s="542">
        <v>1040</v>
      </c>
      <c r="E241" s="542">
        <v>950</v>
      </c>
      <c r="F241" s="542" t="s">
        <v>813</v>
      </c>
      <c r="G241" s="542">
        <v>100024715</v>
      </c>
      <c r="H241" s="542">
        <v>995455</v>
      </c>
      <c r="I241" s="543"/>
      <c r="J241" s="542">
        <v>18</v>
      </c>
      <c r="K241" s="541"/>
      <c r="L241" s="540" t="s">
        <v>828</v>
      </c>
      <c r="M241" s="542" t="s">
        <v>299</v>
      </c>
      <c r="N241" s="542">
        <v>1</v>
      </c>
      <c r="O241" s="715"/>
      <c r="P241" s="539" t="str">
        <f t="shared" si="25"/>
        <v>INCLUDED</v>
      </c>
      <c r="Q241" s="721">
        <f t="shared" si="26"/>
        <v>0</v>
      </c>
      <c r="R241" s="446">
        <f t="shared" si="27"/>
        <v>0</v>
      </c>
      <c r="S241" s="609">
        <f>Discount!$J$36</f>
        <v>0</v>
      </c>
      <c r="T241" s="446">
        <f t="shared" si="28"/>
        <v>0</v>
      </c>
      <c r="U241" s="447">
        <f t="shared" si="29"/>
        <v>0</v>
      </c>
      <c r="V241" s="722">
        <f t="shared" si="30"/>
        <v>0</v>
      </c>
      <c r="W241" s="726"/>
      <c r="X241" s="726"/>
      <c r="Y241" s="726"/>
      <c r="Z241" s="726"/>
      <c r="AA241" s="726"/>
      <c r="AB241" s="727"/>
      <c r="AC241" s="727"/>
      <c r="AD241" s="727"/>
      <c r="AE241" s="727"/>
    </row>
    <row r="242" spans="1:31" s="728" customFormat="1" ht="103.5" customHeight="1">
      <c r="A242" s="707">
        <v>224</v>
      </c>
      <c r="B242" s="542">
        <v>7000016740</v>
      </c>
      <c r="C242" s="542">
        <v>2180</v>
      </c>
      <c r="D242" s="542">
        <v>1040</v>
      </c>
      <c r="E242" s="542">
        <v>960</v>
      </c>
      <c r="F242" s="542" t="s">
        <v>813</v>
      </c>
      <c r="G242" s="542">
        <v>100024717</v>
      </c>
      <c r="H242" s="542">
        <v>995455</v>
      </c>
      <c r="I242" s="543"/>
      <c r="J242" s="542">
        <v>18</v>
      </c>
      <c r="K242" s="541"/>
      <c r="L242" s="540" t="s">
        <v>737</v>
      </c>
      <c r="M242" s="542" t="s">
        <v>299</v>
      </c>
      <c r="N242" s="542">
        <v>4</v>
      </c>
      <c r="O242" s="715"/>
      <c r="P242" s="539" t="str">
        <f t="shared" si="25"/>
        <v>INCLUDED</v>
      </c>
      <c r="Q242" s="721">
        <f t="shared" si="26"/>
        <v>0</v>
      </c>
      <c r="R242" s="446">
        <f t="shared" si="27"/>
        <v>0</v>
      </c>
      <c r="S242" s="609">
        <f>Discount!$J$36</f>
        <v>0</v>
      </c>
      <c r="T242" s="446">
        <f t="shared" si="28"/>
        <v>0</v>
      </c>
      <c r="U242" s="447">
        <f t="shared" si="29"/>
        <v>0</v>
      </c>
      <c r="V242" s="722">
        <f t="shared" si="30"/>
        <v>0</v>
      </c>
      <c r="W242" s="726"/>
      <c r="X242" s="726"/>
      <c r="Y242" s="726"/>
      <c r="Z242" s="726"/>
      <c r="AA242" s="726"/>
      <c r="AB242" s="727"/>
      <c r="AC242" s="727"/>
      <c r="AD242" s="727"/>
      <c r="AE242" s="727"/>
    </row>
    <row r="243" spans="1:31" s="728" customFormat="1" ht="116.25" customHeight="1">
      <c r="A243" s="707">
        <v>225</v>
      </c>
      <c r="B243" s="542">
        <v>7000016740</v>
      </c>
      <c r="C243" s="542">
        <v>2180</v>
      </c>
      <c r="D243" s="542">
        <v>1040</v>
      </c>
      <c r="E243" s="542">
        <v>970</v>
      </c>
      <c r="F243" s="542" t="s">
        <v>813</v>
      </c>
      <c r="G243" s="542">
        <v>100025262</v>
      </c>
      <c r="H243" s="542">
        <v>998335</v>
      </c>
      <c r="I243" s="543"/>
      <c r="J243" s="542">
        <v>18</v>
      </c>
      <c r="K243" s="541"/>
      <c r="L243" s="540" t="s">
        <v>829</v>
      </c>
      <c r="M243" s="542" t="s">
        <v>299</v>
      </c>
      <c r="N243" s="542">
        <v>1</v>
      </c>
      <c r="O243" s="715"/>
      <c r="P243" s="539" t="str">
        <f t="shared" si="25"/>
        <v>INCLUDED</v>
      </c>
      <c r="Q243" s="721">
        <f t="shared" si="26"/>
        <v>0</v>
      </c>
      <c r="R243" s="446">
        <f t="shared" si="27"/>
        <v>0</v>
      </c>
      <c r="S243" s="609">
        <f>Discount!$J$36</f>
        <v>0</v>
      </c>
      <c r="T243" s="446">
        <f t="shared" si="28"/>
        <v>0</v>
      </c>
      <c r="U243" s="447">
        <f t="shared" si="29"/>
        <v>0</v>
      </c>
      <c r="V243" s="722">
        <f t="shared" si="30"/>
        <v>0</v>
      </c>
      <c r="W243" s="726"/>
      <c r="X243" s="726"/>
      <c r="Y243" s="726"/>
      <c r="Z243" s="726"/>
      <c r="AA243" s="726"/>
      <c r="AB243" s="727"/>
      <c r="AC243" s="727"/>
      <c r="AD243" s="727"/>
      <c r="AE243" s="727"/>
    </row>
    <row r="244" spans="1:31" s="728" customFormat="1" ht="103.5" customHeight="1">
      <c r="A244" s="707">
        <v>226</v>
      </c>
      <c r="B244" s="542">
        <v>7000016740</v>
      </c>
      <c r="C244" s="542">
        <v>2170</v>
      </c>
      <c r="D244" s="542">
        <v>1050</v>
      </c>
      <c r="E244" s="542">
        <v>250</v>
      </c>
      <c r="F244" s="542" t="s">
        <v>664</v>
      </c>
      <c r="G244" s="542">
        <v>100023009</v>
      </c>
      <c r="H244" s="542">
        <v>995455</v>
      </c>
      <c r="I244" s="543"/>
      <c r="J244" s="542">
        <v>18</v>
      </c>
      <c r="K244" s="541"/>
      <c r="L244" s="540" t="s">
        <v>830</v>
      </c>
      <c r="M244" s="542" t="s">
        <v>299</v>
      </c>
      <c r="N244" s="542">
        <v>3</v>
      </c>
      <c r="O244" s="715"/>
      <c r="P244" s="539" t="str">
        <f t="shared" si="25"/>
        <v>INCLUDED</v>
      </c>
      <c r="Q244" s="721">
        <f t="shared" si="26"/>
        <v>0</v>
      </c>
      <c r="R244" s="446">
        <f t="shared" si="27"/>
        <v>0</v>
      </c>
      <c r="S244" s="609">
        <f>Discount!$J$36</f>
        <v>0</v>
      </c>
      <c r="T244" s="446">
        <f t="shared" si="28"/>
        <v>0</v>
      </c>
      <c r="U244" s="447">
        <f t="shared" si="29"/>
        <v>0</v>
      </c>
      <c r="V244" s="722">
        <f t="shared" si="30"/>
        <v>0</v>
      </c>
      <c r="W244" s="726"/>
      <c r="X244" s="726"/>
      <c r="Y244" s="726"/>
      <c r="Z244" s="726"/>
      <c r="AA244" s="726"/>
      <c r="AB244" s="727"/>
      <c r="AC244" s="727"/>
      <c r="AD244" s="727"/>
      <c r="AE244" s="727"/>
    </row>
    <row r="245" spans="1:31" s="728" customFormat="1" ht="84" customHeight="1">
      <c r="A245" s="707">
        <v>227</v>
      </c>
      <c r="B245" s="542">
        <v>7000016740</v>
      </c>
      <c r="C245" s="542">
        <v>2170</v>
      </c>
      <c r="D245" s="542">
        <v>1050</v>
      </c>
      <c r="E245" s="542">
        <v>260</v>
      </c>
      <c r="F245" s="542" t="s">
        <v>664</v>
      </c>
      <c r="G245" s="542">
        <v>100001248</v>
      </c>
      <c r="H245" s="542">
        <v>995455</v>
      </c>
      <c r="I245" s="543"/>
      <c r="J245" s="542">
        <v>18</v>
      </c>
      <c r="K245" s="541"/>
      <c r="L245" s="540" t="s">
        <v>775</v>
      </c>
      <c r="M245" s="542" t="s">
        <v>478</v>
      </c>
      <c r="N245" s="542">
        <v>149.29</v>
      </c>
      <c r="O245" s="715"/>
      <c r="P245" s="539" t="str">
        <f t="shared" si="25"/>
        <v>INCLUDED</v>
      </c>
      <c r="Q245" s="721">
        <f t="shared" si="26"/>
        <v>0</v>
      </c>
      <c r="R245" s="446">
        <f t="shared" si="27"/>
        <v>0</v>
      </c>
      <c r="S245" s="609">
        <f>Discount!$J$36</f>
        <v>0</v>
      </c>
      <c r="T245" s="446">
        <f t="shared" si="28"/>
        <v>0</v>
      </c>
      <c r="U245" s="447">
        <f t="shared" si="29"/>
        <v>0</v>
      </c>
      <c r="V245" s="722">
        <f t="shared" si="30"/>
        <v>0</v>
      </c>
      <c r="W245" s="726"/>
      <c r="X245" s="726"/>
      <c r="Y245" s="726"/>
      <c r="Z245" s="726"/>
      <c r="AA245" s="726"/>
      <c r="AB245" s="727"/>
      <c r="AC245" s="727"/>
      <c r="AD245" s="727"/>
      <c r="AE245" s="727"/>
    </row>
    <row r="246" spans="1:31" s="728" customFormat="1" ht="136.5" customHeight="1">
      <c r="A246" s="707">
        <v>228</v>
      </c>
      <c r="B246" s="542">
        <v>7000016740</v>
      </c>
      <c r="C246" s="542">
        <v>2170</v>
      </c>
      <c r="D246" s="542">
        <v>1050</v>
      </c>
      <c r="E246" s="542">
        <v>270</v>
      </c>
      <c r="F246" s="542" t="s">
        <v>664</v>
      </c>
      <c r="G246" s="542">
        <v>100024484</v>
      </c>
      <c r="H246" s="542">
        <v>995455</v>
      </c>
      <c r="I246" s="543"/>
      <c r="J246" s="542">
        <v>18</v>
      </c>
      <c r="K246" s="541"/>
      <c r="L246" s="540" t="s">
        <v>746</v>
      </c>
      <c r="M246" s="542" t="s">
        <v>299</v>
      </c>
      <c r="N246" s="542">
        <v>11</v>
      </c>
      <c r="O246" s="715"/>
      <c r="P246" s="539" t="str">
        <f t="shared" si="25"/>
        <v>INCLUDED</v>
      </c>
      <c r="Q246" s="721">
        <f t="shared" si="26"/>
        <v>0</v>
      </c>
      <c r="R246" s="446">
        <f t="shared" si="27"/>
        <v>0</v>
      </c>
      <c r="S246" s="609">
        <f>Discount!$J$36</f>
        <v>0</v>
      </c>
      <c r="T246" s="446">
        <f t="shared" si="28"/>
        <v>0</v>
      </c>
      <c r="U246" s="447">
        <f t="shared" si="29"/>
        <v>0</v>
      </c>
      <c r="V246" s="722">
        <f t="shared" si="30"/>
        <v>0</v>
      </c>
      <c r="W246" s="726"/>
      <c r="X246" s="726"/>
      <c r="Y246" s="726"/>
      <c r="Z246" s="726"/>
      <c r="AA246" s="726"/>
      <c r="AB246" s="727"/>
      <c r="AC246" s="727"/>
      <c r="AD246" s="727"/>
      <c r="AE246" s="727"/>
    </row>
    <row r="247" spans="1:31" s="728" customFormat="1" ht="136.5" customHeight="1">
      <c r="A247" s="707">
        <v>229</v>
      </c>
      <c r="B247" s="542">
        <v>7000016740</v>
      </c>
      <c r="C247" s="542">
        <v>2170</v>
      </c>
      <c r="D247" s="542">
        <v>1050</v>
      </c>
      <c r="E247" s="542">
        <v>280</v>
      </c>
      <c r="F247" s="542" t="s">
        <v>664</v>
      </c>
      <c r="G247" s="542">
        <v>100024488</v>
      </c>
      <c r="H247" s="542">
        <v>995455</v>
      </c>
      <c r="I247" s="543"/>
      <c r="J247" s="542">
        <v>18</v>
      </c>
      <c r="K247" s="541"/>
      <c r="L247" s="540" t="s">
        <v>749</v>
      </c>
      <c r="M247" s="542" t="s">
        <v>299</v>
      </c>
      <c r="N247" s="542">
        <v>16</v>
      </c>
      <c r="O247" s="715"/>
      <c r="P247" s="539" t="str">
        <f t="shared" si="25"/>
        <v>INCLUDED</v>
      </c>
      <c r="Q247" s="721">
        <f t="shared" si="26"/>
        <v>0</v>
      </c>
      <c r="R247" s="446">
        <f t="shared" si="27"/>
        <v>0</v>
      </c>
      <c r="S247" s="609">
        <f>Discount!$J$36</f>
        <v>0</v>
      </c>
      <c r="T247" s="446">
        <f t="shared" si="28"/>
        <v>0</v>
      </c>
      <c r="U247" s="447">
        <f t="shared" si="29"/>
        <v>0</v>
      </c>
      <c r="V247" s="722">
        <f t="shared" si="30"/>
        <v>0</v>
      </c>
      <c r="W247" s="726"/>
      <c r="X247" s="726"/>
      <c r="Y247" s="726"/>
      <c r="Z247" s="726"/>
      <c r="AA247" s="726"/>
      <c r="AB247" s="727"/>
      <c r="AC247" s="727"/>
      <c r="AD247" s="727"/>
      <c r="AE247" s="727"/>
    </row>
    <row r="248" spans="1:31" s="728" customFormat="1" ht="136.5" customHeight="1">
      <c r="A248" s="707">
        <v>230</v>
      </c>
      <c r="B248" s="542">
        <v>7000016740</v>
      </c>
      <c r="C248" s="542">
        <v>2170</v>
      </c>
      <c r="D248" s="542">
        <v>1050</v>
      </c>
      <c r="E248" s="542">
        <v>290</v>
      </c>
      <c r="F248" s="542" t="s">
        <v>664</v>
      </c>
      <c r="G248" s="542">
        <v>100024623</v>
      </c>
      <c r="H248" s="542">
        <v>995455</v>
      </c>
      <c r="I248" s="543"/>
      <c r="J248" s="542">
        <v>18</v>
      </c>
      <c r="K248" s="541"/>
      <c r="L248" s="540" t="s">
        <v>750</v>
      </c>
      <c r="M248" s="542" t="s">
        <v>299</v>
      </c>
      <c r="N248" s="542">
        <v>1</v>
      </c>
      <c r="O248" s="715"/>
      <c r="P248" s="539" t="str">
        <f t="shared" si="25"/>
        <v>INCLUDED</v>
      </c>
      <c r="Q248" s="721">
        <f t="shared" si="26"/>
        <v>0</v>
      </c>
      <c r="R248" s="446">
        <f t="shared" si="27"/>
        <v>0</v>
      </c>
      <c r="S248" s="609">
        <f>Discount!$J$36</f>
        <v>0</v>
      </c>
      <c r="T248" s="446">
        <f t="shared" si="28"/>
        <v>0</v>
      </c>
      <c r="U248" s="447">
        <f t="shared" si="29"/>
        <v>0</v>
      </c>
      <c r="V248" s="722">
        <f t="shared" si="30"/>
        <v>0</v>
      </c>
      <c r="W248" s="726"/>
      <c r="X248" s="726"/>
      <c r="Y248" s="726"/>
      <c r="Z248" s="726"/>
      <c r="AA248" s="726"/>
      <c r="AB248" s="727"/>
      <c r="AC248" s="727"/>
      <c r="AD248" s="727"/>
      <c r="AE248" s="727"/>
    </row>
    <row r="249" spans="1:31" s="728" customFormat="1" ht="136.5" customHeight="1">
      <c r="A249" s="707">
        <v>231</v>
      </c>
      <c r="B249" s="542">
        <v>7000016740</v>
      </c>
      <c r="C249" s="542">
        <v>2170</v>
      </c>
      <c r="D249" s="542">
        <v>1050</v>
      </c>
      <c r="E249" s="542">
        <v>300</v>
      </c>
      <c r="F249" s="542" t="s">
        <v>664</v>
      </c>
      <c r="G249" s="542">
        <v>100024626</v>
      </c>
      <c r="H249" s="542">
        <v>995455</v>
      </c>
      <c r="I249" s="543"/>
      <c r="J249" s="542">
        <v>18</v>
      </c>
      <c r="K249" s="541"/>
      <c r="L249" s="540" t="s">
        <v>753</v>
      </c>
      <c r="M249" s="542" t="s">
        <v>299</v>
      </c>
      <c r="N249" s="542">
        <v>2</v>
      </c>
      <c r="O249" s="715"/>
      <c r="P249" s="539" t="str">
        <f t="shared" si="25"/>
        <v>INCLUDED</v>
      </c>
      <c r="Q249" s="721">
        <f t="shared" si="26"/>
        <v>0</v>
      </c>
      <c r="R249" s="446">
        <f t="shared" si="27"/>
        <v>0</v>
      </c>
      <c r="S249" s="609">
        <f>Discount!$J$36</f>
        <v>0</v>
      </c>
      <c r="T249" s="446">
        <f t="shared" si="28"/>
        <v>0</v>
      </c>
      <c r="U249" s="447">
        <f t="shared" si="29"/>
        <v>0</v>
      </c>
      <c r="V249" s="722">
        <f t="shared" si="30"/>
        <v>0</v>
      </c>
      <c r="W249" s="726"/>
      <c r="X249" s="726"/>
      <c r="Y249" s="726"/>
      <c r="Z249" s="726"/>
      <c r="AA249" s="726"/>
      <c r="AB249" s="727"/>
      <c r="AC249" s="727"/>
      <c r="AD249" s="727"/>
      <c r="AE249" s="727"/>
    </row>
    <row r="250" spans="1:31" s="728" customFormat="1" ht="136.5" customHeight="1">
      <c r="A250" s="707">
        <v>232</v>
      </c>
      <c r="B250" s="542">
        <v>7000016740</v>
      </c>
      <c r="C250" s="542">
        <v>2170</v>
      </c>
      <c r="D250" s="542">
        <v>1050</v>
      </c>
      <c r="E250" s="542">
        <v>310</v>
      </c>
      <c r="F250" s="542" t="s">
        <v>664</v>
      </c>
      <c r="G250" s="542">
        <v>100024634</v>
      </c>
      <c r="H250" s="542">
        <v>995455</v>
      </c>
      <c r="I250" s="543"/>
      <c r="J250" s="542">
        <v>18</v>
      </c>
      <c r="K250" s="541"/>
      <c r="L250" s="540" t="s">
        <v>758</v>
      </c>
      <c r="M250" s="542" t="s">
        <v>299</v>
      </c>
      <c r="N250" s="542">
        <v>4</v>
      </c>
      <c r="O250" s="715"/>
      <c r="P250" s="539" t="str">
        <f t="shared" si="25"/>
        <v>INCLUDED</v>
      </c>
      <c r="Q250" s="721">
        <f t="shared" si="26"/>
        <v>0</v>
      </c>
      <c r="R250" s="446">
        <f t="shared" si="27"/>
        <v>0</v>
      </c>
      <c r="S250" s="609">
        <f>Discount!$J$36</f>
        <v>0</v>
      </c>
      <c r="T250" s="446">
        <f t="shared" si="28"/>
        <v>0</v>
      </c>
      <c r="U250" s="447">
        <f t="shared" si="29"/>
        <v>0</v>
      </c>
      <c r="V250" s="722">
        <f t="shared" si="30"/>
        <v>0</v>
      </c>
      <c r="W250" s="726"/>
      <c r="X250" s="726"/>
      <c r="Y250" s="726"/>
      <c r="Z250" s="726"/>
      <c r="AA250" s="726"/>
      <c r="AB250" s="727"/>
      <c r="AC250" s="727"/>
      <c r="AD250" s="727"/>
      <c r="AE250" s="727"/>
    </row>
    <row r="251" spans="1:31" s="728" customFormat="1" ht="136.5" customHeight="1">
      <c r="A251" s="707">
        <v>233</v>
      </c>
      <c r="B251" s="542">
        <v>7000016740</v>
      </c>
      <c r="C251" s="542">
        <v>2170</v>
      </c>
      <c r="D251" s="542">
        <v>1050</v>
      </c>
      <c r="E251" s="542">
        <v>320</v>
      </c>
      <c r="F251" s="542" t="s">
        <v>664</v>
      </c>
      <c r="G251" s="542">
        <v>100024641</v>
      </c>
      <c r="H251" s="542">
        <v>995455</v>
      </c>
      <c r="I251" s="543"/>
      <c r="J251" s="542">
        <v>18</v>
      </c>
      <c r="K251" s="541"/>
      <c r="L251" s="540" t="s">
        <v>759</v>
      </c>
      <c r="M251" s="542" t="s">
        <v>299</v>
      </c>
      <c r="N251" s="542">
        <v>1</v>
      </c>
      <c r="O251" s="715"/>
      <c r="P251" s="539" t="str">
        <f t="shared" si="25"/>
        <v>INCLUDED</v>
      </c>
      <c r="Q251" s="721">
        <f t="shared" si="26"/>
        <v>0</v>
      </c>
      <c r="R251" s="446">
        <f t="shared" si="27"/>
        <v>0</v>
      </c>
      <c r="S251" s="609">
        <f>Discount!$J$36</f>
        <v>0</v>
      </c>
      <c r="T251" s="446">
        <f t="shared" si="28"/>
        <v>0</v>
      </c>
      <c r="U251" s="447">
        <f t="shared" si="29"/>
        <v>0</v>
      </c>
      <c r="V251" s="722">
        <f t="shared" si="30"/>
        <v>0</v>
      </c>
      <c r="W251" s="726"/>
      <c r="X251" s="726"/>
      <c r="Y251" s="726"/>
      <c r="Z251" s="726"/>
      <c r="AA251" s="726"/>
      <c r="AB251" s="727"/>
      <c r="AC251" s="727"/>
      <c r="AD251" s="727"/>
      <c r="AE251" s="727"/>
    </row>
    <row r="252" spans="1:31" s="728" customFormat="1" ht="136.5" customHeight="1">
      <c r="A252" s="707">
        <v>234</v>
      </c>
      <c r="B252" s="542">
        <v>7000016740</v>
      </c>
      <c r="C252" s="542">
        <v>2170</v>
      </c>
      <c r="D252" s="542">
        <v>1050</v>
      </c>
      <c r="E252" s="542">
        <v>330</v>
      </c>
      <c r="F252" s="542" t="s">
        <v>664</v>
      </c>
      <c r="G252" s="542">
        <v>100024642</v>
      </c>
      <c r="H252" s="542">
        <v>995455</v>
      </c>
      <c r="I252" s="543"/>
      <c r="J252" s="542">
        <v>18</v>
      </c>
      <c r="K252" s="541"/>
      <c r="L252" s="540" t="s">
        <v>760</v>
      </c>
      <c r="M252" s="542" t="s">
        <v>299</v>
      </c>
      <c r="N252" s="542">
        <v>1</v>
      </c>
      <c r="O252" s="715"/>
      <c r="P252" s="539" t="str">
        <f t="shared" si="25"/>
        <v>INCLUDED</v>
      </c>
      <c r="Q252" s="721">
        <f t="shared" si="26"/>
        <v>0</v>
      </c>
      <c r="R252" s="446">
        <f t="shared" si="27"/>
        <v>0</v>
      </c>
      <c r="S252" s="609">
        <f>Discount!$J$36</f>
        <v>0</v>
      </c>
      <c r="T252" s="446">
        <f t="shared" si="28"/>
        <v>0</v>
      </c>
      <c r="U252" s="447">
        <f t="shared" si="29"/>
        <v>0</v>
      </c>
      <c r="V252" s="722">
        <f t="shared" si="30"/>
        <v>0</v>
      </c>
      <c r="W252" s="726"/>
      <c r="X252" s="726"/>
      <c r="Y252" s="726"/>
      <c r="Z252" s="726"/>
      <c r="AA252" s="726"/>
      <c r="AB252" s="727"/>
      <c r="AC252" s="727"/>
      <c r="AD252" s="727"/>
      <c r="AE252" s="727"/>
    </row>
    <row r="253" spans="1:31" s="728" customFormat="1" ht="136.5" customHeight="1">
      <c r="A253" s="707">
        <v>235</v>
      </c>
      <c r="B253" s="542">
        <v>7000016740</v>
      </c>
      <c r="C253" s="542">
        <v>2170</v>
      </c>
      <c r="D253" s="542">
        <v>1050</v>
      </c>
      <c r="E253" s="542">
        <v>340</v>
      </c>
      <c r="F253" s="542" t="s">
        <v>664</v>
      </c>
      <c r="G253" s="542">
        <v>100024643</v>
      </c>
      <c r="H253" s="542">
        <v>995455</v>
      </c>
      <c r="I253" s="543"/>
      <c r="J253" s="542">
        <v>18</v>
      </c>
      <c r="K253" s="541"/>
      <c r="L253" s="540" t="s">
        <v>761</v>
      </c>
      <c r="M253" s="542" t="s">
        <v>299</v>
      </c>
      <c r="N253" s="542">
        <v>3</v>
      </c>
      <c r="O253" s="715"/>
      <c r="P253" s="539" t="str">
        <f t="shared" ref="P253:P287" si="31">IF(O253=0, "INCLUDED", IF(ISERROR(N253*O253), O253, N253*O253))</f>
        <v>INCLUDED</v>
      </c>
      <c r="Q253" s="721">
        <f t="shared" ref="Q253:Q287" si="32">IF(P253="Included",0,P253)</f>
        <v>0</v>
      </c>
      <c r="R253" s="446">
        <f t="shared" ref="R253:R287" si="33">IF( K253="",J253*(IF(P253="Included",0,P253))/100,K253*(IF(P253="Included",0,P253)))</f>
        <v>0</v>
      </c>
      <c r="S253" s="609">
        <f>Discount!$J$36</f>
        <v>0</v>
      </c>
      <c r="T253" s="446">
        <f t="shared" ref="T253:T287" si="34">S253*Q253</f>
        <v>0</v>
      </c>
      <c r="U253" s="447">
        <f t="shared" ref="U253:U287" si="35">IF(K253="",J253*T253/100,K253*T253)</f>
        <v>0</v>
      </c>
      <c r="V253" s="722">
        <f t="shared" si="30"/>
        <v>0</v>
      </c>
      <c r="W253" s="726"/>
      <c r="X253" s="726"/>
      <c r="Y253" s="726"/>
      <c r="Z253" s="726"/>
      <c r="AA253" s="726"/>
      <c r="AB253" s="727"/>
      <c r="AC253" s="727"/>
      <c r="AD253" s="727"/>
      <c r="AE253" s="727"/>
    </row>
    <row r="254" spans="1:31" s="728" customFormat="1" ht="136.5" customHeight="1">
      <c r="A254" s="707">
        <v>236</v>
      </c>
      <c r="B254" s="542">
        <v>7000016740</v>
      </c>
      <c r="C254" s="542">
        <v>2170</v>
      </c>
      <c r="D254" s="542">
        <v>1050</v>
      </c>
      <c r="E254" s="542">
        <v>350</v>
      </c>
      <c r="F254" s="542" t="s">
        <v>664</v>
      </c>
      <c r="G254" s="542">
        <v>100024647</v>
      </c>
      <c r="H254" s="542">
        <v>995455</v>
      </c>
      <c r="I254" s="543"/>
      <c r="J254" s="542">
        <v>18</v>
      </c>
      <c r="K254" s="541"/>
      <c r="L254" s="540" t="s">
        <v>763</v>
      </c>
      <c r="M254" s="542" t="s">
        <v>299</v>
      </c>
      <c r="N254" s="542">
        <v>5</v>
      </c>
      <c r="O254" s="715"/>
      <c r="P254" s="539" t="str">
        <f t="shared" si="31"/>
        <v>INCLUDED</v>
      </c>
      <c r="Q254" s="721">
        <f t="shared" si="32"/>
        <v>0</v>
      </c>
      <c r="R254" s="446">
        <f t="shared" si="33"/>
        <v>0</v>
      </c>
      <c r="S254" s="609">
        <f>Discount!$J$36</f>
        <v>0</v>
      </c>
      <c r="T254" s="446">
        <f t="shared" si="34"/>
        <v>0</v>
      </c>
      <c r="U254" s="447">
        <f t="shared" si="35"/>
        <v>0</v>
      </c>
      <c r="V254" s="722">
        <f t="shared" si="30"/>
        <v>0</v>
      </c>
      <c r="W254" s="726"/>
      <c r="X254" s="726"/>
      <c r="Y254" s="726"/>
      <c r="Z254" s="726"/>
      <c r="AA254" s="726"/>
      <c r="AB254" s="727"/>
      <c r="AC254" s="727"/>
      <c r="AD254" s="727"/>
      <c r="AE254" s="727"/>
    </row>
    <row r="255" spans="1:31" s="728" customFormat="1" ht="136.5" customHeight="1">
      <c r="A255" s="707">
        <v>237</v>
      </c>
      <c r="B255" s="542">
        <v>7000016740</v>
      </c>
      <c r="C255" s="542">
        <v>2170</v>
      </c>
      <c r="D255" s="542">
        <v>1050</v>
      </c>
      <c r="E255" s="542">
        <v>360</v>
      </c>
      <c r="F255" s="542" t="s">
        <v>664</v>
      </c>
      <c r="G255" s="542">
        <v>100024648</v>
      </c>
      <c r="H255" s="542">
        <v>995455</v>
      </c>
      <c r="I255" s="543"/>
      <c r="J255" s="542">
        <v>18</v>
      </c>
      <c r="K255" s="541"/>
      <c r="L255" s="540" t="s">
        <v>764</v>
      </c>
      <c r="M255" s="542" t="s">
        <v>299</v>
      </c>
      <c r="N255" s="542">
        <v>6</v>
      </c>
      <c r="O255" s="715"/>
      <c r="P255" s="539" t="str">
        <f t="shared" si="31"/>
        <v>INCLUDED</v>
      </c>
      <c r="Q255" s="721">
        <f t="shared" si="32"/>
        <v>0</v>
      </c>
      <c r="R255" s="446">
        <f t="shared" si="33"/>
        <v>0</v>
      </c>
      <c r="S255" s="609">
        <f>Discount!$J$36</f>
        <v>0</v>
      </c>
      <c r="T255" s="446">
        <f t="shared" si="34"/>
        <v>0</v>
      </c>
      <c r="U255" s="447">
        <f t="shared" si="35"/>
        <v>0</v>
      </c>
      <c r="V255" s="722">
        <f t="shared" si="30"/>
        <v>0</v>
      </c>
      <c r="W255" s="726"/>
      <c r="X255" s="726"/>
      <c r="Y255" s="726"/>
      <c r="Z255" s="726"/>
      <c r="AA255" s="726"/>
      <c r="AB255" s="727"/>
      <c r="AC255" s="727"/>
      <c r="AD255" s="727"/>
      <c r="AE255" s="727"/>
    </row>
    <row r="256" spans="1:31" s="728" customFormat="1" ht="136.5" customHeight="1">
      <c r="A256" s="707">
        <v>238</v>
      </c>
      <c r="B256" s="542">
        <v>7000016740</v>
      </c>
      <c r="C256" s="542">
        <v>2170</v>
      </c>
      <c r="D256" s="542">
        <v>1050</v>
      </c>
      <c r="E256" s="542">
        <v>370</v>
      </c>
      <c r="F256" s="542" t="s">
        <v>664</v>
      </c>
      <c r="G256" s="542">
        <v>100024649</v>
      </c>
      <c r="H256" s="542">
        <v>995455</v>
      </c>
      <c r="I256" s="543"/>
      <c r="J256" s="542">
        <v>18</v>
      </c>
      <c r="K256" s="541"/>
      <c r="L256" s="540" t="s">
        <v>765</v>
      </c>
      <c r="M256" s="542" t="s">
        <v>299</v>
      </c>
      <c r="N256" s="542">
        <v>2</v>
      </c>
      <c r="O256" s="715"/>
      <c r="P256" s="539" t="str">
        <f t="shared" si="31"/>
        <v>INCLUDED</v>
      </c>
      <c r="Q256" s="721">
        <f t="shared" si="32"/>
        <v>0</v>
      </c>
      <c r="R256" s="446">
        <f t="shared" si="33"/>
        <v>0</v>
      </c>
      <c r="S256" s="609">
        <f>Discount!$J$36</f>
        <v>0</v>
      </c>
      <c r="T256" s="446">
        <f t="shared" si="34"/>
        <v>0</v>
      </c>
      <c r="U256" s="447">
        <f t="shared" si="35"/>
        <v>0</v>
      </c>
      <c r="V256" s="722">
        <f t="shared" si="30"/>
        <v>0</v>
      </c>
      <c r="W256" s="726"/>
      <c r="X256" s="726"/>
      <c r="Y256" s="726"/>
      <c r="Z256" s="726"/>
      <c r="AA256" s="726"/>
      <c r="AB256" s="727"/>
      <c r="AC256" s="727"/>
      <c r="AD256" s="727"/>
      <c r="AE256" s="727"/>
    </row>
    <row r="257" spans="1:31" s="728" customFormat="1" ht="136.5" customHeight="1">
      <c r="A257" s="707">
        <v>239</v>
      </c>
      <c r="B257" s="542">
        <v>7000016740</v>
      </c>
      <c r="C257" s="542">
        <v>2170</v>
      </c>
      <c r="D257" s="542">
        <v>1050</v>
      </c>
      <c r="E257" s="542">
        <v>380</v>
      </c>
      <c r="F257" s="542" t="s">
        <v>664</v>
      </c>
      <c r="G257" s="542">
        <v>100024673</v>
      </c>
      <c r="H257" s="542">
        <v>995455</v>
      </c>
      <c r="I257" s="543"/>
      <c r="J257" s="542">
        <v>18</v>
      </c>
      <c r="K257" s="541"/>
      <c r="L257" s="540" t="s">
        <v>767</v>
      </c>
      <c r="M257" s="542" t="s">
        <v>299</v>
      </c>
      <c r="N257" s="542">
        <v>1</v>
      </c>
      <c r="O257" s="715"/>
      <c r="P257" s="539" t="str">
        <f t="shared" si="31"/>
        <v>INCLUDED</v>
      </c>
      <c r="Q257" s="721">
        <f t="shared" si="32"/>
        <v>0</v>
      </c>
      <c r="R257" s="446">
        <f t="shared" si="33"/>
        <v>0</v>
      </c>
      <c r="S257" s="609">
        <f>Discount!$J$36</f>
        <v>0</v>
      </c>
      <c r="T257" s="446">
        <f t="shared" si="34"/>
        <v>0</v>
      </c>
      <c r="U257" s="447">
        <f t="shared" si="35"/>
        <v>0</v>
      </c>
      <c r="V257" s="722">
        <f t="shared" si="30"/>
        <v>0</v>
      </c>
      <c r="W257" s="726"/>
      <c r="X257" s="726"/>
      <c r="Y257" s="726"/>
      <c r="Z257" s="726"/>
      <c r="AA257" s="726"/>
      <c r="AB257" s="727"/>
      <c r="AC257" s="727"/>
      <c r="AD257" s="727"/>
      <c r="AE257" s="727"/>
    </row>
    <row r="258" spans="1:31" s="728" customFormat="1" ht="136.5" customHeight="1">
      <c r="A258" s="707">
        <v>240</v>
      </c>
      <c r="B258" s="542">
        <v>7000016740</v>
      </c>
      <c r="C258" s="542">
        <v>2170</v>
      </c>
      <c r="D258" s="542">
        <v>1050</v>
      </c>
      <c r="E258" s="542">
        <v>390</v>
      </c>
      <c r="F258" s="542" t="s">
        <v>664</v>
      </c>
      <c r="G258" s="542">
        <v>100024681</v>
      </c>
      <c r="H258" s="542">
        <v>995455</v>
      </c>
      <c r="I258" s="543"/>
      <c r="J258" s="542">
        <v>18</v>
      </c>
      <c r="K258" s="541"/>
      <c r="L258" s="540" t="s">
        <v>770</v>
      </c>
      <c r="M258" s="542" t="s">
        <v>299</v>
      </c>
      <c r="N258" s="542">
        <v>1</v>
      </c>
      <c r="O258" s="715"/>
      <c r="P258" s="539" t="str">
        <f t="shared" si="31"/>
        <v>INCLUDED</v>
      </c>
      <c r="Q258" s="721">
        <f t="shared" si="32"/>
        <v>0</v>
      </c>
      <c r="R258" s="446">
        <f t="shared" si="33"/>
        <v>0</v>
      </c>
      <c r="S258" s="609">
        <f>Discount!$J$36</f>
        <v>0</v>
      </c>
      <c r="T258" s="446">
        <f t="shared" si="34"/>
        <v>0</v>
      </c>
      <c r="U258" s="447">
        <f t="shared" si="35"/>
        <v>0</v>
      </c>
      <c r="V258" s="722">
        <f t="shared" si="30"/>
        <v>0</v>
      </c>
      <c r="W258" s="726"/>
      <c r="X258" s="726"/>
      <c r="Y258" s="726"/>
      <c r="Z258" s="726"/>
      <c r="AA258" s="726"/>
      <c r="AB258" s="727"/>
      <c r="AC258" s="727"/>
      <c r="AD258" s="727"/>
      <c r="AE258" s="727"/>
    </row>
    <row r="259" spans="1:31" s="728" customFormat="1" ht="129.75" customHeight="1">
      <c r="A259" s="707">
        <v>241</v>
      </c>
      <c r="B259" s="542">
        <v>7000016740</v>
      </c>
      <c r="C259" s="542">
        <v>2170</v>
      </c>
      <c r="D259" s="542">
        <v>1050</v>
      </c>
      <c r="E259" s="542">
        <v>400</v>
      </c>
      <c r="F259" s="542" t="s">
        <v>664</v>
      </c>
      <c r="G259" s="542">
        <v>100024692</v>
      </c>
      <c r="H259" s="542">
        <v>995455</v>
      </c>
      <c r="I259" s="543"/>
      <c r="J259" s="542">
        <v>18</v>
      </c>
      <c r="K259" s="541"/>
      <c r="L259" s="540" t="s">
        <v>831</v>
      </c>
      <c r="M259" s="542" t="s">
        <v>299</v>
      </c>
      <c r="N259" s="542">
        <v>1</v>
      </c>
      <c r="O259" s="715"/>
      <c r="P259" s="539" t="str">
        <f t="shared" si="31"/>
        <v>INCLUDED</v>
      </c>
      <c r="Q259" s="721">
        <f t="shared" si="32"/>
        <v>0</v>
      </c>
      <c r="R259" s="446">
        <f t="shared" si="33"/>
        <v>0</v>
      </c>
      <c r="S259" s="609">
        <f>Discount!$J$36</f>
        <v>0</v>
      </c>
      <c r="T259" s="446">
        <f t="shared" si="34"/>
        <v>0</v>
      </c>
      <c r="U259" s="447">
        <f t="shared" si="35"/>
        <v>0</v>
      </c>
      <c r="V259" s="722">
        <f t="shared" si="30"/>
        <v>0</v>
      </c>
      <c r="W259" s="726"/>
      <c r="X259" s="726"/>
      <c r="Y259" s="726"/>
      <c r="Z259" s="726"/>
      <c r="AA259" s="726"/>
      <c r="AB259" s="727"/>
      <c r="AC259" s="727"/>
      <c r="AD259" s="727"/>
      <c r="AE259" s="727"/>
    </row>
    <row r="260" spans="1:31" s="728" customFormat="1" ht="129.75" customHeight="1">
      <c r="A260" s="707">
        <v>242</v>
      </c>
      <c r="B260" s="542">
        <v>7000016740</v>
      </c>
      <c r="C260" s="542">
        <v>2170</v>
      </c>
      <c r="D260" s="542">
        <v>1050</v>
      </c>
      <c r="E260" s="542">
        <v>410</v>
      </c>
      <c r="F260" s="542" t="s">
        <v>664</v>
      </c>
      <c r="G260" s="542">
        <v>100024699</v>
      </c>
      <c r="H260" s="542">
        <v>995455</v>
      </c>
      <c r="I260" s="543"/>
      <c r="J260" s="542">
        <v>18</v>
      </c>
      <c r="K260" s="541"/>
      <c r="L260" s="540" t="s">
        <v>774</v>
      </c>
      <c r="M260" s="542" t="s">
        <v>299</v>
      </c>
      <c r="N260" s="542">
        <v>4</v>
      </c>
      <c r="O260" s="715"/>
      <c r="P260" s="539" t="str">
        <f t="shared" si="31"/>
        <v>INCLUDED</v>
      </c>
      <c r="Q260" s="721">
        <f t="shared" si="32"/>
        <v>0</v>
      </c>
      <c r="R260" s="446">
        <f t="shared" si="33"/>
        <v>0</v>
      </c>
      <c r="S260" s="609">
        <f>Discount!$J$36</f>
        <v>0</v>
      </c>
      <c r="T260" s="446">
        <f t="shared" si="34"/>
        <v>0</v>
      </c>
      <c r="U260" s="447">
        <f t="shared" si="35"/>
        <v>0</v>
      </c>
      <c r="V260" s="722">
        <f t="shared" si="30"/>
        <v>0</v>
      </c>
      <c r="W260" s="726"/>
      <c r="X260" s="726"/>
      <c r="Y260" s="726"/>
      <c r="Z260" s="726"/>
      <c r="AA260" s="726"/>
      <c r="AB260" s="727"/>
      <c r="AC260" s="727"/>
      <c r="AD260" s="727"/>
      <c r="AE260" s="727"/>
    </row>
    <row r="261" spans="1:31" s="728" customFormat="1" ht="57" customHeight="1">
      <c r="A261" s="707">
        <v>243</v>
      </c>
      <c r="B261" s="542">
        <v>7000016740</v>
      </c>
      <c r="C261" s="542">
        <v>2130</v>
      </c>
      <c r="D261" s="542">
        <v>1060</v>
      </c>
      <c r="E261" s="542">
        <v>10</v>
      </c>
      <c r="F261" s="542" t="s">
        <v>665</v>
      </c>
      <c r="G261" s="542">
        <v>100001269</v>
      </c>
      <c r="H261" s="542">
        <v>995468</v>
      </c>
      <c r="I261" s="543"/>
      <c r="J261" s="542">
        <v>18</v>
      </c>
      <c r="K261" s="541"/>
      <c r="L261" s="540" t="s">
        <v>496</v>
      </c>
      <c r="M261" s="542" t="s">
        <v>299</v>
      </c>
      <c r="N261" s="542">
        <v>57</v>
      </c>
      <c r="O261" s="715"/>
      <c r="P261" s="539" t="str">
        <f t="shared" si="31"/>
        <v>INCLUDED</v>
      </c>
      <c r="Q261" s="721">
        <f t="shared" si="32"/>
        <v>0</v>
      </c>
      <c r="R261" s="446">
        <f t="shared" si="33"/>
        <v>0</v>
      </c>
      <c r="S261" s="609">
        <f>Discount!$J$36</f>
        <v>0</v>
      </c>
      <c r="T261" s="446">
        <f t="shared" si="34"/>
        <v>0</v>
      </c>
      <c r="U261" s="447">
        <f t="shared" si="35"/>
        <v>0</v>
      </c>
      <c r="V261" s="722">
        <f t="shared" si="30"/>
        <v>0</v>
      </c>
      <c r="W261" s="726"/>
      <c r="X261" s="726"/>
      <c r="Y261" s="726"/>
      <c r="Z261" s="726"/>
      <c r="AA261" s="726"/>
      <c r="AB261" s="727"/>
      <c r="AC261" s="727"/>
      <c r="AD261" s="727"/>
      <c r="AE261" s="727"/>
    </row>
    <row r="262" spans="1:31" s="728" customFormat="1" ht="57" customHeight="1">
      <c r="A262" s="707">
        <v>244</v>
      </c>
      <c r="B262" s="542">
        <v>7000016740</v>
      </c>
      <c r="C262" s="542">
        <v>2130</v>
      </c>
      <c r="D262" s="542">
        <v>1060</v>
      </c>
      <c r="E262" s="542">
        <v>20</v>
      </c>
      <c r="F262" s="542" t="s">
        <v>665</v>
      </c>
      <c r="G262" s="542">
        <v>170002471</v>
      </c>
      <c r="H262" s="542">
        <v>995468</v>
      </c>
      <c r="I262" s="543"/>
      <c r="J262" s="542">
        <v>18</v>
      </c>
      <c r="K262" s="541"/>
      <c r="L262" s="540" t="s">
        <v>776</v>
      </c>
      <c r="M262" s="542" t="s">
        <v>299</v>
      </c>
      <c r="N262" s="542">
        <v>5</v>
      </c>
      <c r="O262" s="715"/>
      <c r="P262" s="539" t="str">
        <f t="shared" si="31"/>
        <v>INCLUDED</v>
      </c>
      <c r="Q262" s="721">
        <f t="shared" si="32"/>
        <v>0</v>
      </c>
      <c r="R262" s="446">
        <f t="shared" si="33"/>
        <v>0</v>
      </c>
      <c r="S262" s="609">
        <f>Discount!$J$36</f>
        <v>0</v>
      </c>
      <c r="T262" s="446">
        <f t="shared" si="34"/>
        <v>0</v>
      </c>
      <c r="U262" s="447">
        <f t="shared" si="35"/>
        <v>0</v>
      </c>
      <c r="V262" s="722">
        <f t="shared" si="30"/>
        <v>0</v>
      </c>
      <c r="W262" s="726"/>
      <c r="X262" s="726"/>
      <c r="Y262" s="726"/>
      <c r="Z262" s="726"/>
      <c r="AA262" s="726"/>
      <c r="AB262" s="727"/>
      <c r="AC262" s="727"/>
      <c r="AD262" s="727"/>
      <c r="AE262" s="727"/>
    </row>
    <row r="263" spans="1:31" s="728" customFormat="1" ht="57" customHeight="1">
      <c r="A263" s="707">
        <v>245</v>
      </c>
      <c r="B263" s="542">
        <v>7000016740</v>
      </c>
      <c r="C263" s="542">
        <v>2130</v>
      </c>
      <c r="D263" s="542">
        <v>1060</v>
      </c>
      <c r="E263" s="542">
        <v>30</v>
      </c>
      <c r="F263" s="542" t="s">
        <v>665</v>
      </c>
      <c r="G263" s="542">
        <v>100004928</v>
      </c>
      <c r="H263" s="542">
        <v>998731</v>
      </c>
      <c r="I263" s="543"/>
      <c r="J263" s="542">
        <v>18</v>
      </c>
      <c r="K263" s="541"/>
      <c r="L263" s="540" t="s">
        <v>480</v>
      </c>
      <c r="M263" s="542" t="s">
        <v>299</v>
      </c>
      <c r="N263" s="542">
        <v>62</v>
      </c>
      <c r="O263" s="715"/>
      <c r="P263" s="539" t="str">
        <f t="shared" si="31"/>
        <v>INCLUDED</v>
      </c>
      <c r="Q263" s="721">
        <f t="shared" si="32"/>
        <v>0</v>
      </c>
      <c r="R263" s="446">
        <f t="shared" si="33"/>
        <v>0</v>
      </c>
      <c r="S263" s="609">
        <f>Discount!$J$36</f>
        <v>0</v>
      </c>
      <c r="T263" s="446">
        <f t="shared" si="34"/>
        <v>0</v>
      </c>
      <c r="U263" s="447">
        <f t="shared" si="35"/>
        <v>0</v>
      </c>
      <c r="V263" s="722">
        <f t="shared" si="30"/>
        <v>0</v>
      </c>
      <c r="W263" s="726"/>
      <c r="X263" s="726"/>
      <c r="Y263" s="726"/>
      <c r="Z263" s="726"/>
      <c r="AA263" s="726"/>
      <c r="AB263" s="727"/>
      <c r="AC263" s="727"/>
      <c r="AD263" s="727"/>
      <c r="AE263" s="727"/>
    </row>
    <row r="264" spans="1:31" s="728" customFormat="1" ht="57" customHeight="1">
      <c r="A264" s="707">
        <v>246</v>
      </c>
      <c r="B264" s="542">
        <v>7000016740</v>
      </c>
      <c r="C264" s="542">
        <v>2130</v>
      </c>
      <c r="D264" s="542">
        <v>1060</v>
      </c>
      <c r="E264" s="542">
        <v>40</v>
      </c>
      <c r="F264" s="542" t="s">
        <v>665</v>
      </c>
      <c r="G264" s="542">
        <v>100001270</v>
      </c>
      <c r="H264" s="542">
        <v>995468</v>
      </c>
      <c r="I264" s="543"/>
      <c r="J264" s="542">
        <v>18</v>
      </c>
      <c r="K264" s="541"/>
      <c r="L264" s="540" t="s">
        <v>538</v>
      </c>
      <c r="M264" s="542" t="s">
        <v>299</v>
      </c>
      <c r="N264" s="542">
        <v>1</v>
      </c>
      <c r="O264" s="715"/>
      <c r="P264" s="539" t="str">
        <f t="shared" si="31"/>
        <v>INCLUDED</v>
      </c>
      <c r="Q264" s="721">
        <f t="shared" si="32"/>
        <v>0</v>
      </c>
      <c r="R264" s="446">
        <f t="shared" si="33"/>
        <v>0</v>
      </c>
      <c r="S264" s="609">
        <f>Discount!$J$36</f>
        <v>0</v>
      </c>
      <c r="T264" s="446">
        <f t="shared" si="34"/>
        <v>0</v>
      </c>
      <c r="U264" s="447">
        <f t="shared" si="35"/>
        <v>0</v>
      </c>
      <c r="V264" s="722">
        <f t="shared" si="30"/>
        <v>0</v>
      </c>
      <c r="W264" s="726"/>
      <c r="X264" s="726"/>
      <c r="Y264" s="726"/>
      <c r="Z264" s="726"/>
      <c r="AA264" s="726"/>
      <c r="AB264" s="727"/>
      <c r="AC264" s="727"/>
      <c r="AD264" s="727"/>
      <c r="AE264" s="727"/>
    </row>
    <row r="265" spans="1:31" s="728" customFormat="1" ht="57" customHeight="1">
      <c r="A265" s="707">
        <v>247</v>
      </c>
      <c r="B265" s="542">
        <v>7000016740</v>
      </c>
      <c r="C265" s="542">
        <v>2130</v>
      </c>
      <c r="D265" s="542">
        <v>1060</v>
      </c>
      <c r="E265" s="542">
        <v>50</v>
      </c>
      <c r="F265" s="542" t="s">
        <v>665</v>
      </c>
      <c r="G265" s="542">
        <v>100008105</v>
      </c>
      <c r="H265" s="542">
        <v>995468</v>
      </c>
      <c r="I265" s="543"/>
      <c r="J265" s="542">
        <v>18</v>
      </c>
      <c r="K265" s="541"/>
      <c r="L265" s="540" t="s">
        <v>777</v>
      </c>
      <c r="M265" s="542" t="s">
        <v>299</v>
      </c>
      <c r="N265" s="542">
        <v>1</v>
      </c>
      <c r="O265" s="715"/>
      <c r="P265" s="539" t="str">
        <f t="shared" si="31"/>
        <v>INCLUDED</v>
      </c>
      <c r="Q265" s="721">
        <f t="shared" si="32"/>
        <v>0</v>
      </c>
      <c r="R265" s="446">
        <f t="shared" si="33"/>
        <v>0</v>
      </c>
      <c r="S265" s="609">
        <f>Discount!$J$36</f>
        <v>0</v>
      </c>
      <c r="T265" s="446">
        <f t="shared" si="34"/>
        <v>0</v>
      </c>
      <c r="U265" s="447">
        <f t="shared" si="35"/>
        <v>0</v>
      </c>
      <c r="V265" s="722">
        <f t="shared" si="30"/>
        <v>0</v>
      </c>
      <c r="W265" s="726"/>
      <c r="X265" s="726"/>
      <c r="Y265" s="726"/>
      <c r="Z265" s="726"/>
      <c r="AA265" s="726"/>
      <c r="AB265" s="727"/>
      <c r="AC265" s="727"/>
      <c r="AD265" s="727"/>
      <c r="AE265" s="727"/>
    </row>
    <row r="266" spans="1:31" s="728" customFormat="1" ht="97.5" customHeight="1">
      <c r="A266" s="707">
        <v>248</v>
      </c>
      <c r="B266" s="542">
        <v>7000016740</v>
      </c>
      <c r="C266" s="542">
        <v>2130</v>
      </c>
      <c r="D266" s="542">
        <v>1060</v>
      </c>
      <c r="E266" s="542">
        <v>60</v>
      </c>
      <c r="F266" s="542" t="s">
        <v>665</v>
      </c>
      <c r="G266" s="542">
        <v>100002202</v>
      </c>
      <c r="H266" s="542">
        <v>995468</v>
      </c>
      <c r="I266" s="543"/>
      <c r="J266" s="542">
        <v>18</v>
      </c>
      <c r="K266" s="541"/>
      <c r="L266" s="540" t="s">
        <v>497</v>
      </c>
      <c r="M266" s="542" t="s">
        <v>299</v>
      </c>
      <c r="N266" s="542">
        <v>3</v>
      </c>
      <c r="O266" s="715"/>
      <c r="P266" s="539" t="str">
        <f t="shared" si="31"/>
        <v>INCLUDED</v>
      </c>
      <c r="Q266" s="721">
        <f t="shared" si="32"/>
        <v>0</v>
      </c>
      <c r="R266" s="446">
        <f t="shared" si="33"/>
        <v>0</v>
      </c>
      <c r="S266" s="609">
        <f>Discount!$J$36</f>
        <v>0</v>
      </c>
      <c r="T266" s="446">
        <f t="shared" si="34"/>
        <v>0</v>
      </c>
      <c r="U266" s="447">
        <f t="shared" si="35"/>
        <v>0</v>
      </c>
      <c r="V266" s="722">
        <f t="shared" si="30"/>
        <v>0</v>
      </c>
      <c r="W266" s="726"/>
      <c r="X266" s="726"/>
      <c r="Y266" s="726"/>
      <c r="Z266" s="726"/>
      <c r="AA266" s="726"/>
      <c r="AB266" s="727"/>
      <c r="AC266" s="727"/>
      <c r="AD266" s="727"/>
      <c r="AE266" s="727"/>
    </row>
    <row r="267" spans="1:31" s="728" customFormat="1" ht="57" customHeight="1">
      <c r="A267" s="707">
        <v>249</v>
      </c>
      <c r="B267" s="542">
        <v>7000016740</v>
      </c>
      <c r="C267" s="542">
        <v>2140</v>
      </c>
      <c r="D267" s="542">
        <v>1070</v>
      </c>
      <c r="E267" s="542">
        <v>10</v>
      </c>
      <c r="F267" s="542" t="s">
        <v>666</v>
      </c>
      <c r="G267" s="542">
        <v>100001274</v>
      </c>
      <c r="H267" s="542">
        <v>995444</v>
      </c>
      <c r="I267" s="543"/>
      <c r="J267" s="542">
        <v>18</v>
      </c>
      <c r="K267" s="541"/>
      <c r="L267" s="540" t="s">
        <v>498</v>
      </c>
      <c r="M267" s="542" t="s">
        <v>299</v>
      </c>
      <c r="N267" s="542">
        <v>64</v>
      </c>
      <c r="O267" s="715"/>
      <c r="P267" s="539" t="str">
        <f t="shared" si="31"/>
        <v>INCLUDED</v>
      </c>
      <c r="Q267" s="721">
        <f t="shared" si="32"/>
        <v>0</v>
      </c>
      <c r="R267" s="446">
        <f t="shared" si="33"/>
        <v>0</v>
      </c>
      <c r="S267" s="609">
        <f>Discount!$J$36</f>
        <v>0</v>
      </c>
      <c r="T267" s="446">
        <f t="shared" si="34"/>
        <v>0</v>
      </c>
      <c r="U267" s="447">
        <f t="shared" si="35"/>
        <v>0</v>
      </c>
      <c r="V267" s="722">
        <f t="shared" si="30"/>
        <v>0</v>
      </c>
      <c r="W267" s="726"/>
      <c r="X267" s="726"/>
      <c r="Y267" s="726"/>
      <c r="Z267" s="726"/>
      <c r="AA267" s="726"/>
      <c r="AB267" s="727"/>
      <c r="AC267" s="727"/>
      <c r="AD267" s="727"/>
      <c r="AE267" s="727"/>
    </row>
    <row r="268" spans="1:31" s="728" customFormat="1" ht="57" customHeight="1">
      <c r="A268" s="707">
        <v>250</v>
      </c>
      <c r="B268" s="542">
        <v>7000016740</v>
      </c>
      <c r="C268" s="542">
        <v>2140</v>
      </c>
      <c r="D268" s="542">
        <v>1070</v>
      </c>
      <c r="E268" s="542">
        <v>20</v>
      </c>
      <c r="F268" s="542" t="s">
        <v>666</v>
      </c>
      <c r="G268" s="542">
        <v>100001275</v>
      </c>
      <c r="H268" s="542">
        <v>995444</v>
      </c>
      <c r="I268" s="543"/>
      <c r="J268" s="542">
        <v>18</v>
      </c>
      <c r="K268" s="541"/>
      <c r="L268" s="540" t="s">
        <v>499</v>
      </c>
      <c r="M268" s="542" t="s">
        <v>299</v>
      </c>
      <c r="N268" s="542">
        <v>64</v>
      </c>
      <c r="O268" s="715"/>
      <c r="P268" s="539" t="str">
        <f t="shared" si="31"/>
        <v>INCLUDED</v>
      </c>
      <c r="Q268" s="721">
        <f t="shared" si="32"/>
        <v>0</v>
      </c>
      <c r="R268" s="446">
        <f t="shared" si="33"/>
        <v>0</v>
      </c>
      <c r="S268" s="609">
        <f>Discount!$J$36</f>
        <v>0</v>
      </c>
      <c r="T268" s="446">
        <f t="shared" si="34"/>
        <v>0</v>
      </c>
      <c r="U268" s="447">
        <f t="shared" si="35"/>
        <v>0</v>
      </c>
      <c r="V268" s="722">
        <f t="shared" si="30"/>
        <v>0</v>
      </c>
      <c r="W268" s="726"/>
      <c r="X268" s="726"/>
      <c r="Y268" s="726"/>
      <c r="Z268" s="726"/>
      <c r="AA268" s="726"/>
      <c r="AB268" s="727"/>
      <c r="AC268" s="727"/>
      <c r="AD268" s="727"/>
      <c r="AE268" s="727"/>
    </row>
    <row r="269" spans="1:31" s="728" customFormat="1" ht="57" customHeight="1">
      <c r="A269" s="707">
        <v>251</v>
      </c>
      <c r="B269" s="542">
        <v>7000016740</v>
      </c>
      <c r="C269" s="542">
        <v>2140</v>
      </c>
      <c r="D269" s="542">
        <v>1070</v>
      </c>
      <c r="E269" s="542">
        <v>30</v>
      </c>
      <c r="F269" s="542" t="s">
        <v>666</v>
      </c>
      <c r="G269" s="542">
        <v>100001276</v>
      </c>
      <c r="H269" s="542">
        <v>995444</v>
      </c>
      <c r="I269" s="543"/>
      <c r="J269" s="542">
        <v>18</v>
      </c>
      <c r="K269" s="541"/>
      <c r="L269" s="540" t="s">
        <v>500</v>
      </c>
      <c r="M269" s="542" t="s">
        <v>300</v>
      </c>
      <c r="N269" s="542">
        <v>128</v>
      </c>
      <c r="O269" s="715"/>
      <c r="P269" s="539" t="str">
        <f t="shared" si="31"/>
        <v>INCLUDED</v>
      </c>
      <c r="Q269" s="721">
        <f t="shared" si="32"/>
        <v>0</v>
      </c>
      <c r="R269" s="446">
        <f t="shared" si="33"/>
        <v>0</v>
      </c>
      <c r="S269" s="609">
        <f>Discount!$J$36</f>
        <v>0</v>
      </c>
      <c r="T269" s="446">
        <f t="shared" si="34"/>
        <v>0</v>
      </c>
      <c r="U269" s="447">
        <f t="shared" si="35"/>
        <v>0</v>
      </c>
      <c r="V269" s="722">
        <f t="shared" si="30"/>
        <v>0</v>
      </c>
      <c r="W269" s="726"/>
      <c r="X269" s="726"/>
      <c r="Y269" s="726"/>
      <c r="Z269" s="726"/>
      <c r="AA269" s="726"/>
      <c r="AB269" s="727"/>
      <c r="AC269" s="727"/>
      <c r="AD269" s="727"/>
      <c r="AE269" s="727"/>
    </row>
    <row r="270" spans="1:31" s="728" customFormat="1" ht="57" customHeight="1">
      <c r="A270" s="707">
        <v>252</v>
      </c>
      <c r="B270" s="542">
        <v>7000016740</v>
      </c>
      <c r="C270" s="542">
        <v>2140</v>
      </c>
      <c r="D270" s="542">
        <v>1070</v>
      </c>
      <c r="E270" s="542">
        <v>40</v>
      </c>
      <c r="F270" s="542" t="s">
        <v>666</v>
      </c>
      <c r="G270" s="542">
        <v>100001278</v>
      </c>
      <c r="H270" s="542">
        <v>995444</v>
      </c>
      <c r="I270" s="543"/>
      <c r="J270" s="542">
        <v>18</v>
      </c>
      <c r="K270" s="541"/>
      <c r="L270" s="540" t="s">
        <v>501</v>
      </c>
      <c r="M270" s="542" t="s">
        <v>300</v>
      </c>
      <c r="N270" s="542">
        <v>64</v>
      </c>
      <c r="O270" s="715"/>
      <c r="P270" s="539" t="str">
        <f t="shared" si="31"/>
        <v>INCLUDED</v>
      </c>
      <c r="Q270" s="721">
        <f t="shared" si="32"/>
        <v>0</v>
      </c>
      <c r="R270" s="446">
        <f t="shared" si="33"/>
        <v>0</v>
      </c>
      <c r="S270" s="609">
        <f>Discount!$J$36</f>
        <v>0</v>
      </c>
      <c r="T270" s="446">
        <f t="shared" si="34"/>
        <v>0</v>
      </c>
      <c r="U270" s="447">
        <f t="shared" si="35"/>
        <v>0</v>
      </c>
      <c r="V270" s="722">
        <f t="shared" si="30"/>
        <v>0</v>
      </c>
      <c r="W270" s="726"/>
      <c r="X270" s="726"/>
      <c r="Y270" s="726"/>
      <c r="Z270" s="726"/>
      <c r="AA270" s="726"/>
      <c r="AB270" s="727"/>
      <c r="AC270" s="727"/>
      <c r="AD270" s="727"/>
      <c r="AE270" s="727"/>
    </row>
    <row r="271" spans="1:31" s="728" customFormat="1" ht="57" customHeight="1">
      <c r="A271" s="707">
        <v>253</v>
      </c>
      <c r="B271" s="542">
        <v>7000016740</v>
      </c>
      <c r="C271" s="542">
        <v>2140</v>
      </c>
      <c r="D271" s="542">
        <v>1070</v>
      </c>
      <c r="E271" s="542">
        <v>50</v>
      </c>
      <c r="F271" s="542" t="s">
        <v>666</v>
      </c>
      <c r="G271" s="542">
        <v>100001277</v>
      </c>
      <c r="H271" s="542">
        <v>995444</v>
      </c>
      <c r="I271" s="543"/>
      <c r="J271" s="542">
        <v>18</v>
      </c>
      <c r="K271" s="541"/>
      <c r="L271" s="540" t="s">
        <v>502</v>
      </c>
      <c r="M271" s="542" t="s">
        <v>299</v>
      </c>
      <c r="N271" s="542">
        <v>64</v>
      </c>
      <c r="O271" s="715"/>
      <c r="P271" s="539" t="str">
        <f t="shared" si="31"/>
        <v>INCLUDED</v>
      </c>
      <c r="Q271" s="721">
        <f t="shared" si="32"/>
        <v>0</v>
      </c>
      <c r="R271" s="446">
        <f t="shared" si="33"/>
        <v>0</v>
      </c>
      <c r="S271" s="609">
        <f>Discount!$J$36</f>
        <v>0</v>
      </c>
      <c r="T271" s="446">
        <f t="shared" si="34"/>
        <v>0</v>
      </c>
      <c r="U271" s="447">
        <f t="shared" si="35"/>
        <v>0</v>
      </c>
      <c r="V271" s="722">
        <f t="shared" si="30"/>
        <v>0</v>
      </c>
      <c r="W271" s="726"/>
      <c r="X271" s="726"/>
      <c r="Y271" s="726"/>
      <c r="Z271" s="726"/>
      <c r="AA271" s="726"/>
      <c r="AB271" s="727"/>
      <c r="AC271" s="727"/>
      <c r="AD271" s="727"/>
      <c r="AE271" s="727"/>
    </row>
    <row r="272" spans="1:31" s="728" customFormat="1" ht="57" customHeight="1">
      <c r="A272" s="707">
        <v>254</v>
      </c>
      <c r="B272" s="542">
        <v>7000016740</v>
      </c>
      <c r="C272" s="542">
        <v>2140</v>
      </c>
      <c r="D272" s="542">
        <v>1070</v>
      </c>
      <c r="E272" s="542">
        <v>60</v>
      </c>
      <c r="F272" s="542" t="s">
        <v>666</v>
      </c>
      <c r="G272" s="542">
        <v>100001279</v>
      </c>
      <c r="H272" s="542">
        <v>995444</v>
      </c>
      <c r="I272" s="543"/>
      <c r="J272" s="542">
        <v>18</v>
      </c>
      <c r="K272" s="541"/>
      <c r="L272" s="540" t="s">
        <v>539</v>
      </c>
      <c r="M272" s="542" t="s">
        <v>300</v>
      </c>
      <c r="N272" s="542">
        <v>22</v>
      </c>
      <c r="O272" s="715"/>
      <c r="P272" s="539" t="str">
        <f t="shared" si="31"/>
        <v>INCLUDED</v>
      </c>
      <c r="Q272" s="721">
        <f t="shared" si="32"/>
        <v>0</v>
      </c>
      <c r="R272" s="446">
        <f t="shared" si="33"/>
        <v>0</v>
      </c>
      <c r="S272" s="609">
        <f>Discount!$J$36</f>
        <v>0</v>
      </c>
      <c r="T272" s="446">
        <f t="shared" si="34"/>
        <v>0</v>
      </c>
      <c r="U272" s="447">
        <f t="shared" si="35"/>
        <v>0</v>
      </c>
      <c r="V272" s="722">
        <f t="shared" si="30"/>
        <v>0</v>
      </c>
      <c r="W272" s="726"/>
      <c r="X272" s="726"/>
      <c r="Y272" s="726"/>
      <c r="Z272" s="726"/>
      <c r="AA272" s="726"/>
      <c r="AB272" s="727"/>
      <c r="AC272" s="727"/>
      <c r="AD272" s="727"/>
      <c r="AE272" s="727"/>
    </row>
    <row r="273" spans="1:31" s="728" customFormat="1" ht="72" customHeight="1">
      <c r="A273" s="707">
        <v>255</v>
      </c>
      <c r="B273" s="542">
        <v>7000016740</v>
      </c>
      <c r="C273" s="542">
        <v>2150</v>
      </c>
      <c r="D273" s="542">
        <v>1080</v>
      </c>
      <c r="E273" s="542">
        <v>10</v>
      </c>
      <c r="F273" s="542" t="s">
        <v>667</v>
      </c>
      <c r="G273" s="542">
        <v>100001264</v>
      </c>
      <c r="H273" s="542">
        <v>995456</v>
      </c>
      <c r="I273" s="543"/>
      <c r="J273" s="542">
        <v>18</v>
      </c>
      <c r="K273" s="541"/>
      <c r="L273" s="540" t="s">
        <v>544</v>
      </c>
      <c r="M273" s="542" t="s">
        <v>504</v>
      </c>
      <c r="N273" s="542">
        <v>250</v>
      </c>
      <c r="O273" s="715"/>
      <c r="P273" s="539" t="str">
        <f t="shared" si="31"/>
        <v>INCLUDED</v>
      </c>
      <c r="Q273" s="721">
        <f t="shared" si="32"/>
        <v>0</v>
      </c>
      <c r="R273" s="446">
        <f t="shared" si="33"/>
        <v>0</v>
      </c>
      <c r="S273" s="609">
        <f>Discount!$J$36</f>
        <v>0</v>
      </c>
      <c r="T273" s="446">
        <f t="shared" si="34"/>
        <v>0</v>
      </c>
      <c r="U273" s="447">
        <f t="shared" si="35"/>
        <v>0</v>
      </c>
      <c r="V273" s="722">
        <f t="shared" si="30"/>
        <v>0</v>
      </c>
      <c r="W273" s="726"/>
      <c r="X273" s="726"/>
      <c r="Y273" s="726"/>
      <c r="Z273" s="726"/>
      <c r="AA273" s="726"/>
      <c r="AB273" s="727"/>
      <c r="AC273" s="727"/>
      <c r="AD273" s="727"/>
      <c r="AE273" s="727"/>
    </row>
    <row r="274" spans="1:31" s="728" customFormat="1" ht="57" customHeight="1">
      <c r="A274" s="707">
        <v>256</v>
      </c>
      <c r="B274" s="542">
        <v>7000016740</v>
      </c>
      <c r="C274" s="542">
        <v>2150</v>
      </c>
      <c r="D274" s="542">
        <v>1080</v>
      </c>
      <c r="E274" s="542">
        <v>20</v>
      </c>
      <c r="F274" s="542" t="s">
        <v>667</v>
      </c>
      <c r="G274" s="542">
        <v>100001267</v>
      </c>
      <c r="H274" s="542">
        <v>995456</v>
      </c>
      <c r="I274" s="543"/>
      <c r="J274" s="542">
        <v>18</v>
      </c>
      <c r="K274" s="541"/>
      <c r="L274" s="540" t="s">
        <v>547</v>
      </c>
      <c r="M274" s="542" t="s">
        <v>504</v>
      </c>
      <c r="N274" s="542">
        <v>25</v>
      </c>
      <c r="O274" s="715"/>
      <c r="P274" s="539" t="str">
        <f t="shared" si="31"/>
        <v>INCLUDED</v>
      </c>
      <c r="Q274" s="721">
        <f t="shared" si="32"/>
        <v>0</v>
      </c>
      <c r="R274" s="446">
        <f t="shared" si="33"/>
        <v>0</v>
      </c>
      <c r="S274" s="609">
        <f>Discount!$J$36</f>
        <v>0</v>
      </c>
      <c r="T274" s="446">
        <f t="shared" si="34"/>
        <v>0</v>
      </c>
      <c r="U274" s="447">
        <f t="shared" si="35"/>
        <v>0</v>
      </c>
      <c r="V274" s="722">
        <f t="shared" ref="V274:V326" si="36">O274*N274</f>
        <v>0</v>
      </c>
      <c r="W274" s="726"/>
      <c r="X274" s="726"/>
      <c r="Y274" s="726"/>
      <c r="Z274" s="726"/>
      <c r="AA274" s="726"/>
      <c r="AB274" s="727"/>
      <c r="AC274" s="727"/>
      <c r="AD274" s="727"/>
      <c r="AE274" s="727"/>
    </row>
    <row r="275" spans="1:31" s="728" customFormat="1" ht="65.25" customHeight="1">
      <c r="A275" s="707">
        <v>257</v>
      </c>
      <c r="B275" s="542">
        <v>7000016740</v>
      </c>
      <c r="C275" s="542">
        <v>2150</v>
      </c>
      <c r="D275" s="542">
        <v>1080</v>
      </c>
      <c r="E275" s="542">
        <v>30</v>
      </c>
      <c r="F275" s="542" t="s">
        <v>667</v>
      </c>
      <c r="G275" s="542">
        <v>100001268</v>
      </c>
      <c r="H275" s="542">
        <v>995456</v>
      </c>
      <c r="I275" s="543"/>
      <c r="J275" s="542">
        <v>18</v>
      </c>
      <c r="K275" s="541"/>
      <c r="L275" s="540" t="s">
        <v>546</v>
      </c>
      <c r="M275" s="542" t="s">
        <v>504</v>
      </c>
      <c r="N275" s="542">
        <v>100</v>
      </c>
      <c r="O275" s="715"/>
      <c r="P275" s="539" t="str">
        <f t="shared" si="31"/>
        <v>INCLUDED</v>
      </c>
      <c r="Q275" s="721">
        <f t="shared" si="32"/>
        <v>0</v>
      </c>
      <c r="R275" s="446">
        <f t="shared" si="33"/>
        <v>0</v>
      </c>
      <c r="S275" s="609">
        <f>Discount!$J$36</f>
        <v>0</v>
      </c>
      <c r="T275" s="446">
        <f t="shared" si="34"/>
        <v>0</v>
      </c>
      <c r="U275" s="447">
        <f t="shared" si="35"/>
        <v>0</v>
      </c>
      <c r="V275" s="722">
        <f t="shared" si="36"/>
        <v>0</v>
      </c>
      <c r="W275" s="726"/>
      <c r="X275" s="726"/>
      <c r="Y275" s="726"/>
      <c r="Z275" s="726"/>
      <c r="AA275" s="726"/>
      <c r="AB275" s="727"/>
      <c r="AC275" s="727"/>
      <c r="AD275" s="727"/>
      <c r="AE275" s="727"/>
    </row>
    <row r="276" spans="1:31" s="728" customFormat="1" ht="57" customHeight="1">
      <c r="A276" s="707">
        <v>258</v>
      </c>
      <c r="B276" s="542">
        <v>7000016740</v>
      </c>
      <c r="C276" s="542">
        <v>2150</v>
      </c>
      <c r="D276" s="542">
        <v>1080</v>
      </c>
      <c r="E276" s="542">
        <v>40</v>
      </c>
      <c r="F276" s="542" t="s">
        <v>667</v>
      </c>
      <c r="G276" s="542">
        <v>100002907</v>
      </c>
      <c r="H276" s="542">
        <v>995454</v>
      </c>
      <c r="I276" s="543"/>
      <c r="J276" s="542">
        <v>18</v>
      </c>
      <c r="K276" s="541"/>
      <c r="L276" s="540" t="s">
        <v>780</v>
      </c>
      <c r="M276" s="542" t="s">
        <v>504</v>
      </c>
      <c r="N276" s="542">
        <v>15</v>
      </c>
      <c r="O276" s="715"/>
      <c r="P276" s="539" t="str">
        <f t="shared" si="31"/>
        <v>INCLUDED</v>
      </c>
      <c r="Q276" s="721">
        <f t="shared" si="32"/>
        <v>0</v>
      </c>
      <c r="R276" s="446">
        <f t="shared" si="33"/>
        <v>0</v>
      </c>
      <c r="S276" s="609">
        <f>Discount!$J$36</f>
        <v>0</v>
      </c>
      <c r="T276" s="446">
        <f t="shared" si="34"/>
        <v>0</v>
      </c>
      <c r="U276" s="447">
        <f t="shared" si="35"/>
        <v>0</v>
      </c>
      <c r="V276" s="722">
        <f t="shared" si="36"/>
        <v>0</v>
      </c>
      <c r="W276" s="726"/>
      <c r="X276" s="726"/>
      <c r="Y276" s="726"/>
      <c r="Z276" s="726"/>
      <c r="AA276" s="726"/>
      <c r="AB276" s="727"/>
      <c r="AC276" s="727"/>
      <c r="AD276" s="727"/>
      <c r="AE276" s="727"/>
    </row>
    <row r="277" spans="1:31" s="728" customFormat="1" ht="57" customHeight="1">
      <c r="A277" s="707">
        <v>259</v>
      </c>
      <c r="B277" s="542">
        <v>7000016740</v>
      </c>
      <c r="C277" s="542">
        <v>2150</v>
      </c>
      <c r="D277" s="542">
        <v>1080</v>
      </c>
      <c r="E277" s="542">
        <v>50</v>
      </c>
      <c r="F277" s="542" t="s">
        <v>667</v>
      </c>
      <c r="G277" s="542">
        <v>100001265</v>
      </c>
      <c r="H277" s="542">
        <v>995456</v>
      </c>
      <c r="I277" s="543"/>
      <c r="J277" s="542">
        <v>18</v>
      </c>
      <c r="K277" s="541"/>
      <c r="L277" s="540" t="s">
        <v>545</v>
      </c>
      <c r="M277" s="542" t="s">
        <v>504</v>
      </c>
      <c r="N277" s="542">
        <v>700</v>
      </c>
      <c r="O277" s="715"/>
      <c r="P277" s="539" t="str">
        <f t="shared" si="31"/>
        <v>INCLUDED</v>
      </c>
      <c r="Q277" s="721">
        <f t="shared" si="32"/>
        <v>0</v>
      </c>
      <c r="R277" s="446">
        <f t="shared" si="33"/>
        <v>0</v>
      </c>
      <c r="S277" s="609">
        <f>Discount!$J$36</f>
        <v>0</v>
      </c>
      <c r="T277" s="446">
        <f t="shared" si="34"/>
        <v>0</v>
      </c>
      <c r="U277" s="447">
        <f t="shared" si="35"/>
        <v>0</v>
      </c>
      <c r="V277" s="722">
        <f t="shared" si="36"/>
        <v>0</v>
      </c>
      <c r="W277" s="726"/>
      <c r="X277" s="726"/>
      <c r="Y277" s="726"/>
      <c r="Z277" s="726"/>
      <c r="AA277" s="726"/>
      <c r="AB277" s="727"/>
      <c r="AC277" s="727"/>
      <c r="AD277" s="727"/>
      <c r="AE277" s="727"/>
    </row>
    <row r="278" spans="1:31" s="728" customFormat="1" ht="57" customHeight="1">
      <c r="A278" s="707">
        <v>260</v>
      </c>
      <c r="B278" s="542">
        <v>7000016740</v>
      </c>
      <c r="C278" s="542">
        <v>2150</v>
      </c>
      <c r="D278" s="542">
        <v>1080</v>
      </c>
      <c r="E278" s="542">
        <v>60</v>
      </c>
      <c r="F278" s="542" t="s">
        <v>667</v>
      </c>
      <c r="G278" s="542">
        <v>100004392</v>
      </c>
      <c r="H278" s="542">
        <v>995454</v>
      </c>
      <c r="I278" s="543"/>
      <c r="J278" s="542">
        <v>18</v>
      </c>
      <c r="K278" s="541"/>
      <c r="L278" s="540" t="s">
        <v>781</v>
      </c>
      <c r="M278" s="542" t="s">
        <v>504</v>
      </c>
      <c r="N278" s="542">
        <v>25</v>
      </c>
      <c r="O278" s="715"/>
      <c r="P278" s="539" t="str">
        <f t="shared" si="31"/>
        <v>INCLUDED</v>
      </c>
      <c r="Q278" s="721">
        <f t="shared" si="32"/>
        <v>0</v>
      </c>
      <c r="R278" s="446">
        <f t="shared" si="33"/>
        <v>0</v>
      </c>
      <c r="S278" s="609">
        <f>Discount!$J$36</f>
        <v>0</v>
      </c>
      <c r="T278" s="446">
        <f t="shared" si="34"/>
        <v>0</v>
      </c>
      <c r="U278" s="447">
        <f t="shared" si="35"/>
        <v>0</v>
      </c>
      <c r="V278" s="722">
        <f t="shared" si="36"/>
        <v>0</v>
      </c>
      <c r="W278" s="726"/>
      <c r="X278" s="726"/>
      <c r="Y278" s="726"/>
      <c r="Z278" s="726"/>
      <c r="AA278" s="726"/>
      <c r="AB278" s="727"/>
      <c r="AC278" s="727"/>
      <c r="AD278" s="727"/>
      <c r="AE278" s="727"/>
    </row>
    <row r="279" spans="1:31" s="728" customFormat="1" ht="113.25" customHeight="1">
      <c r="A279" s="707">
        <v>261</v>
      </c>
      <c r="B279" s="542">
        <v>7000016740</v>
      </c>
      <c r="C279" s="542">
        <v>2160</v>
      </c>
      <c r="D279" s="542">
        <v>1090</v>
      </c>
      <c r="E279" s="542">
        <v>10</v>
      </c>
      <c r="F279" s="542" t="s">
        <v>668</v>
      </c>
      <c r="G279" s="542">
        <v>100003422</v>
      </c>
      <c r="H279" s="542">
        <v>995468</v>
      </c>
      <c r="I279" s="543"/>
      <c r="J279" s="542">
        <v>18</v>
      </c>
      <c r="K279" s="541"/>
      <c r="L279" s="540" t="s">
        <v>782</v>
      </c>
      <c r="M279" s="542" t="s">
        <v>485</v>
      </c>
      <c r="N279" s="542">
        <v>19.085999999999999</v>
      </c>
      <c r="O279" s="715"/>
      <c r="P279" s="539" t="str">
        <f t="shared" si="31"/>
        <v>INCLUDED</v>
      </c>
      <c r="Q279" s="721">
        <f t="shared" si="32"/>
        <v>0</v>
      </c>
      <c r="R279" s="446">
        <f t="shared" si="33"/>
        <v>0</v>
      </c>
      <c r="S279" s="609">
        <f>Discount!$J$36</f>
        <v>0</v>
      </c>
      <c r="T279" s="446">
        <f t="shared" si="34"/>
        <v>0</v>
      </c>
      <c r="U279" s="447">
        <f t="shared" si="35"/>
        <v>0</v>
      </c>
      <c r="V279" s="722">
        <f t="shared" si="36"/>
        <v>0</v>
      </c>
      <c r="W279" s="726"/>
      <c r="X279" s="726"/>
      <c r="Y279" s="726"/>
      <c r="Z279" s="726"/>
      <c r="AA279" s="726"/>
      <c r="AB279" s="727"/>
      <c r="AC279" s="727"/>
      <c r="AD279" s="727"/>
      <c r="AE279" s="727"/>
    </row>
    <row r="280" spans="1:31" s="728" customFormat="1" ht="113.25" customHeight="1">
      <c r="A280" s="707">
        <v>262</v>
      </c>
      <c r="B280" s="542">
        <v>7000016740</v>
      </c>
      <c r="C280" s="542">
        <v>2160</v>
      </c>
      <c r="D280" s="542">
        <v>1090</v>
      </c>
      <c r="E280" s="542">
        <v>20</v>
      </c>
      <c r="F280" s="542" t="s">
        <v>668</v>
      </c>
      <c r="G280" s="542">
        <v>100004829</v>
      </c>
      <c r="H280" s="542">
        <v>995468</v>
      </c>
      <c r="I280" s="543"/>
      <c r="J280" s="542">
        <v>18</v>
      </c>
      <c r="K280" s="541"/>
      <c r="L280" s="540" t="s">
        <v>540</v>
      </c>
      <c r="M280" s="542" t="s">
        <v>299</v>
      </c>
      <c r="N280" s="542">
        <v>6</v>
      </c>
      <c r="O280" s="715"/>
      <c r="P280" s="539" t="str">
        <f t="shared" si="31"/>
        <v>INCLUDED</v>
      </c>
      <c r="Q280" s="721">
        <f t="shared" si="32"/>
        <v>0</v>
      </c>
      <c r="R280" s="446">
        <f t="shared" si="33"/>
        <v>0</v>
      </c>
      <c r="S280" s="609">
        <f>Discount!$J$36</f>
        <v>0</v>
      </c>
      <c r="T280" s="446">
        <f t="shared" si="34"/>
        <v>0</v>
      </c>
      <c r="U280" s="447">
        <f t="shared" si="35"/>
        <v>0</v>
      </c>
      <c r="V280" s="722">
        <f t="shared" si="36"/>
        <v>0</v>
      </c>
      <c r="W280" s="726"/>
      <c r="X280" s="726"/>
      <c r="Y280" s="726"/>
      <c r="Z280" s="726"/>
      <c r="AA280" s="726"/>
      <c r="AB280" s="727"/>
      <c r="AC280" s="727"/>
      <c r="AD280" s="727"/>
      <c r="AE280" s="727"/>
    </row>
    <row r="281" spans="1:31" s="728" customFormat="1" ht="113.25" customHeight="1">
      <c r="A281" s="707">
        <v>263</v>
      </c>
      <c r="B281" s="542">
        <v>7000016740</v>
      </c>
      <c r="C281" s="542">
        <v>2160</v>
      </c>
      <c r="D281" s="542">
        <v>1090</v>
      </c>
      <c r="E281" s="542">
        <v>30</v>
      </c>
      <c r="F281" s="542" t="s">
        <v>668</v>
      </c>
      <c r="G281" s="542">
        <v>100024617</v>
      </c>
      <c r="H281" s="542">
        <v>995468</v>
      </c>
      <c r="I281" s="543"/>
      <c r="J281" s="542">
        <v>18</v>
      </c>
      <c r="K281" s="541"/>
      <c r="L281" s="540" t="s">
        <v>832</v>
      </c>
      <c r="M281" s="542" t="s">
        <v>485</v>
      </c>
      <c r="N281" s="542">
        <v>1</v>
      </c>
      <c r="O281" s="715"/>
      <c r="P281" s="539" t="str">
        <f t="shared" si="31"/>
        <v>INCLUDED</v>
      </c>
      <c r="Q281" s="721">
        <f t="shared" si="32"/>
        <v>0</v>
      </c>
      <c r="R281" s="446">
        <f t="shared" si="33"/>
        <v>0</v>
      </c>
      <c r="S281" s="609">
        <f>Discount!$J$36</f>
        <v>0</v>
      </c>
      <c r="T281" s="446">
        <f t="shared" si="34"/>
        <v>0</v>
      </c>
      <c r="U281" s="447">
        <f t="shared" si="35"/>
        <v>0</v>
      </c>
      <c r="V281" s="722">
        <f t="shared" si="36"/>
        <v>0</v>
      </c>
      <c r="W281" s="726"/>
      <c r="X281" s="726"/>
      <c r="Y281" s="726"/>
      <c r="Z281" s="726"/>
      <c r="AA281" s="726"/>
      <c r="AB281" s="727"/>
      <c r="AC281" s="727"/>
      <c r="AD281" s="727"/>
      <c r="AE281" s="727"/>
    </row>
    <row r="282" spans="1:31" s="728" customFormat="1" ht="57" customHeight="1">
      <c r="A282" s="707">
        <v>264</v>
      </c>
      <c r="B282" s="542">
        <v>7000016740</v>
      </c>
      <c r="C282" s="542">
        <v>2220</v>
      </c>
      <c r="D282" s="542">
        <v>1100</v>
      </c>
      <c r="E282" s="542">
        <v>10</v>
      </c>
      <c r="F282" s="542" t="s">
        <v>814</v>
      </c>
      <c r="G282" s="542">
        <v>100001282</v>
      </c>
      <c r="H282" s="542">
        <v>995444</v>
      </c>
      <c r="I282" s="543"/>
      <c r="J282" s="542">
        <v>18</v>
      </c>
      <c r="K282" s="541"/>
      <c r="L282" s="540" t="s">
        <v>542</v>
      </c>
      <c r="M282" s="542" t="s">
        <v>299</v>
      </c>
      <c r="N282" s="542">
        <v>23</v>
      </c>
      <c r="O282" s="715"/>
      <c r="P282" s="539" t="str">
        <f t="shared" si="31"/>
        <v>INCLUDED</v>
      </c>
      <c r="Q282" s="721">
        <f t="shared" si="32"/>
        <v>0</v>
      </c>
      <c r="R282" s="446">
        <f t="shared" si="33"/>
        <v>0</v>
      </c>
      <c r="S282" s="609">
        <f>Discount!$J$36</f>
        <v>0</v>
      </c>
      <c r="T282" s="446">
        <f t="shared" si="34"/>
        <v>0</v>
      </c>
      <c r="U282" s="447">
        <f t="shared" si="35"/>
        <v>0</v>
      </c>
      <c r="V282" s="722">
        <f t="shared" si="36"/>
        <v>0</v>
      </c>
      <c r="W282" s="726"/>
      <c r="X282" s="726"/>
      <c r="Y282" s="726"/>
      <c r="Z282" s="726"/>
      <c r="AA282" s="726"/>
      <c r="AB282" s="727"/>
      <c r="AC282" s="727"/>
      <c r="AD282" s="727"/>
      <c r="AE282" s="727"/>
    </row>
    <row r="283" spans="1:31" s="728" customFormat="1" ht="57" customHeight="1">
      <c r="A283" s="707">
        <v>265</v>
      </c>
      <c r="B283" s="542">
        <v>7000016740</v>
      </c>
      <c r="C283" s="542">
        <v>2220</v>
      </c>
      <c r="D283" s="542">
        <v>1100</v>
      </c>
      <c r="E283" s="542">
        <v>20</v>
      </c>
      <c r="F283" s="542" t="s">
        <v>814</v>
      </c>
      <c r="G283" s="542">
        <v>100001283</v>
      </c>
      <c r="H283" s="542">
        <v>995444</v>
      </c>
      <c r="I283" s="543"/>
      <c r="J283" s="542">
        <v>18</v>
      </c>
      <c r="K283" s="541"/>
      <c r="L283" s="540" t="s">
        <v>833</v>
      </c>
      <c r="M283" s="542" t="s">
        <v>300</v>
      </c>
      <c r="N283" s="542">
        <v>19</v>
      </c>
      <c r="O283" s="715"/>
      <c r="P283" s="539" t="str">
        <f t="shared" si="31"/>
        <v>INCLUDED</v>
      </c>
      <c r="Q283" s="721">
        <f t="shared" si="32"/>
        <v>0</v>
      </c>
      <c r="R283" s="446">
        <f t="shared" si="33"/>
        <v>0</v>
      </c>
      <c r="S283" s="609">
        <f>Discount!$J$36</f>
        <v>0</v>
      </c>
      <c r="T283" s="446">
        <f t="shared" si="34"/>
        <v>0</v>
      </c>
      <c r="U283" s="447">
        <f t="shared" si="35"/>
        <v>0</v>
      </c>
      <c r="V283" s="722">
        <f t="shared" si="36"/>
        <v>0</v>
      </c>
      <c r="W283" s="726"/>
      <c r="X283" s="726"/>
      <c r="Y283" s="726"/>
      <c r="Z283" s="726"/>
      <c r="AA283" s="726"/>
      <c r="AB283" s="727"/>
      <c r="AC283" s="727"/>
      <c r="AD283" s="727"/>
      <c r="AE283" s="727"/>
    </row>
    <row r="284" spans="1:31" s="728" customFormat="1" ht="57" customHeight="1">
      <c r="A284" s="707">
        <v>266</v>
      </c>
      <c r="B284" s="542">
        <v>7000016740</v>
      </c>
      <c r="C284" s="542">
        <v>2220</v>
      </c>
      <c r="D284" s="542">
        <v>1100</v>
      </c>
      <c r="E284" s="542">
        <v>30</v>
      </c>
      <c r="F284" s="542" t="s">
        <v>814</v>
      </c>
      <c r="G284" s="542">
        <v>100001284</v>
      </c>
      <c r="H284" s="542">
        <v>995444</v>
      </c>
      <c r="I284" s="543"/>
      <c r="J284" s="542">
        <v>18</v>
      </c>
      <c r="K284" s="541"/>
      <c r="L284" s="540" t="s">
        <v>543</v>
      </c>
      <c r="M284" s="542" t="s">
        <v>300</v>
      </c>
      <c r="N284" s="542">
        <v>4</v>
      </c>
      <c r="O284" s="715"/>
      <c r="P284" s="539" t="str">
        <f t="shared" si="31"/>
        <v>INCLUDED</v>
      </c>
      <c r="Q284" s="721">
        <f t="shared" si="32"/>
        <v>0</v>
      </c>
      <c r="R284" s="446">
        <f t="shared" si="33"/>
        <v>0</v>
      </c>
      <c r="S284" s="609">
        <f>Discount!$J$36</f>
        <v>0</v>
      </c>
      <c r="T284" s="446">
        <f t="shared" si="34"/>
        <v>0</v>
      </c>
      <c r="U284" s="447">
        <f t="shared" si="35"/>
        <v>0</v>
      </c>
      <c r="V284" s="722">
        <f t="shared" si="36"/>
        <v>0</v>
      </c>
      <c r="W284" s="726"/>
      <c r="X284" s="726"/>
      <c r="Y284" s="726"/>
      <c r="Z284" s="726"/>
      <c r="AA284" s="726"/>
      <c r="AB284" s="727"/>
      <c r="AC284" s="727"/>
      <c r="AD284" s="727"/>
      <c r="AE284" s="727"/>
    </row>
    <row r="285" spans="1:31" s="728" customFormat="1" ht="57" customHeight="1">
      <c r="A285" s="707">
        <v>267</v>
      </c>
      <c r="B285" s="542">
        <v>7000016740</v>
      </c>
      <c r="C285" s="542">
        <v>2220</v>
      </c>
      <c r="D285" s="542">
        <v>1100</v>
      </c>
      <c r="E285" s="542">
        <v>40</v>
      </c>
      <c r="F285" s="542" t="s">
        <v>814</v>
      </c>
      <c r="G285" s="542">
        <v>100008577</v>
      </c>
      <c r="H285" s="542">
        <v>995473</v>
      </c>
      <c r="I285" s="543"/>
      <c r="J285" s="542">
        <v>18</v>
      </c>
      <c r="K285" s="541"/>
      <c r="L285" s="540" t="s">
        <v>834</v>
      </c>
      <c r="M285" s="542" t="s">
        <v>299</v>
      </c>
      <c r="N285" s="542">
        <v>32</v>
      </c>
      <c r="O285" s="715"/>
      <c r="P285" s="539" t="str">
        <f t="shared" si="31"/>
        <v>INCLUDED</v>
      </c>
      <c r="Q285" s="721">
        <f t="shared" si="32"/>
        <v>0</v>
      </c>
      <c r="R285" s="446">
        <f t="shared" si="33"/>
        <v>0</v>
      </c>
      <c r="S285" s="609">
        <f>Discount!$J$36</f>
        <v>0</v>
      </c>
      <c r="T285" s="446">
        <f t="shared" si="34"/>
        <v>0</v>
      </c>
      <c r="U285" s="447">
        <f t="shared" si="35"/>
        <v>0</v>
      </c>
      <c r="V285" s="722">
        <f t="shared" si="36"/>
        <v>0</v>
      </c>
      <c r="W285" s="726"/>
      <c r="X285" s="726"/>
      <c r="Y285" s="726"/>
      <c r="Z285" s="726"/>
      <c r="AA285" s="726"/>
      <c r="AB285" s="727"/>
      <c r="AC285" s="727"/>
      <c r="AD285" s="727"/>
      <c r="AE285" s="727"/>
    </row>
    <row r="286" spans="1:31" s="728" customFormat="1" ht="57" customHeight="1">
      <c r="A286" s="707">
        <v>268</v>
      </c>
      <c r="B286" s="542">
        <v>7000016740</v>
      </c>
      <c r="C286" s="542">
        <v>2410</v>
      </c>
      <c r="D286" s="542">
        <v>1140</v>
      </c>
      <c r="E286" s="542">
        <v>10</v>
      </c>
      <c r="F286" s="542" t="s">
        <v>669</v>
      </c>
      <c r="G286" s="542">
        <v>170000265</v>
      </c>
      <c r="H286" s="542">
        <v>998716</v>
      </c>
      <c r="I286" s="543"/>
      <c r="J286" s="542">
        <v>18</v>
      </c>
      <c r="K286" s="541"/>
      <c r="L286" s="540" t="s">
        <v>510</v>
      </c>
      <c r="M286" s="542" t="s">
        <v>299</v>
      </c>
      <c r="N286" s="542">
        <v>6</v>
      </c>
      <c r="O286" s="715"/>
      <c r="P286" s="539" t="str">
        <f t="shared" si="31"/>
        <v>INCLUDED</v>
      </c>
      <c r="Q286" s="721">
        <f t="shared" si="32"/>
        <v>0</v>
      </c>
      <c r="R286" s="446">
        <f t="shared" si="33"/>
        <v>0</v>
      </c>
      <c r="S286" s="609">
        <f>Discount!$J$36</f>
        <v>0</v>
      </c>
      <c r="T286" s="446">
        <f t="shared" si="34"/>
        <v>0</v>
      </c>
      <c r="U286" s="447">
        <f t="shared" si="35"/>
        <v>0</v>
      </c>
      <c r="V286" s="722">
        <f t="shared" si="36"/>
        <v>0</v>
      </c>
      <c r="W286" s="726"/>
      <c r="X286" s="726"/>
      <c r="Y286" s="726"/>
      <c r="Z286" s="726"/>
      <c r="AA286" s="726"/>
      <c r="AB286" s="727"/>
      <c r="AC286" s="727"/>
      <c r="AD286" s="727"/>
      <c r="AE286" s="727"/>
    </row>
    <row r="287" spans="1:31" s="728" customFormat="1" ht="87" customHeight="1">
      <c r="A287" s="707">
        <v>269</v>
      </c>
      <c r="B287" s="542">
        <v>7000016740</v>
      </c>
      <c r="C287" s="542">
        <v>2420</v>
      </c>
      <c r="D287" s="542">
        <v>1170</v>
      </c>
      <c r="E287" s="542">
        <v>10</v>
      </c>
      <c r="F287" s="542" t="s">
        <v>672</v>
      </c>
      <c r="G287" s="542">
        <v>100023085</v>
      </c>
      <c r="H287" s="542">
        <v>995455</v>
      </c>
      <c r="I287" s="543"/>
      <c r="J287" s="542">
        <v>18</v>
      </c>
      <c r="K287" s="541"/>
      <c r="L287" s="540" t="s">
        <v>784</v>
      </c>
      <c r="M287" s="542" t="s">
        <v>785</v>
      </c>
      <c r="N287" s="542">
        <v>1</v>
      </c>
      <c r="O287" s="715"/>
      <c r="P287" s="539" t="str">
        <f t="shared" si="31"/>
        <v>INCLUDED</v>
      </c>
      <c r="Q287" s="721">
        <f t="shared" si="32"/>
        <v>0</v>
      </c>
      <c r="R287" s="446">
        <f t="shared" si="33"/>
        <v>0</v>
      </c>
      <c r="S287" s="609">
        <f>Discount!$J$36</f>
        <v>0</v>
      </c>
      <c r="T287" s="446">
        <f t="shared" si="34"/>
        <v>0</v>
      </c>
      <c r="U287" s="447">
        <f t="shared" si="35"/>
        <v>0</v>
      </c>
      <c r="V287" s="722">
        <f t="shared" si="36"/>
        <v>0</v>
      </c>
      <c r="W287" s="726"/>
      <c r="X287" s="726"/>
      <c r="Y287" s="726"/>
      <c r="Z287" s="726"/>
      <c r="AA287" s="726"/>
      <c r="AB287" s="727"/>
      <c r="AC287" s="727"/>
      <c r="AD287" s="727"/>
      <c r="AE287" s="727"/>
    </row>
    <row r="288" spans="1:31" s="779" customFormat="1" ht="39" customHeight="1">
      <c r="A288" s="767"/>
      <c r="B288" s="781" t="s">
        <v>835</v>
      </c>
      <c r="C288" s="768"/>
      <c r="D288" s="768"/>
      <c r="E288" s="768"/>
      <c r="F288" s="768"/>
      <c r="G288" s="768"/>
      <c r="H288" s="768"/>
      <c r="I288" s="769"/>
      <c r="J288" s="768"/>
      <c r="K288" s="770"/>
      <c r="L288" s="771"/>
      <c r="M288" s="768"/>
      <c r="N288" s="768"/>
      <c r="O288" s="1030"/>
      <c r="P288" s="772"/>
      <c r="Q288" s="773"/>
      <c r="R288" s="774"/>
      <c r="S288" s="775"/>
      <c r="T288" s="774"/>
      <c r="U288" s="776"/>
      <c r="V288" s="722">
        <f t="shared" si="36"/>
        <v>0</v>
      </c>
      <c r="W288" s="777"/>
      <c r="X288" s="777"/>
      <c r="Y288" s="777"/>
      <c r="Z288" s="777"/>
      <c r="AA288" s="777"/>
      <c r="AB288" s="778"/>
      <c r="AC288" s="778"/>
      <c r="AD288" s="778"/>
      <c r="AE288" s="778"/>
    </row>
    <row r="289" spans="1:31" s="728" customFormat="1" ht="57" customHeight="1">
      <c r="A289" s="707">
        <v>270</v>
      </c>
      <c r="B289" s="542">
        <v>7000016341</v>
      </c>
      <c r="C289" s="542">
        <v>640</v>
      </c>
      <c r="D289" s="542">
        <v>90</v>
      </c>
      <c r="E289" s="542">
        <v>10</v>
      </c>
      <c r="F289" s="542" t="s">
        <v>660</v>
      </c>
      <c r="G289" s="542">
        <v>100001242</v>
      </c>
      <c r="H289" s="542">
        <v>998344</v>
      </c>
      <c r="I289" s="543"/>
      <c r="J289" s="542">
        <v>18</v>
      </c>
      <c r="K289" s="541"/>
      <c r="L289" s="540" t="s">
        <v>494</v>
      </c>
      <c r="M289" s="542" t="s">
        <v>485</v>
      </c>
      <c r="N289" s="542">
        <v>22.5</v>
      </c>
      <c r="O289" s="715"/>
      <c r="P289" s="539" t="str">
        <f t="shared" ref="P289:P326" si="37">IF(O289=0, "INCLUDED", IF(ISERROR(N289*O289), O289, N289*O289))</f>
        <v>INCLUDED</v>
      </c>
      <c r="Q289" s="721">
        <f t="shared" ref="Q289:Q326" si="38">IF(P289="Included",0,P289)</f>
        <v>0</v>
      </c>
      <c r="R289" s="446">
        <f t="shared" ref="R289:R326" si="39">IF( K289="",J289*(IF(P289="Included",0,P289))/100,K289*(IF(P289="Included",0,P289)))</f>
        <v>0</v>
      </c>
      <c r="S289" s="609">
        <f>Discount!$J$36</f>
        <v>0</v>
      </c>
      <c r="T289" s="446">
        <f t="shared" ref="T289:T326" si="40">S289*Q289</f>
        <v>0</v>
      </c>
      <c r="U289" s="447">
        <f t="shared" ref="U289:U326" si="41">IF(K289="",J289*T289/100,K289*T289)</f>
        <v>0</v>
      </c>
      <c r="V289" s="722">
        <f t="shared" si="36"/>
        <v>0</v>
      </c>
      <c r="W289" s="726"/>
      <c r="X289" s="726"/>
      <c r="Y289" s="726"/>
      <c r="Z289" s="726"/>
      <c r="AA289" s="726"/>
      <c r="AB289" s="727"/>
      <c r="AC289" s="727"/>
      <c r="AD289" s="727"/>
      <c r="AE289" s="727"/>
    </row>
    <row r="290" spans="1:31" s="728" customFormat="1" ht="57" customHeight="1">
      <c r="A290" s="707">
        <v>271</v>
      </c>
      <c r="B290" s="542">
        <v>7000016341</v>
      </c>
      <c r="C290" s="542">
        <v>640</v>
      </c>
      <c r="D290" s="542">
        <v>90</v>
      </c>
      <c r="E290" s="542">
        <v>20</v>
      </c>
      <c r="F290" s="542" t="s">
        <v>660</v>
      </c>
      <c r="G290" s="542">
        <v>100001243</v>
      </c>
      <c r="H290" s="542">
        <v>998344</v>
      </c>
      <c r="I290" s="543"/>
      <c r="J290" s="542">
        <v>18</v>
      </c>
      <c r="K290" s="541"/>
      <c r="L290" s="540" t="s">
        <v>493</v>
      </c>
      <c r="M290" s="542" t="s">
        <v>485</v>
      </c>
      <c r="N290" s="542">
        <v>22.5</v>
      </c>
      <c r="O290" s="715"/>
      <c r="P290" s="539" t="str">
        <f t="shared" si="37"/>
        <v>INCLUDED</v>
      </c>
      <c r="Q290" s="721">
        <f t="shared" si="38"/>
        <v>0</v>
      </c>
      <c r="R290" s="446">
        <f t="shared" si="39"/>
        <v>0</v>
      </c>
      <c r="S290" s="609">
        <f>Discount!$J$36</f>
        <v>0</v>
      </c>
      <c r="T290" s="446">
        <f t="shared" si="40"/>
        <v>0</v>
      </c>
      <c r="U290" s="447">
        <f t="shared" si="41"/>
        <v>0</v>
      </c>
      <c r="V290" s="722">
        <f t="shared" si="36"/>
        <v>0</v>
      </c>
      <c r="W290" s="726"/>
      <c r="X290" s="726"/>
      <c r="Y290" s="726"/>
      <c r="Z290" s="726"/>
      <c r="AA290" s="726"/>
      <c r="AB290" s="727"/>
      <c r="AC290" s="727"/>
      <c r="AD290" s="727"/>
      <c r="AE290" s="727"/>
    </row>
    <row r="291" spans="1:31" s="728" customFormat="1" ht="57" customHeight="1">
      <c r="A291" s="707">
        <v>272</v>
      </c>
      <c r="B291" s="542">
        <v>7000016341</v>
      </c>
      <c r="C291" s="542">
        <v>650</v>
      </c>
      <c r="D291" s="542">
        <v>100</v>
      </c>
      <c r="E291" s="542">
        <v>10</v>
      </c>
      <c r="F291" s="542" t="s">
        <v>661</v>
      </c>
      <c r="G291" s="542">
        <v>100001245</v>
      </c>
      <c r="H291" s="542">
        <v>998342</v>
      </c>
      <c r="I291" s="543"/>
      <c r="J291" s="542">
        <v>18</v>
      </c>
      <c r="K291" s="541"/>
      <c r="L291" s="540" t="s">
        <v>534</v>
      </c>
      <c r="M291" s="542" t="s">
        <v>299</v>
      </c>
      <c r="N291" s="542">
        <v>2</v>
      </c>
      <c r="O291" s="715"/>
      <c r="P291" s="539" t="str">
        <f t="shared" si="37"/>
        <v>INCLUDED</v>
      </c>
      <c r="Q291" s="721">
        <f t="shared" si="38"/>
        <v>0</v>
      </c>
      <c r="R291" s="446">
        <f t="shared" si="39"/>
        <v>0</v>
      </c>
      <c r="S291" s="609">
        <f>Discount!$J$36</f>
        <v>0</v>
      </c>
      <c r="T291" s="446">
        <f t="shared" si="40"/>
        <v>0</v>
      </c>
      <c r="U291" s="447">
        <f t="shared" si="41"/>
        <v>0</v>
      </c>
      <c r="V291" s="722">
        <f t="shared" si="36"/>
        <v>0</v>
      </c>
      <c r="W291" s="726"/>
      <c r="X291" s="726"/>
      <c r="Y291" s="726"/>
      <c r="Z291" s="726"/>
      <c r="AA291" s="726"/>
      <c r="AB291" s="727"/>
      <c r="AC291" s="727"/>
      <c r="AD291" s="727"/>
      <c r="AE291" s="727"/>
    </row>
    <row r="292" spans="1:31" s="728" customFormat="1" ht="57" customHeight="1">
      <c r="A292" s="707">
        <v>273</v>
      </c>
      <c r="B292" s="542">
        <v>7000016341</v>
      </c>
      <c r="C292" s="542">
        <v>650</v>
      </c>
      <c r="D292" s="542">
        <v>100</v>
      </c>
      <c r="E292" s="542">
        <v>20</v>
      </c>
      <c r="F292" s="542" t="s">
        <v>661</v>
      </c>
      <c r="G292" s="542">
        <v>100001244</v>
      </c>
      <c r="H292" s="542">
        <v>998342</v>
      </c>
      <c r="I292" s="543"/>
      <c r="J292" s="542">
        <v>18</v>
      </c>
      <c r="K292" s="541"/>
      <c r="L292" s="540" t="s">
        <v>495</v>
      </c>
      <c r="M292" s="542" t="s">
        <v>299</v>
      </c>
      <c r="N292" s="542">
        <v>15</v>
      </c>
      <c r="O292" s="715"/>
      <c r="P292" s="539" t="str">
        <f t="shared" si="37"/>
        <v>INCLUDED</v>
      </c>
      <c r="Q292" s="721">
        <f t="shared" si="38"/>
        <v>0</v>
      </c>
      <c r="R292" s="446">
        <f t="shared" si="39"/>
        <v>0</v>
      </c>
      <c r="S292" s="609">
        <f>Discount!$J$36</f>
        <v>0</v>
      </c>
      <c r="T292" s="446">
        <f t="shared" si="40"/>
        <v>0</v>
      </c>
      <c r="U292" s="447">
        <f t="shared" si="41"/>
        <v>0</v>
      </c>
      <c r="V292" s="722">
        <f t="shared" si="36"/>
        <v>0</v>
      </c>
      <c r="W292" s="726"/>
      <c r="X292" s="726"/>
      <c r="Y292" s="726"/>
      <c r="Z292" s="726"/>
      <c r="AA292" s="726"/>
      <c r="AB292" s="727"/>
      <c r="AC292" s="727"/>
      <c r="AD292" s="727"/>
      <c r="AE292" s="727"/>
    </row>
    <row r="293" spans="1:31" s="728" customFormat="1" ht="57" customHeight="1">
      <c r="A293" s="707">
        <v>274</v>
      </c>
      <c r="B293" s="542">
        <v>7000016341</v>
      </c>
      <c r="C293" s="542">
        <v>650</v>
      </c>
      <c r="D293" s="542">
        <v>100</v>
      </c>
      <c r="E293" s="542">
        <v>30</v>
      </c>
      <c r="F293" s="542" t="s">
        <v>661</v>
      </c>
      <c r="G293" s="542">
        <v>100001247</v>
      </c>
      <c r="H293" s="542">
        <v>998342</v>
      </c>
      <c r="I293" s="543"/>
      <c r="J293" s="542">
        <v>18</v>
      </c>
      <c r="K293" s="541"/>
      <c r="L293" s="540" t="s">
        <v>815</v>
      </c>
      <c r="M293" s="542" t="s">
        <v>299</v>
      </c>
      <c r="N293" s="542">
        <v>2</v>
      </c>
      <c r="O293" s="715"/>
      <c r="P293" s="539" t="str">
        <f t="shared" si="37"/>
        <v>INCLUDED</v>
      </c>
      <c r="Q293" s="721">
        <f t="shared" si="38"/>
        <v>0</v>
      </c>
      <c r="R293" s="446">
        <f t="shared" si="39"/>
        <v>0</v>
      </c>
      <c r="S293" s="609">
        <f>Discount!$J$36</f>
        <v>0</v>
      </c>
      <c r="T293" s="446">
        <f t="shared" si="40"/>
        <v>0</v>
      </c>
      <c r="U293" s="447">
        <f t="shared" si="41"/>
        <v>0</v>
      </c>
      <c r="V293" s="722">
        <f t="shared" si="36"/>
        <v>0</v>
      </c>
      <c r="W293" s="726"/>
      <c r="X293" s="726"/>
      <c r="Y293" s="726"/>
      <c r="Z293" s="726"/>
      <c r="AA293" s="726"/>
      <c r="AB293" s="727"/>
      <c r="AC293" s="727"/>
      <c r="AD293" s="727"/>
      <c r="AE293" s="727"/>
    </row>
    <row r="294" spans="1:31" s="728" customFormat="1" ht="57" customHeight="1">
      <c r="A294" s="707">
        <v>275</v>
      </c>
      <c r="B294" s="542">
        <v>7000016341</v>
      </c>
      <c r="C294" s="542">
        <v>660</v>
      </c>
      <c r="D294" s="542">
        <v>110</v>
      </c>
      <c r="E294" s="542">
        <v>10</v>
      </c>
      <c r="F294" s="542" t="s">
        <v>662</v>
      </c>
      <c r="G294" s="542">
        <v>100001252</v>
      </c>
      <c r="H294" s="542">
        <v>995432</v>
      </c>
      <c r="I294" s="543"/>
      <c r="J294" s="542">
        <v>18</v>
      </c>
      <c r="K294" s="541"/>
      <c r="L294" s="540" t="s">
        <v>535</v>
      </c>
      <c r="M294" s="542" t="s">
        <v>504</v>
      </c>
      <c r="N294" s="542">
        <v>1500</v>
      </c>
      <c r="O294" s="715"/>
      <c r="P294" s="539" t="str">
        <f t="shared" si="37"/>
        <v>INCLUDED</v>
      </c>
      <c r="Q294" s="721">
        <f t="shared" si="38"/>
        <v>0</v>
      </c>
      <c r="R294" s="446">
        <f t="shared" si="39"/>
        <v>0</v>
      </c>
      <c r="S294" s="609">
        <f>Discount!$J$36</f>
        <v>0</v>
      </c>
      <c r="T294" s="446">
        <f t="shared" si="40"/>
        <v>0</v>
      </c>
      <c r="U294" s="447">
        <f t="shared" si="41"/>
        <v>0</v>
      </c>
      <c r="V294" s="722">
        <f t="shared" si="36"/>
        <v>0</v>
      </c>
      <c r="W294" s="726"/>
      <c r="X294" s="726"/>
      <c r="Y294" s="726"/>
      <c r="Z294" s="726"/>
      <c r="AA294" s="726"/>
      <c r="AB294" s="727"/>
      <c r="AC294" s="727"/>
      <c r="AD294" s="727"/>
      <c r="AE294" s="727"/>
    </row>
    <row r="295" spans="1:31" s="728" customFormat="1" ht="57" customHeight="1">
      <c r="A295" s="707">
        <v>276</v>
      </c>
      <c r="B295" s="542">
        <v>7000016341</v>
      </c>
      <c r="C295" s="542">
        <v>660</v>
      </c>
      <c r="D295" s="542">
        <v>110</v>
      </c>
      <c r="E295" s="542">
        <v>20</v>
      </c>
      <c r="F295" s="542" t="s">
        <v>662</v>
      </c>
      <c r="G295" s="542">
        <v>100001253</v>
      </c>
      <c r="H295" s="542">
        <v>995432</v>
      </c>
      <c r="I295" s="543"/>
      <c r="J295" s="542">
        <v>18</v>
      </c>
      <c r="K295" s="541"/>
      <c r="L295" s="540" t="s">
        <v>536</v>
      </c>
      <c r="M295" s="542" t="s">
        <v>504</v>
      </c>
      <c r="N295" s="542">
        <v>400</v>
      </c>
      <c r="O295" s="715"/>
      <c r="P295" s="539" t="str">
        <f t="shared" si="37"/>
        <v>INCLUDED</v>
      </c>
      <c r="Q295" s="721">
        <f t="shared" si="38"/>
        <v>0</v>
      </c>
      <c r="R295" s="446">
        <f t="shared" si="39"/>
        <v>0</v>
      </c>
      <c r="S295" s="609">
        <f>Discount!$J$36</f>
        <v>0</v>
      </c>
      <c r="T295" s="446">
        <f t="shared" si="40"/>
        <v>0</v>
      </c>
      <c r="U295" s="447">
        <f t="shared" si="41"/>
        <v>0</v>
      </c>
      <c r="V295" s="722">
        <f t="shared" si="36"/>
        <v>0</v>
      </c>
      <c r="W295" s="726"/>
      <c r="X295" s="726"/>
      <c r="Y295" s="726"/>
      <c r="Z295" s="726"/>
      <c r="AA295" s="726"/>
      <c r="AB295" s="727"/>
      <c r="AC295" s="727"/>
      <c r="AD295" s="727"/>
      <c r="AE295" s="727"/>
    </row>
    <row r="296" spans="1:31" s="728" customFormat="1" ht="65.25" customHeight="1">
      <c r="A296" s="707">
        <v>277</v>
      </c>
      <c r="B296" s="542">
        <v>7000016341</v>
      </c>
      <c r="C296" s="542">
        <v>670</v>
      </c>
      <c r="D296" s="542">
        <v>120</v>
      </c>
      <c r="E296" s="542">
        <v>10</v>
      </c>
      <c r="F296" s="542" t="s">
        <v>836</v>
      </c>
      <c r="G296" s="542">
        <v>100001260</v>
      </c>
      <c r="H296" s="542">
        <v>995454</v>
      </c>
      <c r="I296" s="543"/>
      <c r="J296" s="542">
        <v>18</v>
      </c>
      <c r="K296" s="541"/>
      <c r="L296" s="540" t="s">
        <v>506</v>
      </c>
      <c r="M296" s="542" t="s">
        <v>504</v>
      </c>
      <c r="N296" s="542">
        <v>1692</v>
      </c>
      <c r="O296" s="715"/>
      <c r="P296" s="539" t="str">
        <f t="shared" si="37"/>
        <v>INCLUDED</v>
      </c>
      <c r="Q296" s="721">
        <f t="shared" si="38"/>
        <v>0</v>
      </c>
      <c r="R296" s="446">
        <f t="shared" si="39"/>
        <v>0</v>
      </c>
      <c r="S296" s="609">
        <f>Discount!$J$36</f>
        <v>0</v>
      </c>
      <c r="T296" s="446">
        <f t="shared" si="40"/>
        <v>0</v>
      </c>
      <c r="U296" s="447">
        <f t="shared" si="41"/>
        <v>0</v>
      </c>
      <c r="V296" s="722">
        <f t="shared" si="36"/>
        <v>0</v>
      </c>
      <c r="W296" s="726"/>
      <c r="X296" s="726"/>
      <c r="Y296" s="726"/>
      <c r="Z296" s="726"/>
      <c r="AA296" s="726"/>
      <c r="AB296" s="727"/>
      <c r="AC296" s="727"/>
      <c r="AD296" s="727"/>
      <c r="AE296" s="727"/>
    </row>
    <row r="297" spans="1:31" s="728" customFormat="1" ht="65.25" customHeight="1">
      <c r="A297" s="707">
        <v>278</v>
      </c>
      <c r="B297" s="542">
        <v>7000016341</v>
      </c>
      <c r="C297" s="542">
        <v>670</v>
      </c>
      <c r="D297" s="542">
        <v>120</v>
      </c>
      <c r="E297" s="542">
        <v>20</v>
      </c>
      <c r="F297" s="542" t="s">
        <v>836</v>
      </c>
      <c r="G297" s="542">
        <v>100001261</v>
      </c>
      <c r="H297" s="542">
        <v>995454</v>
      </c>
      <c r="I297" s="543"/>
      <c r="J297" s="542">
        <v>18</v>
      </c>
      <c r="K297" s="541"/>
      <c r="L297" s="540" t="s">
        <v>507</v>
      </c>
      <c r="M297" s="542" t="s">
        <v>504</v>
      </c>
      <c r="N297" s="542">
        <v>239</v>
      </c>
      <c r="O297" s="715"/>
      <c r="P297" s="539" t="str">
        <f t="shared" si="37"/>
        <v>INCLUDED</v>
      </c>
      <c r="Q297" s="721">
        <f t="shared" si="38"/>
        <v>0</v>
      </c>
      <c r="R297" s="446">
        <f t="shared" si="39"/>
        <v>0</v>
      </c>
      <c r="S297" s="609">
        <f>Discount!$J$36</f>
        <v>0</v>
      </c>
      <c r="T297" s="446">
        <f t="shared" si="40"/>
        <v>0</v>
      </c>
      <c r="U297" s="447">
        <f t="shared" si="41"/>
        <v>0</v>
      </c>
      <c r="V297" s="722">
        <f t="shared" si="36"/>
        <v>0</v>
      </c>
      <c r="W297" s="726"/>
      <c r="X297" s="726"/>
      <c r="Y297" s="726"/>
      <c r="Z297" s="726"/>
      <c r="AA297" s="726"/>
      <c r="AB297" s="727"/>
      <c r="AC297" s="727"/>
      <c r="AD297" s="727"/>
      <c r="AE297" s="727"/>
    </row>
    <row r="298" spans="1:31" s="728" customFormat="1" ht="57" customHeight="1">
      <c r="A298" s="707">
        <v>279</v>
      </c>
      <c r="B298" s="542">
        <v>7000016341</v>
      </c>
      <c r="C298" s="542">
        <v>670</v>
      </c>
      <c r="D298" s="542">
        <v>120</v>
      </c>
      <c r="E298" s="542">
        <v>30</v>
      </c>
      <c r="F298" s="542" t="s">
        <v>836</v>
      </c>
      <c r="G298" s="542">
        <v>100001262</v>
      </c>
      <c r="H298" s="542">
        <v>995454</v>
      </c>
      <c r="I298" s="543"/>
      <c r="J298" s="542">
        <v>18</v>
      </c>
      <c r="K298" s="541"/>
      <c r="L298" s="540" t="s">
        <v>508</v>
      </c>
      <c r="M298" s="542" t="s">
        <v>478</v>
      </c>
      <c r="N298" s="542">
        <v>101</v>
      </c>
      <c r="O298" s="715"/>
      <c r="P298" s="539" t="str">
        <f t="shared" si="37"/>
        <v>INCLUDED</v>
      </c>
      <c r="Q298" s="721">
        <f t="shared" si="38"/>
        <v>0</v>
      </c>
      <c r="R298" s="446">
        <f t="shared" si="39"/>
        <v>0</v>
      </c>
      <c r="S298" s="609">
        <f>Discount!$J$36</f>
        <v>0</v>
      </c>
      <c r="T298" s="446">
        <f t="shared" si="40"/>
        <v>0</v>
      </c>
      <c r="U298" s="447">
        <f t="shared" si="41"/>
        <v>0</v>
      </c>
      <c r="V298" s="722">
        <f t="shared" si="36"/>
        <v>0</v>
      </c>
      <c r="W298" s="726"/>
      <c r="X298" s="726"/>
      <c r="Y298" s="726"/>
      <c r="Z298" s="726"/>
      <c r="AA298" s="726"/>
      <c r="AB298" s="727"/>
      <c r="AC298" s="727"/>
      <c r="AD298" s="727"/>
      <c r="AE298" s="727"/>
    </row>
    <row r="299" spans="1:31" s="728" customFormat="1" ht="57" customHeight="1">
      <c r="A299" s="707">
        <v>280</v>
      </c>
      <c r="B299" s="542">
        <v>7000016341</v>
      </c>
      <c r="C299" s="542">
        <v>670</v>
      </c>
      <c r="D299" s="542">
        <v>120</v>
      </c>
      <c r="E299" s="542">
        <v>40</v>
      </c>
      <c r="F299" s="542" t="s">
        <v>836</v>
      </c>
      <c r="G299" s="542">
        <v>100001257</v>
      </c>
      <c r="H299" s="542">
        <v>995433</v>
      </c>
      <c r="I299" s="543"/>
      <c r="J299" s="542">
        <v>18</v>
      </c>
      <c r="K299" s="541"/>
      <c r="L299" s="540" t="s">
        <v>548</v>
      </c>
      <c r="M299" s="542" t="s">
        <v>504</v>
      </c>
      <c r="N299" s="542">
        <v>606</v>
      </c>
      <c r="O299" s="715"/>
      <c r="P299" s="539" t="str">
        <f t="shared" si="37"/>
        <v>INCLUDED</v>
      </c>
      <c r="Q299" s="721">
        <f t="shared" si="38"/>
        <v>0</v>
      </c>
      <c r="R299" s="446">
        <f t="shared" si="39"/>
        <v>0</v>
      </c>
      <c r="S299" s="609">
        <f>Discount!$J$36</f>
        <v>0</v>
      </c>
      <c r="T299" s="446">
        <f t="shared" si="40"/>
        <v>0</v>
      </c>
      <c r="U299" s="447">
        <f t="shared" si="41"/>
        <v>0</v>
      </c>
      <c r="V299" s="722">
        <f t="shared" si="36"/>
        <v>0</v>
      </c>
      <c r="W299" s="726"/>
      <c r="X299" s="726"/>
      <c r="Y299" s="726"/>
      <c r="Z299" s="726"/>
      <c r="AA299" s="726"/>
      <c r="AB299" s="727"/>
      <c r="AC299" s="727"/>
      <c r="AD299" s="727"/>
      <c r="AE299" s="727"/>
    </row>
    <row r="300" spans="1:31" s="728" customFormat="1" ht="57" customHeight="1">
      <c r="A300" s="707">
        <v>281</v>
      </c>
      <c r="B300" s="542">
        <v>7000016341</v>
      </c>
      <c r="C300" s="542">
        <v>670</v>
      </c>
      <c r="D300" s="542">
        <v>120</v>
      </c>
      <c r="E300" s="542">
        <v>50</v>
      </c>
      <c r="F300" s="542" t="s">
        <v>836</v>
      </c>
      <c r="G300" s="542">
        <v>100001263</v>
      </c>
      <c r="H300" s="542">
        <v>995455</v>
      </c>
      <c r="I300" s="543"/>
      <c r="J300" s="542">
        <v>18</v>
      </c>
      <c r="K300" s="541"/>
      <c r="L300" s="540" t="s">
        <v>742</v>
      </c>
      <c r="M300" s="542" t="s">
        <v>478</v>
      </c>
      <c r="N300" s="542">
        <v>33.098999999999997</v>
      </c>
      <c r="O300" s="715"/>
      <c r="P300" s="539" t="str">
        <f t="shared" si="37"/>
        <v>INCLUDED</v>
      </c>
      <c r="Q300" s="721">
        <f t="shared" si="38"/>
        <v>0</v>
      </c>
      <c r="R300" s="446">
        <f t="shared" si="39"/>
        <v>0</v>
      </c>
      <c r="S300" s="609">
        <f>Discount!$J$36</f>
        <v>0</v>
      </c>
      <c r="T300" s="446">
        <f t="shared" si="40"/>
        <v>0</v>
      </c>
      <c r="U300" s="447">
        <f t="shared" si="41"/>
        <v>0</v>
      </c>
      <c r="V300" s="722">
        <f t="shared" si="36"/>
        <v>0</v>
      </c>
      <c r="W300" s="726"/>
      <c r="X300" s="726"/>
      <c r="Y300" s="726"/>
      <c r="Z300" s="726"/>
      <c r="AA300" s="726"/>
      <c r="AB300" s="727"/>
      <c r="AC300" s="727"/>
      <c r="AD300" s="727"/>
      <c r="AE300" s="727"/>
    </row>
    <row r="301" spans="1:31" s="728" customFormat="1" ht="57" customHeight="1">
      <c r="A301" s="707">
        <v>282</v>
      </c>
      <c r="B301" s="542">
        <v>7000016341</v>
      </c>
      <c r="C301" s="542">
        <v>670</v>
      </c>
      <c r="D301" s="542">
        <v>120</v>
      </c>
      <c r="E301" s="542">
        <v>70</v>
      </c>
      <c r="F301" s="542" t="s">
        <v>836</v>
      </c>
      <c r="G301" s="542">
        <v>100001255</v>
      </c>
      <c r="H301" s="542">
        <v>995433</v>
      </c>
      <c r="I301" s="543"/>
      <c r="J301" s="542">
        <v>18</v>
      </c>
      <c r="K301" s="541"/>
      <c r="L301" s="540" t="s">
        <v>503</v>
      </c>
      <c r="M301" s="542" t="s">
        <v>504</v>
      </c>
      <c r="N301" s="542">
        <v>7878</v>
      </c>
      <c r="O301" s="715"/>
      <c r="P301" s="539" t="str">
        <f t="shared" si="37"/>
        <v>INCLUDED</v>
      </c>
      <c r="Q301" s="721">
        <f t="shared" si="38"/>
        <v>0</v>
      </c>
      <c r="R301" s="446">
        <f t="shared" si="39"/>
        <v>0</v>
      </c>
      <c r="S301" s="609">
        <f>Discount!$J$36</f>
        <v>0</v>
      </c>
      <c r="T301" s="446">
        <f t="shared" si="40"/>
        <v>0</v>
      </c>
      <c r="U301" s="447">
        <f t="shared" si="41"/>
        <v>0</v>
      </c>
      <c r="V301" s="722">
        <f t="shared" si="36"/>
        <v>0</v>
      </c>
      <c r="W301" s="726"/>
      <c r="X301" s="726"/>
      <c r="Y301" s="726"/>
      <c r="Z301" s="726"/>
      <c r="AA301" s="726"/>
      <c r="AB301" s="727"/>
      <c r="AC301" s="727"/>
      <c r="AD301" s="727"/>
      <c r="AE301" s="727"/>
    </row>
    <row r="302" spans="1:31" s="728" customFormat="1" ht="57" customHeight="1">
      <c r="A302" s="707">
        <v>283</v>
      </c>
      <c r="B302" s="542">
        <v>7000016341</v>
      </c>
      <c r="C302" s="542">
        <v>670</v>
      </c>
      <c r="D302" s="542">
        <v>120</v>
      </c>
      <c r="E302" s="542">
        <v>80</v>
      </c>
      <c r="F302" s="542" t="s">
        <v>836</v>
      </c>
      <c r="G302" s="542">
        <v>100001256</v>
      </c>
      <c r="H302" s="542">
        <v>995433</v>
      </c>
      <c r="I302" s="543"/>
      <c r="J302" s="542">
        <v>18</v>
      </c>
      <c r="K302" s="541"/>
      <c r="L302" s="540" t="s">
        <v>505</v>
      </c>
      <c r="M302" s="542" t="s">
        <v>504</v>
      </c>
      <c r="N302" s="542">
        <v>15655</v>
      </c>
      <c r="O302" s="715"/>
      <c r="P302" s="539" t="str">
        <f t="shared" si="37"/>
        <v>INCLUDED</v>
      </c>
      <c r="Q302" s="721">
        <f t="shared" si="38"/>
        <v>0</v>
      </c>
      <c r="R302" s="446">
        <f t="shared" si="39"/>
        <v>0</v>
      </c>
      <c r="S302" s="609">
        <f>Discount!$J$36</f>
        <v>0</v>
      </c>
      <c r="T302" s="446">
        <f t="shared" si="40"/>
        <v>0</v>
      </c>
      <c r="U302" s="447">
        <f t="shared" si="41"/>
        <v>0</v>
      </c>
      <c r="V302" s="722">
        <f t="shared" si="36"/>
        <v>0</v>
      </c>
      <c r="W302" s="726"/>
      <c r="X302" s="726"/>
      <c r="Y302" s="726"/>
      <c r="Z302" s="726"/>
      <c r="AA302" s="726"/>
      <c r="AB302" s="727"/>
      <c r="AC302" s="727"/>
      <c r="AD302" s="727"/>
      <c r="AE302" s="727"/>
    </row>
    <row r="303" spans="1:31" s="728" customFormat="1" ht="57" customHeight="1">
      <c r="A303" s="707">
        <v>284</v>
      </c>
      <c r="B303" s="542">
        <v>7000016341</v>
      </c>
      <c r="C303" s="542">
        <v>670</v>
      </c>
      <c r="D303" s="542">
        <v>120</v>
      </c>
      <c r="E303" s="542">
        <v>90</v>
      </c>
      <c r="F303" s="542" t="s">
        <v>836</v>
      </c>
      <c r="G303" s="542">
        <v>100001258</v>
      </c>
      <c r="H303" s="542">
        <v>995433</v>
      </c>
      <c r="I303" s="543"/>
      <c r="J303" s="542">
        <v>18</v>
      </c>
      <c r="K303" s="541"/>
      <c r="L303" s="540" t="s">
        <v>738</v>
      </c>
      <c r="M303" s="542" t="s">
        <v>504</v>
      </c>
      <c r="N303" s="542">
        <v>412</v>
      </c>
      <c r="O303" s="715"/>
      <c r="P303" s="539" t="str">
        <f t="shared" si="37"/>
        <v>INCLUDED</v>
      </c>
      <c r="Q303" s="721">
        <f t="shared" si="38"/>
        <v>0</v>
      </c>
      <c r="R303" s="446">
        <f t="shared" si="39"/>
        <v>0</v>
      </c>
      <c r="S303" s="609">
        <f>Discount!$J$36</f>
        <v>0</v>
      </c>
      <c r="T303" s="446">
        <f t="shared" si="40"/>
        <v>0</v>
      </c>
      <c r="U303" s="447">
        <f t="shared" si="41"/>
        <v>0</v>
      </c>
      <c r="V303" s="722">
        <f t="shared" si="36"/>
        <v>0</v>
      </c>
      <c r="W303" s="726"/>
      <c r="X303" s="726"/>
      <c r="Y303" s="726"/>
      <c r="Z303" s="726"/>
      <c r="AA303" s="726"/>
      <c r="AB303" s="727"/>
      <c r="AC303" s="727"/>
      <c r="AD303" s="727"/>
      <c r="AE303" s="727"/>
    </row>
    <row r="304" spans="1:31" s="728" customFormat="1" ht="79.5" customHeight="1">
      <c r="A304" s="707">
        <v>285</v>
      </c>
      <c r="B304" s="542">
        <v>7000016341</v>
      </c>
      <c r="C304" s="542">
        <v>680</v>
      </c>
      <c r="D304" s="542">
        <v>130</v>
      </c>
      <c r="E304" s="542">
        <v>10</v>
      </c>
      <c r="F304" s="542" t="s">
        <v>664</v>
      </c>
      <c r="G304" s="542">
        <v>100001248</v>
      </c>
      <c r="H304" s="542">
        <v>995455</v>
      </c>
      <c r="I304" s="543"/>
      <c r="J304" s="542">
        <v>18</v>
      </c>
      <c r="K304" s="541"/>
      <c r="L304" s="540" t="s">
        <v>775</v>
      </c>
      <c r="M304" s="542" t="s">
        <v>478</v>
      </c>
      <c r="N304" s="542">
        <v>1151.58</v>
      </c>
      <c r="O304" s="715"/>
      <c r="P304" s="539" t="str">
        <f t="shared" si="37"/>
        <v>INCLUDED</v>
      </c>
      <c r="Q304" s="721">
        <f t="shared" si="38"/>
        <v>0</v>
      </c>
      <c r="R304" s="446">
        <f t="shared" si="39"/>
        <v>0</v>
      </c>
      <c r="S304" s="609">
        <f>Discount!$J$36</f>
        <v>0</v>
      </c>
      <c r="T304" s="446">
        <f t="shared" si="40"/>
        <v>0</v>
      </c>
      <c r="U304" s="447">
        <f t="shared" si="41"/>
        <v>0</v>
      </c>
      <c r="V304" s="722">
        <f t="shared" si="36"/>
        <v>0</v>
      </c>
      <c r="W304" s="726"/>
      <c r="X304" s="726"/>
      <c r="Y304" s="726"/>
      <c r="Z304" s="726"/>
      <c r="AA304" s="726"/>
      <c r="AB304" s="727"/>
      <c r="AC304" s="727"/>
      <c r="AD304" s="727"/>
      <c r="AE304" s="727"/>
    </row>
    <row r="305" spans="1:31" s="728" customFormat="1" ht="57" customHeight="1">
      <c r="A305" s="707">
        <v>286</v>
      </c>
      <c r="B305" s="542">
        <v>7000016341</v>
      </c>
      <c r="C305" s="542">
        <v>690</v>
      </c>
      <c r="D305" s="542">
        <v>140</v>
      </c>
      <c r="E305" s="542">
        <v>10</v>
      </c>
      <c r="F305" s="542" t="s">
        <v>837</v>
      </c>
      <c r="G305" s="542">
        <v>100001269</v>
      </c>
      <c r="H305" s="542">
        <v>995468</v>
      </c>
      <c r="I305" s="543"/>
      <c r="J305" s="542">
        <v>18</v>
      </c>
      <c r="K305" s="541"/>
      <c r="L305" s="540" t="s">
        <v>496</v>
      </c>
      <c r="M305" s="542" t="s">
        <v>299</v>
      </c>
      <c r="N305" s="542">
        <v>46</v>
      </c>
      <c r="O305" s="715"/>
      <c r="P305" s="539" t="str">
        <f t="shared" si="37"/>
        <v>INCLUDED</v>
      </c>
      <c r="Q305" s="721">
        <f t="shared" si="38"/>
        <v>0</v>
      </c>
      <c r="R305" s="446">
        <f t="shared" si="39"/>
        <v>0</v>
      </c>
      <c r="S305" s="609">
        <f>Discount!$J$36</f>
        <v>0</v>
      </c>
      <c r="T305" s="446">
        <f t="shared" si="40"/>
        <v>0</v>
      </c>
      <c r="U305" s="447">
        <f t="shared" si="41"/>
        <v>0</v>
      </c>
      <c r="V305" s="722">
        <f t="shared" si="36"/>
        <v>0</v>
      </c>
      <c r="W305" s="726"/>
      <c r="X305" s="726"/>
      <c r="Y305" s="726"/>
      <c r="Z305" s="726"/>
      <c r="AA305" s="726"/>
      <c r="AB305" s="727"/>
      <c r="AC305" s="727"/>
      <c r="AD305" s="727"/>
      <c r="AE305" s="727"/>
    </row>
    <row r="306" spans="1:31" s="728" customFormat="1" ht="57" customHeight="1">
      <c r="A306" s="707">
        <v>287</v>
      </c>
      <c r="B306" s="542">
        <v>7000016341</v>
      </c>
      <c r="C306" s="542">
        <v>690</v>
      </c>
      <c r="D306" s="542">
        <v>140</v>
      </c>
      <c r="E306" s="542">
        <v>20</v>
      </c>
      <c r="F306" s="542" t="s">
        <v>837</v>
      </c>
      <c r="G306" s="542">
        <v>100004928</v>
      </c>
      <c r="H306" s="542">
        <v>998731</v>
      </c>
      <c r="I306" s="543"/>
      <c r="J306" s="542">
        <v>18</v>
      </c>
      <c r="K306" s="541"/>
      <c r="L306" s="540" t="s">
        <v>480</v>
      </c>
      <c r="M306" s="542" t="s">
        <v>299</v>
      </c>
      <c r="N306" s="542">
        <v>51</v>
      </c>
      <c r="O306" s="715"/>
      <c r="P306" s="539" t="str">
        <f t="shared" si="37"/>
        <v>INCLUDED</v>
      </c>
      <c r="Q306" s="721">
        <f t="shared" si="38"/>
        <v>0</v>
      </c>
      <c r="R306" s="446">
        <f t="shared" si="39"/>
        <v>0</v>
      </c>
      <c r="S306" s="609">
        <f>Discount!$J$36</f>
        <v>0</v>
      </c>
      <c r="T306" s="446">
        <f t="shared" si="40"/>
        <v>0</v>
      </c>
      <c r="U306" s="447">
        <f t="shared" si="41"/>
        <v>0</v>
      </c>
      <c r="V306" s="722">
        <f t="shared" si="36"/>
        <v>0</v>
      </c>
      <c r="W306" s="726"/>
      <c r="X306" s="726"/>
      <c r="Y306" s="726"/>
      <c r="Z306" s="726"/>
      <c r="AA306" s="726"/>
      <c r="AB306" s="727"/>
      <c r="AC306" s="727"/>
      <c r="AD306" s="727"/>
      <c r="AE306" s="727"/>
    </row>
    <row r="307" spans="1:31" s="728" customFormat="1" ht="57" customHeight="1">
      <c r="A307" s="707">
        <v>288</v>
      </c>
      <c r="B307" s="542">
        <v>7000016341</v>
      </c>
      <c r="C307" s="542">
        <v>690</v>
      </c>
      <c r="D307" s="542">
        <v>140</v>
      </c>
      <c r="E307" s="542">
        <v>30</v>
      </c>
      <c r="F307" s="542" t="s">
        <v>837</v>
      </c>
      <c r="G307" s="542">
        <v>100001270</v>
      </c>
      <c r="H307" s="542">
        <v>995468</v>
      </c>
      <c r="I307" s="543"/>
      <c r="J307" s="542">
        <v>18</v>
      </c>
      <c r="K307" s="541"/>
      <c r="L307" s="540" t="s">
        <v>538</v>
      </c>
      <c r="M307" s="542" t="s">
        <v>299</v>
      </c>
      <c r="N307" s="542">
        <v>5</v>
      </c>
      <c r="O307" s="715"/>
      <c r="P307" s="539" t="str">
        <f t="shared" si="37"/>
        <v>INCLUDED</v>
      </c>
      <c r="Q307" s="721">
        <f t="shared" si="38"/>
        <v>0</v>
      </c>
      <c r="R307" s="446">
        <f t="shared" si="39"/>
        <v>0</v>
      </c>
      <c r="S307" s="609">
        <f>Discount!$J$36</f>
        <v>0</v>
      </c>
      <c r="T307" s="446">
        <f t="shared" si="40"/>
        <v>0</v>
      </c>
      <c r="U307" s="447">
        <f t="shared" si="41"/>
        <v>0</v>
      </c>
      <c r="V307" s="722">
        <f t="shared" si="36"/>
        <v>0</v>
      </c>
      <c r="W307" s="726"/>
      <c r="X307" s="726"/>
      <c r="Y307" s="726"/>
      <c r="Z307" s="726"/>
      <c r="AA307" s="726"/>
      <c r="AB307" s="727"/>
      <c r="AC307" s="727"/>
      <c r="AD307" s="727"/>
      <c r="AE307" s="727"/>
    </row>
    <row r="308" spans="1:31" s="728" customFormat="1" ht="96.75" customHeight="1">
      <c r="A308" s="707">
        <v>289</v>
      </c>
      <c r="B308" s="542">
        <v>7000016341</v>
      </c>
      <c r="C308" s="542">
        <v>690</v>
      </c>
      <c r="D308" s="542">
        <v>140</v>
      </c>
      <c r="E308" s="542">
        <v>40</v>
      </c>
      <c r="F308" s="542" t="s">
        <v>837</v>
      </c>
      <c r="G308" s="542">
        <v>100002202</v>
      </c>
      <c r="H308" s="542">
        <v>995468</v>
      </c>
      <c r="I308" s="543"/>
      <c r="J308" s="542">
        <v>18</v>
      </c>
      <c r="K308" s="541"/>
      <c r="L308" s="540" t="s">
        <v>497</v>
      </c>
      <c r="M308" s="542" t="s">
        <v>299</v>
      </c>
      <c r="N308" s="542">
        <v>2</v>
      </c>
      <c r="O308" s="715"/>
      <c r="P308" s="539" t="str">
        <f t="shared" si="37"/>
        <v>INCLUDED</v>
      </c>
      <c r="Q308" s="721">
        <f t="shared" si="38"/>
        <v>0</v>
      </c>
      <c r="R308" s="446">
        <f t="shared" si="39"/>
        <v>0</v>
      </c>
      <c r="S308" s="609">
        <f>Discount!$J$36</f>
        <v>0</v>
      </c>
      <c r="T308" s="446">
        <f t="shared" si="40"/>
        <v>0</v>
      </c>
      <c r="U308" s="447">
        <f t="shared" si="41"/>
        <v>0</v>
      </c>
      <c r="V308" s="722">
        <f t="shared" si="36"/>
        <v>0</v>
      </c>
      <c r="W308" s="726"/>
      <c r="X308" s="726"/>
      <c r="Y308" s="726"/>
      <c r="Z308" s="726"/>
      <c r="AA308" s="726"/>
      <c r="AB308" s="727"/>
      <c r="AC308" s="727"/>
      <c r="AD308" s="727"/>
      <c r="AE308" s="727"/>
    </row>
    <row r="309" spans="1:31" s="728" customFormat="1" ht="96.75" customHeight="1">
      <c r="A309" s="707">
        <v>290</v>
      </c>
      <c r="B309" s="542">
        <v>7000016341</v>
      </c>
      <c r="C309" s="542">
        <v>690</v>
      </c>
      <c r="D309" s="542">
        <v>140</v>
      </c>
      <c r="E309" s="542">
        <v>50</v>
      </c>
      <c r="F309" s="542" t="s">
        <v>837</v>
      </c>
      <c r="G309" s="542">
        <v>100018257</v>
      </c>
      <c r="H309" s="542">
        <v>995455</v>
      </c>
      <c r="I309" s="543"/>
      <c r="J309" s="542">
        <v>18</v>
      </c>
      <c r="K309" s="541"/>
      <c r="L309" s="540" t="s">
        <v>778</v>
      </c>
      <c r="M309" s="542" t="s">
        <v>299</v>
      </c>
      <c r="N309" s="542">
        <v>1</v>
      </c>
      <c r="O309" s="715"/>
      <c r="P309" s="539" t="str">
        <f t="shared" si="37"/>
        <v>INCLUDED</v>
      </c>
      <c r="Q309" s="721">
        <f t="shared" si="38"/>
        <v>0</v>
      </c>
      <c r="R309" s="446">
        <f t="shared" si="39"/>
        <v>0</v>
      </c>
      <c r="S309" s="609">
        <f>Discount!$J$36</f>
        <v>0</v>
      </c>
      <c r="T309" s="446">
        <f t="shared" si="40"/>
        <v>0</v>
      </c>
      <c r="U309" s="447">
        <f t="shared" si="41"/>
        <v>0</v>
      </c>
      <c r="V309" s="722">
        <f t="shared" si="36"/>
        <v>0</v>
      </c>
      <c r="W309" s="726"/>
      <c r="X309" s="726"/>
      <c r="Y309" s="726"/>
      <c r="Z309" s="726"/>
      <c r="AA309" s="726"/>
      <c r="AB309" s="727"/>
      <c r="AC309" s="727"/>
      <c r="AD309" s="727"/>
      <c r="AE309" s="727"/>
    </row>
    <row r="310" spans="1:31" s="728" customFormat="1" ht="57" customHeight="1">
      <c r="A310" s="707">
        <v>291</v>
      </c>
      <c r="B310" s="542">
        <v>7000016341</v>
      </c>
      <c r="C310" s="542">
        <v>690</v>
      </c>
      <c r="D310" s="542">
        <v>140</v>
      </c>
      <c r="E310" s="542">
        <v>60</v>
      </c>
      <c r="F310" s="542" t="s">
        <v>837</v>
      </c>
      <c r="G310" s="542">
        <v>170002471</v>
      </c>
      <c r="H310" s="542">
        <v>995468</v>
      </c>
      <c r="I310" s="543"/>
      <c r="J310" s="542">
        <v>18</v>
      </c>
      <c r="K310" s="541"/>
      <c r="L310" s="540" t="s">
        <v>776</v>
      </c>
      <c r="M310" s="542" t="s">
        <v>299</v>
      </c>
      <c r="N310" s="542">
        <v>5</v>
      </c>
      <c r="O310" s="715"/>
      <c r="P310" s="539" t="str">
        <f t="shared" si="37"/>
        <v>INCLUDED</v>
      </c>
      <c r="Q310" s="721">
        <f t="shared" si="38"/>
        <v>0</v>
      </c>
      <c r="R310" s="446">
        <f t="shared" si="39"/>
        <v>0</v>
      </c>
      <c r="S310" s="609">
        <f>Discount!$J$36</f>
        <v>0</v>
      </c>
      <c r="T310" s="446">
        <f t="shared" si="40"/>
        <v>0</v>
      </c>
      <c r="U310" s="447">
        <f t="shared" si="41"/>
        <v>0</v>
      </c>
      <c r="V310" s="722">
        <f t="shared" si="36"/>
        <v>0</v>
      </c>
      <c r="W310" s="726"/>
      <c r="X310" s="726"/>
      <c r="Y310" s="726"/>
      <c r="Z310" s="726"/>
      <c r="AA310" s="726"/>
      <c r="AB310" s="727"/>
      <c r="AC310" s="727"/>
      <c r="AD310" s="727"/>
      <c r="AE310" s="727"/>
    </row>
    <row r="311" spans="1:31" s="728" customFormat="1" ht="57" customHeight="1">
      <c r="A311" s="707">
        <v>292</v>
      </c>
      <c r="B311" s="542">
        <v>7000016341</v>
      </c>
      <c r="C311" s="542">
        <v>690</v>
      </c>
      <c r="D311" s="542">
        <v>140</v>
      </c>
      <c r="E311" s="542">
        <v>70</v>
      </c>
      <c r="F311" s="542" t="s">
        <v>837</v>
      </c>
      <c r="G311" s="542">
        <v>100008105</v>
      </c>
      <c r="H311" s="542">
        <v>995468</v>
      </c>
      <c r="I311" s="543"/>
      <c r="J311" s="542">
        <v>18</v>
      </c>
      <c r="K311" s="541"/>
      <c r="L311" s="540" t="s">
        <v>777</v>
      </c>
      <c r="M311" s="542" t="s">
        <v>299</v>
      </c>
      <c r="N311" s="542">
        <v>1</v>
      </c>
      <c r="O311" s="715"/>
      <c r="P311" s="539" t="str">
        <f t="shared" si="37"/>
        <v>INCLUDED</v>
      </c>
      <c r="Q311" s="721">
        <f t="shared" si="38"/>
        <v>0</v>
      </c>
      <c r="R311" s="446">
        <f t="shared" si="39"/>
        <v>0</v>
      </c>
      <c r="S311" s="609">
        <f>Discount!$J$36</f>
        <v>0</v>
      </c>
      <c r="T311" s="446">
        <f t="shared" si="40"/>
        <v>0</v>
      </c>
      <c r="U311" s="447">
        <f t="shared" si="41"/>
        <v>0</v>
      </c>
      <c r="V311" s="722">
        <f t="shared" si="36"/>
        <v>0</v>
      </c>
      <c r="W311" s="726"/>
      <c r="X311" s="726"/>
      <c r="Y311" s="726"/>
      <c r="Z311" s="726"/>
      <c r="AA311" s="726"/>
      <c r="AB311" s="727"/>
      <c r="AC311" s="727"/>
      <c r="AD311" s="727"/>
      <c r="AE311" s="727"/>
    </row>
    <row r="312" spans="1:31" s="728" customFormat="1" ht="57" customHeight="1">
      <c r="A312" s="707">
        <v>293</v>
      </c>
      <c r="B312" s="542">
        <v>7000016341</v>
      </c>
      <c r="C312" s="542">
        <v>700</v>
      </c>
      <c r="D312" s="542">
        <v>150</v>
      </c>
      <c r="E312" s="542">
        <v>10</v>
      </c>
      <c r="F312" s="542" t="s">
        <v>838</v>
      </c>
      <c r="G312" s="542">
        <v>100001274</v>
      </c>
      <c r="H312" s="542">
        <v>995444</v>
      </c>
      <c r="I312" s="543"/>
      <c r="J312" s="542">
        <v>18</v>
      </c>
      <c r="K312" s="541"/>
      <c r="L312" s="540" t="s">
        <v>498</v>
      </c>
      <c r="M312" s="542" t="s">
        <v>299</v>
      </c>
      <c r="N312" s="542">
        <v>57</v>
      </c>
      <c r="O312" s="715"/>
      <c r="P312" s="539" t="str">
        <f t="shared" si="37"/>
        <v>INCLUDED</v>
      </c>
      <c r="Q312" s="721">
        <f t="shared" si="38"/>
        <v>0</v>
      </c>
      <c r="R312" s="446">
        <f t="shared" si="39"/>
        <v>0</v>
      </c>
      <c r="S312" s="609">
        <f>Discount!$J$36</f>
        <v>0</v>
      </c>
      <c r="T312" s="446">
        <f t="shared" si="40"/>
        <v>0</v>
      </c>
      <c r="U312" s="447">
        <f t="shared" si="41"/>
        <v>0</v>
      </c>
      <c r="V312" s="722">
        <f t="shared" si="36"/>
        <v>0</v>
      </c>
      <c r="W312" s="726"/>
      <c r="X312" s="726"/>
      <c r="Y312" s="726"/>
      <c r="Z312" s="726"/>
      <c r="AA312" s="726"/>
      <c r="AB312" s="727"/>
      <c r="AC312" s="727"/>
      <c r="AD312" s="727"/>
      <c r="AE312" s="727"/>
    </row>
    <row r="313" spans="1:31" s="728" customFormat="1" ht="57" customHeight="1">
      <c r="A313" s="707">
        <v>294</v>
      </c>
      <c r="B313" s="542">
        <v>7000016341</v>
      </c>
      <c r="C313" s="542">
        <v>700</v>
      </c>
      <c r="D313" s="542">
        <v>150</v>
      </c>
      <c r="E313" s="542">
        <v>20</v>
      </c>
      <c r="F313" s="542" t="s">
        <v>838</v>
      </c>
      <c r="G313" s="542">
        <v>100001275</v>
      </c>
      <c r="H313" s="542">
        <v>995444</v>
      </c>
      <c r="I313" s="543"/>
      <c r="J313" s="542">
        <v>18</v>
      </c>
      <c r="K313" s="541"/>
      <c r="L313" s="540" t="s">
        <v>499</v>
      </c>
      <c r="M313" s="542" t="s">
        <v>299</v>
      </c>
      <c r="N313" s="542">
        <v>57</v>
      </c>
      <c r="O313" s="715"/>
      <c r="P313" s="539" t="str">
        <f t="shared" si="37"/>
        <v>INCLUDED</v>
      </c>
      <c r="Q313" s="721">
        <f t="shared" si="38"/>
        <v>0</v>
      </c>
      <c r="R313" s="446">
        <f t="shared" si="39"/>
        <v>0</v>
      </c>
      <c r="S313" s="609">
        <f>Discount!$J$36</f>
        <v>0</v>
      </c>
      <c r="T313" s="446">
        <f t="shared" si="40"/>
        <v>0</v>
      </c>
      <c r="U313" s="447">
        <f t="shared" si="41"/>
        <v>0</v>
      </c>
      <c r="V313" s="722">
        <f t="shared" si="36"/>
        <v>0</v>
      </c>
      <c r="W313" s="726"/>
      <c r="X313" s="726"/>
      <c r="Y313" s="726"/>
      <c r="Z313" s="726"/>
      <c r="AA313" s="726"/>
      <c r="AB313" s="727"/>
      <c r="AC313" s="727"/>
      <c r="AD313" s="727"/>
      <c r="AE313" s="727"/>
    </row>
    <row r="314" spans="1:31" s="728" customFormat="1" ht="57" customHeight="1">
      <c r="A314" s="707">
        <v>295</v>
      </c>
      <c r="B314" s="542">
        <v>7000016341</v>
      </c>
      <c r="C314" s="542">
        <v>700</v>
      </c>
      <c r="D314" s="542">
        <v>150</v>
      </c>
      <c r="E314" s="542">
        <v>30</v>
      </c>
      <c r="F314" s="542" t="s">
        <v>838</v>
      </c>
      <c r="G314" s="542">
        <v>100001276</v>
      </c>
      <c r="H314" s="542">
        <v>995444</v>
      </c>
      <c r="I314" s="543"/>
      <c r="J314" s="542">
        <v>18</v>
      </c>
      <c r="K314" s="541"/>
      <c r="L314" s="540" t="s">
        <v>500</v>
      </c>
      <c r="M314" s="542" t="s">
        <v>300</v>
      </c>
      <c r="N314" s="542">
        <v>114</v>
      </c>
      <c r="O314" s="715"/>
      <c r="P314" s="539" t="str">
        <f t="shared" si="37"/>
        <v>INCLUDED</v>
      </c>
      <c r="Q314" s="721">
        <f t="shared" si="38"/>
        <v>0</v>
      </c>
      <c r="R314" s="446">
        <f t="shared" si="39"/>
        <v>0</v>
      </c>
      <c r="S314" s="609">
        <f>Discount!$J$36</f>
        <v>0</v>
      </c>
      <c r="T314" s="446">
        <f t="shared" si="40"/>
        <v>0</v>
      </c>
      <c r="U314" s="447">
        <f t="shared" si="41"/>
        <v>0</v>
      </c>
      <c r="V314" s="722">
        <f t="shared" si="36"/>
        <v>0</v>
      </c>
      <c r="W314" s="726"/>
      <c r="X314" s="726"/>
      <c r="Y314" s="726"/>
      <c r="Z314" s="726"/>
      <c r="AA314" s="726"/>
      <c r="AB314" s="727"/>
      <c r="AC314" s="727"/>
      <c r="AD314" s="727"/>
      <c r="AE314" s="727"/>
    </row>
    <row r="315" spans="1:31" s="728" customFormat="1" ht="57" customHeight="1">
      <c r="A315" s="707">
        <v>296</v>
      </c>
      <c r="B315" s="542">
        <v>7000016341</v>
      </c>
      <c r="C315" s="542">
        <v>700</v>
      </c>
      <c r="D315" s="542">
        <v>150</v>
      </c>
      <c r="E315" s="542">
        <v>40</v>
      </c>
      <c r="F315" s="542" t="s">
        <v>838</v>
      </c>
      <c r="G315" s="542">
        <v>100001278</v>
      </c>
      <c r="H315" s="542">
        <v>995444</v>
      </c>
      <c r="I315" s="543"/>
      <c r="J315" s="542">
        <v>18</v>
      </c>
      <c r="K315" s="541"/>
      <c r="L315" s="540" t="s">
        <v>501</v>
      </c>
      <c r="M315" s="542" t="s">
        <v>300</v>
      </c>
      <c r="N315" s="542">
        <v>57</v>
      </c>
      <c r="O315" s="715"/>
      <c r="P315" s="539" t="str">
        <f t="shared" si="37"/>
        <v>INCLUDED</v>
      </c>
      <c r="Q315" s="721">
        <f t="shared" si="38"/>
        <v>0</v>
      </c>
      <c r="R315" s="446">
        <f t="shared" si="39"/>
        <v>0</v>
      </c>
      <c r="S315" s="609">
        <f>Discount!$J$36</f>
        <v>0</v>
      </c>
      <c r="T315" s="446">
        <f t="shared" si="40"/>
        <v>0</v>
      </c>
      <c r="U315" s="447">
        <f t="shared" si="41"/>
        <v>0</v>
      </c>
      <c r="V315" s="722">
        <f t="shared" si="36"/>
        <v>0</v>
      </c>
      <c r="W315" s="726"/>
      <c r="X315" s="726"/>
      <c r="Y315" s="726"/>
      <c r="Z315" s="726"/>
      <c r="AA315" s="726"/>
      <c r="AB315" s="727"/>
      <c r="AC315" s="727"/>
      <c r="AD315" s="727"/>
      <c r="AE315" s="727"/>
    </row>
    <row r="316" spans="1:31" s="728" customFormat="1" ht="57" customHeight="1">
      <c r="A316" s="707">
        <v>297</v>
      </c>
      <c r="B316" s="542">
        <v>7000016341</v>
      </c>
      <c r="C316" s="542">
        <v>700</v>
      </c>
      <c r="D316" s="542">
        <v>150</v>
      </c>
      <c r="E316" s="542">
        <v>50</v>
      </c>
      <c r="F316" s="542" t="s">
        <v>838</v>
      </c>
      <c r="G316" s="542">
        <v>100001277</v>
      </c>
      <c r="H316" s="542">
        <v>995444</v>
      </c>
      <c r="I316" s="543"/>
      <c r="J316" s="542">
        <v>18</v>
      </c>
      <c r="K316" s="541"/>
      <c r="L316" s="540" t="s">
        <v>502</v>
      </c>
      <c r="M316" s="542" t="s">
        <v>299</v>
      </c>
      <c r="N316" s="542">
        <v>57</v>
      </c>
      <c r="O316" s="715"/>
      <c r="P316" s="539" t="str">
        <f t="shared" si="37"/>
        <v>INCLUDED</v>
      </c>
      <c r="Q316" s="721">
        <f t="shared" si="38"/>
        <v>0</v>
      </c>
      <c r="R316" s="446">
        <f t="shared" si="39"/>
        <v>0</v>
      </c>
      <c r="S316" s="609">
        <f>Discount!$J$36</f>
        <v>0</v>
      </c>
      <c r="T316" s="446">
        <f t="shared" si="40"/>
        <v>0</v>
      </c>
      <c r="U316" s="447">
        <f t="shared" si="41"/>
        <v>0</v>
      </c>
      <c r="V316" s="722">
        <f t="shared" si="36"/>
        <v>0</v>
      </c>
      <c r="W316" s="726"/>
      <c r="X316" s="726"/>
      <c r="Y316" s="726"/>
      <c r="Z316" s="726"/>
      <c r="AA316" s="726"/>
      <c r="AB316" s="727"/>
      <c r="AC316" s="727"/>
      <c r="AD316" s="727"/>
      <c r="AE316" s="727"/>
    </row>
    <row r="317" spans="1:31" s="728" customFormat="1" ht="57" customHeight="1">
      <c r="A317" s="707">
        <v>298</v>
      </c>
      <c r="B317" s="542">
        <v>7000016341</v>
      </c>
      <c r="C317" s="542">
        <v>700</v>
      </c>
      <c r="D317" s="542">
        <v>150</v>
      </c>
      <c r="E317" s="542">
        <v>60</v>
      </c>
      <c r="F317" s="542" t="s">
        <v>838</v>
      </c>
      <c r="G317" s="542">
        <v>100001279</v>
      </c>
      <c r="H317" s="542">
        <v>995444</v>
      </c>
      <c r="I317" s="543"/>
      <c r="J317" s="542">
        <v>18</v>
      </c>
      <c r="K317" s="541"/>
      <c r="L317" s="540" t="s">
        <v>539</v>
      </c>
      <c r="M317" s="542" t="s">
        <v>300</v>
      </c>
      <c r="N317" s="542">
        <v>34</v>
      </c>
      <c r="O317" s="715"/>
      <c r="P317" s="539" t="str">
        <f t="shared" si="37"/>
        <v>INCLUDED</v>
      </c>
      <c r="Q317" s="721">
        <f t="shared" si="38"/>
        <v>0</v>
      </c>
      <c r="R317" s="446">
        <f t="shared" si="39"/>
        <v>0</v>
      </c>
      <c r="S317" s="609">
        <f>Discount!$J$36</f>
        <v>0</v>
      </c>
      <c r="T317" s="446">
        <f t="shared" si="40"/>
        <v>0</v>
      </c>
      <c r="U317" s="447">
        <f t="shared" si="41"/>
        <v>0</v>
      </c>
      <c r="V317" s="722">
        <f t="shared" si="36"/>
        <v>0</v>
      </c>
      <c r="W317" s="726"/>
      <c r="X317" s="726"/>
      <c r="Y317" s="726"/>
      <c r="Z317" s="726"/>
      <c r="AA317" s="726"/>
      <c r="AB317" s="727"/>
      <c r="AC317" s="727"/>
      <c r="AD317" s="727"/>
      <c r="AE317" s="727"/>
    </row>
    <row r="318" spans="1:31" s="728" customFormat="1" ht="71.25" customHeight="1">
      <c r="A318" s="707">
        <v>299</v>
      </c>
      <c r="B318" s="542">
        <v>7000016341</v>
      </c>
      <c r="C318" s="542">
        <v>710</v>
      </c>
      <c r="D318" s="542">
        <v>160</v>
      </c>
      <c r="E318" s="542">
        <v>10</v>
      </c>
      <c r="F318" s="542" t="s">
        <v>839</v>
      </c>
      <c r="G318" s="542">
        <v>100001264</v>
      </c>
      <c r="H318" s="542">
        <v>995456</v>
      </c>
      <c r="I318" s="543"/>
      <c r="J318" s="542">
        <v>18</v>
      </c>
      <c r="K318" s="541"/>
      <c r="L318" s="540" t="s">
        <v>544</v>
      </c>
      <c r="M318" s="542" t="s">
        <v>504</v>
      </c>
      <c r="N318" s="542">
        <v>550</v>
      </c>
      <c r="O318" s="715"/>
      <c r="P318" s="539" t="str">
        <f t="shared" si="37"/>
        <v>INCLUDED</v>
      </c>
      <c r="Q318" s="721">
        <f t="shared" si="38"/>
        <v>0</v>
      </c>
      <c r="R318" s="446">
        <f t="shared" si="39"/>
        <v>0</v>
      </c>
      <c r="S318" s="609">
        <f>Discount!$J$36</f>
        <v>0</v>
      </c>
      <c r="T318" s="446">
        <f t="shared" si="40"/>
        <v>0</v>
      </c>
      <c r="U318" s="447">
        <f t="shared" si="41"/>
        <v>0</v>
      </c>
      <c r="V318" s="722">
        <f t="shared" si="36"/>
        <v>0</v>
      </c>
      <c r="W318" s="726"/>
      <c r="X318" s="726"/>
      <c r="Y318" s="726"/>
      <c r="Z318" s="726"/>
      <c r="AA318" s="726"/>
      <c r="AB318" s="727"/>
      <c r="AC318" s="727"/>
      <c r="AD318" s="727"/>
      <c r="AE318" s="727"/>
    </row>
    <row r="319" spans="1:31" s="728" customFormat="1" ht="57" customHeight="1">
      <c r="A319" s="707">
        <v>300</v>
      </c>
      <c r="B319" s="542">
        <v>7000016341</v>
      </c>
      <c r="C319" s="542">
        <v>710</v>
      </c>
      <c r="D319" s="542">
        <v>160</v>
      </c>
      <c r="E319" s="542">
        <v>20</v>
      </c>
      <c r="F319" s="542" t="s">
        <v>839</v>
      </c>
      <c r="G319" s="542">
        <v>100001267</v>
      </c>
      <c r="H319" s="542">
        <v>995456</v>
      </c>
      <c r="I319" s="543"/>
      <c r="J319" s="542">
        <v>18</v>
      </c>
      <c r="K319" s="541"/>
      <c r="L319" s="540" t="s">
        <v>547</v>
      </c>
      <c r="M319" s="542" t="s">
        <v>504</v>
      </c>
      <c r="N319" s="542">
        <v>20</v>
      </c>
      <c r="O319" s="715"/>
      <c r="P319" s="539" t="str">
        <f t="shared" si="37"/>
        <v>INCLUDED</v>
      </c>
      <c r="Q319" s="721">
        <f t="shared" si="38"/>
        <v>0</v>
      </c>
      <c r="R319" s="446">
        <f t="shared" si="39"/>
        <v>0</v>
      </c>
      <c r="S319" s="609">
        <f>Discount!$J$36</f>
        <v>0</v>
      </c>
      <c r="T319" s="446">
        <f t="shared" si="40"/>
        <v>0</v>
      </c>
      <c r="U319" s="447">
        <f t="shared" si="41"/>
        <v>0</v>
      </c>
      <c r="V319" s="722">
        <f t="shared" si="36"/>
        <v>0</v>
      </c>
      <c r="W319" s="726"/>
      <c r="X319" s="726"/>
      <c r="Y319" s="726"/>
      <c r="Z319" s="726"/>
      <c r="AA319" s="726"/>
      <c r="AB319" s="727"/>
      <c r="AC319" s="727"/>
      <c r="AD319" s="727"/>
      <c r="AE319" s="727"/>
    </row>
    <row r="320" spans="1:31" s="728" customFormat="1" ht="67.5" customHeight="1">
      <c r="A320" s="707">
        <v>301</v>
      </c>
      <c r="B320" s="542">
        <v>7000016341</v>
      </c>
      <c r="C320" s="542">
        <v>710</v>
      </c>
      <c r="D320" s="542">
        <v>160</v>
      </c>
      <c r="E320" s="542">
        <v>30</v>
      </c>
      <c r="F320" s="542" t="s">
        <v>839</v>
      </c>
      <c r="G320" s="542">
        <v>100001268</v>
      </c>
      <c r="H320" s="542">
        <v>995456</v>
      </c>
      <c r="I320" s="543"/>
      <c r="J320" s="542">
        <v>18</v>
      </c>
      <c r="K320" s="541"/>
      <c r="L320" s="540" t="s">
        <v>546</v>
      </c>
      <c r="M320" s="542" t="s">
        <v>504</v>
      </c>
      <c r="N320" s="542">
        <v>400</v>
      </c>
      <c r="O320" s="715"/>
      <c r="P320" s="539" t="str">
        <f t="shared" si="37"/>
        <v>INCLUDED</v>
      </c>
      <c r="Q320" s="721">
        <f t="shared" si="38"/>
        <v>0</v>
      </c>
      <c r="R320" s="446">
        <f t="shared" si="39"/>
        <v>0</v>
      </c>
      <c r="S320" s="609">
        <f>Discount!$J$36</f>
        <v>0</v>
      </c>
      <c r="T320" s="446">
        <f t="shared" si="40"/>
        <v>0</v>
      </c>
      <c r="U320" s="447">
        <f t="shared" si="41"/>
        <v>0</v>
      </c>
      <c r="V320" s="722">
        <f t="shared" si="36"/>
        <v>0</v>
      </c>
      <c r="W320" s="726"/>
      <c r="X320" s="726"/>
      <c r="Y320" s="726"/>
      <c r="Z320" s="726"/>
      <c r="AA320" s="726"/>
      <c r="AB320" s="727"/>
      <c r="AC320" s="727"/>
      <c r="AD320" s="727"/>
      <c r="AE320" s="727"/>
    </row>
    <row r="321" spans="1:31" s="728" customFormat="1" ht="57" customHeight="1">
      <c r="A321" s="707">
        <v>302</v>
      </c>
      <c r="B321" s="542">
        <v>7000016341</v>
      </c>
      <c r="C321" s="542">
        <v>710</v>
      </c>
      <c r="D321" s="542">
        <v>160</v>
      </c>
      <c r="E321" s="542">
        <v>40</v>
      </c>
      <c r="F321" s="542" t="s">
        <v>839</v>
      </c>
      <c r="G321" s="542">
        <v>100002907</v>
      </c>
      <c r="H321" s="542">
        <v>995454</v>
      </c>
      <c r="I321" s="543"/>
      <c r="J321" s="542">
        <v>18</v>
      </c>
      <c r="K321" s="541"/>
      <c r="L321" s="540" t="s">
        <v>780</v>
      </c>
      <c r="M321" s="542" t="s">
        <v>504</v>
      </c>
      <c r="N321" s="542">
        <v>20</v>
      </c>
      <c r="O321" s="715"/>
      <c r="P321" s="539" t="str">
        <f t="shared" si="37"/>
        <v>INCLUDED</v>
      </c>
      <c r="Q321" s="721">
        <f t="shared" si="38"/>
        <v>0</v>
      </c>
      <c r="R321" s="446">
        <f t="shared" si="39"/>
        <v>0</v>
      </c>
      <c r="S321" s="609">
        <f>Discount!$J$36</f>
        <v>0</v>
      </c>
      <c r="T321" s="446">
        <f t="shared" si="40"/>
        <v>0</v>
      </c>
      <c r="U321" s="447">
        <f t="shared" si="41"/>
        <v>0</v>
      </c>
      <c r="V321" s="722">
        <f t="shared" si="36"/>
        <v>0</v>
      </c>
      <c r="W321" s="726"/>
      <c r="X321" s="726"/>
      <c r="Y321" s="726"/>
      <c r="Z321" s="726"/>
      <c r="AA321" s="726"/>
      <c r="AB321" s="727"/>
      <c r="AC321" s="727"/>
      <c r="AD321" s="727"/>
      <c r="AE321" s="727"/>
    </row>
    <row r="322" spans="1:31" s="728" customFormat="1" ht="57" customHeight="1">
      <c r="A322" s="707">
        <v>303</v>
      </c>
      <c r="B322" s="542">
        <v>7000016341</v>
      </c>
      <c r="C322" s="542">
        <v>710</v>
      </c>
      <c r="D322" s="542">
        <v>160</v>
      </c>
      <c r="E322" s="542">
        <v>50</v>
      </c>
      <c r="F322" s="542" t="s">
        <v>839</v>
      </c>
      <c r="G322" s="542">
        <v>100004392</v>
      </c>
      <c r="H322" s="542">
        <v>995454</v>
      </c>
      <c r="I322" s="543"/>
      <c r="J322" s="542">
        <v>18</v>
      </c>
      <c r="K322" s="541"/>
      <c r="L322" s="540" t="s">
        <v>781</v>
      </c>
      <c r="M322" s="542" t="s">
        <v>504</v>
      </c>
      <c r="N322" s="542">
        <v>10</v>
      </c>
      <c r="O322" s="715"/>
      <c r="P322" s="539" t="str">
        <f t="shared" si="37"/>
        <v>INCLUDED</v>
      </c>
      <c r="Q322" s="721">
        <f t="shared" si="38"/>
        <v>0</v>
      </c>
      <c r="R322" s="446">
        <f t="shared" si="39"/>
        <v>0</v>
      </c>
      <c r="S322" s="609">
        <f>Discount!$J$36</f>
        <v>0</v>
      </c>
      <c r="T322" s="446">
        <f t="shared" si="40"/>
        <v>0</v>
      </c>
      <c r="U322" s="447">
        <f t="shared" si="41"/>
        <v>0</v>
      </c>
      <c r="V322" s="722">
        <f t="shared" si="36"/>
        <v>0</v>
      </c>
      <c r="W322" s="726"/>
      <c r="X322" s="726"/>
      <c r="Y322" s="726"/>
      <c r="Z322" s="726"/>
      <c r="AA322" s="726"/>
      <c r="AB322" s="727"/>
      <c r="AC322" s="727"/>
      <c r="AD322" s="727"/>
      <c r="AE322" s="727"/>
    </row>
    <row r="323" spans="1:31" s="728" customFormat="1" ht="69" customHeight="1">
      <c r="A323" s="707">
        <v>304</v>
      </c>
      <c r="B323" s="542">
        <v>7000016341</v>
      </c>
      <c r="C323" s="542">
        <v>710</v>
      </c>
      <c r="D323" s="542">
        <v>160</v>
      </c>
      <c r="E323" s="542">
        <v>60</v>
      </c>
      <c r="F323" s="542" t="s">
        <v>839</v>
      </c>
      <c r="G323" s="542">
        <v>100001265</v>
      </c>
      <c r="H323" s="542">
        <v>995456</v>
      </c>
      <c r="I323" s="543"/>
      <c r="J323" s="542">
        <v>18</v>
      </c>
      <c r="K323" s="541"/>
      <c r="L323" s="540" t="s">
        <v>545</v>
      </c>
      <c r="M323" s="542" t="s">
        <v>504</v>
      </c>
      <c r="N323" s="542">
        <v>250</v>
      </c>
      <c r="O323" s="715"/>
      <c r="P323" s="539" t="str">
        <f t="shared" si="37"/>
        <v>INCLUDED</v>
      </c>
      <c r="Q323" s="721">
        <f t="shared" si="38"/>
        <v>0</v>
      </c>
      <c r="R323" s="446">
        <f t="shared" si="39"/>
        <v>0</v>
      </c>
      <c r="S323" s="609">
        <f>Discount!$J$36</f>
        <v>0</v>
      </c>
      <c r="T323" s="446">
        <f t="shared" si="40"/>
        <v>0</v>
      </c>
      <c r="U323" s="447">
        <f t="shared" si="41"/>
        <v>0</v>
      </c>
      <c r="V323" s="722">
        <f t="shared" si="36"/>
        <v>0</v>
      </c>
      <c r="W323" s="726"/>
      <c r="X323" s="726"/>
      <c r="Y323" s="726"/>
      <c r="Z323" s="726"/>
      <c r="AA323" s="726"/>
      <c r="AB323" s="727"/>
      <c r="AC323" s="727"/>
      <c r="AD323" s="727"/>
      <c r="AE323" s="727"/>
    </row>
    <row r="324" spans="1:31" s="728" customFormat="1" ht="114" customHeight="1">
      <c r="A324" s="707">
        <v>305</v>
      </c>
      <c r="B324" s="542">
        <v>7000016341</v>
      </c>
      <c r="C324" s="542">
        <v>720</v>
      </c>
      <c r="D324" s="542">
        <v>170</v>
      </c>
      <c r="E324" s="542">
        <v>30</v>
      </c>
      <c r="F324" s="542" t="s">
        <v>668</v>
      </c>
      <c r="G324" s="542">
        <v>100003658</v>
      </c>
      <c r="H324" s="542">
        <v>995468</v>
      </c>
      <c r="I324" s="543"/>
      <c r="J324" s="542">
        <v>18</v>
      </c>
      <c r="K324" s="541"/>
      <c r="L324" s="540" t="s">
        <v>841</v>
      </c>
      <c r="M324" s="542" t="s">
        <v>485</v>
      </c>
      <c r="N324" s="542">
        <v>22.5</v>
      </c>
      <c r="O324" s="715"/>
      <c r="P324" s="539" t="str">
        <f t="shared" si="37"/>
        <v>INCLUDED</v>
      </c>
      <c r="Q324" s="721">
        <f t="shared" si="38"/>
        <v>0</v>
      </c>
      <c r="R324" s="446">
        <f t="shared" si="39"/>
        <v>0</v>
      </c>
      <c r="S324" s="609">
        <f>Discount!$J$36</f>
        <v>0</v>
      </c>
      <c r="T324" s="446">
        <f t="shared" si="40"/>
        <v>0</v>
      </c>
      <c r="U324" s="447">
        <f t="shared" si="41"/>
        <v>0</v>
      </c>
      <c r="V324" s="722">
        <f t="shared" si="36"/>
        <v>0</v>
      </c>
      <c r="W324" s="726"/>
      <c r="X324" s="726"/>
      <c r="Y324" s="726"/>
      <c r="Z324" s="726"/>
      <c r="AA324" s="726"/>
      <c r="AB324" s="727"/>
      <c r="AC324" s="727"/>
      <c r="AD324" s="727"/>
      <c r="AE324" s="727"/>
    </row>
    <row r="325" spans="1:31" s="728" customFormat="1" ht="114" customHeight="1">
      <c r="A325" s="707">
        <v>306</v>
      </c>
      <c r="B325" s="542">
        <v>7000016341</v>
      </c>
      <c r="C325" s="542">
        <v>720</v>
      </c>
      <c r="D325" s="542">
        <v>170</v>
      </c>
      <c r="E325" s="542">
        <v>40</v>
      </c>
      <c r="F325" s="542" t="s">
        <v>668</v>
      </c>
      <c r="G325" s="542">
        <v>100004829</v>
      </c>
      <c r="H325" s="542">
        <v>995468</v>
      </c>
      <c r="I325" s="543"/>
      <c r="J325" s="542">
        <v>18</v>
      </c>
      <c r="K325" s="541"/>
      <c r="L325" s="540" t="s">
        <v>540</v>
      </c>
      <c r="M325" s="542" t="s">
        <v>299</v>
      </c>
      <c r="N325" s="542">
        <v>2</v>
      </c>
      <c r="O325" s="715"/>
      <c r="P325" s="539" t="str">
        <f t="shared" si="37"/>
        <v>INCLUDED</v>
      </c>
      <c r="Q325" s="721">
        <f t="shared" si="38"/>
        <v>0</v>
      </c>
      <c r="R325" s="446">
        <f t="shared" si="39"/>
        <v>0</v>
      </c>
      <c r="S325" s="609">
        <f>Discount!$J$36</f>
        <v>0</v>
      </c>
      <c r="T325" s="446">
        <f t="shared" si="40"/>
        <v>0</v>
      </c>
      <c r="U325" s="447">
        <f t="shared" si="41"/>
        <v>0</v>
      </c>
      <c r="V325" s="722">
        <f t="shared" si="36"/>
        <v>0</v>
      </c>
      <c r="W325" s="726"/>
      <c r="X325" s="726"/>
      <c r="Y325" s="726"/>
      <c r="Z325" s="726"/>
      <c r="AA325" s="726"/>
      <c r="AB325" s="727"/>
      <c r="AC325" s="727"/>
      <c r="AD325" s="727"/>
      <c r="AE325" s="727"/>
    </row>
    <row r="326" spans="1:31" s="728" customFormat="1" ht="57" customHeight="1">
      <c r="A326" s="707">
        <v>307</v>
      </c>
      <c r="B326" s="542">
        <v>7000016341</v>
      </c>
      <c r="C326" s="542">
        <v>730</v>
      </c>
      <c r="D326" s="542">
        <v>190</v>
      </c>
      <c r="E326" s="542">
        <v>10</v>
      </c>
      <c r="F326" s="542" t="s">
        <v>840</v>
      </c>
      <c r="G326" s="542">
        <v>170000265</v>
      </c>
      <c r="H326" s="542">
        <v>998716</v>
      </c>
      <c r="I326" s="543"/>
      <c r="J326" s="542">
        <v>18</v>
      </c>
      <c r="K326" s="541"/>
      <c r="L326" s="540" t="s">
        <v>510</v>
      </c>
      <c r="M326" s="542" t="s">
        <v>299</v>
      </c>
      <c r="N326" s="542">
        <v>8</v>
      </c>
      <c r="O326" s="715"/>
      <c r="P326" s="539" t="str">
        <f t="shared" si="37"/>
        <v>INCLUDED</v>
      </c>
      <c r="Q326" s="721">
        <f t="shared" si="38"/>
        <v>0</v>
      </c>
      <c r="R326" s="446">
        <f t="shared" si="39"/>
        <v>0</v>
      </c>
      <c r="S326" s="609">
        <f>Discount!$J$36</f>
        <v>0</v>
      </c>
      <c r="T326" s="446">
        <f t="shared" si="40"/>
        <v>0</v>
      </c>
      <c r="U326" s="447">
        <f t="shared" si="41"/>
        <v>0</v>
      </c>
      <c r="V326" s="722">
        <f t="shared" si="36"/>
        <v>0</v>
      </c>
      <c r="W326" s="726"/>
      <c r="X326" s="726"/>
      <c r="Y326" s="726"/>
      <c r="Z326" s="726"/>
      <c r="AA326" s="726"/>
      <c r="AB326" s="727"/>
      <c r="AC326" s="727"/>
      <c r="AD326" s="727"/>
      <c r="AE326" s="727"/>
    </row>
    <row r="327" spans="1:31" s="794" customFormat="1" ht="90" customHeight="1">
      <c r="A327" s="707">
        <v>308</v>
      </c>
      <c r="B327" s="542">
        <v>7000016715</v>
      </c>
      <c r="C327" s="787">
        <v>10</v>
      </c>
      <c r="D327" s="787">
        <v>200</v>
      </c>
      <c r="E327" s="787">
        <v>10</v>
      </c>
      <c r="F327" s="787" t="s">
        <v>672</v>
      </c>
      <c r="G327" s="787">
        <v>100023085</v>
      </c>
      <c r="H327" s="787">
        <v>995455</v>
      </c>
      <c r="I327" s="788"/>
      <c r="J327" s="787">
        <v>18</v>
      </c>
      <c r="K327" s="789"/>
      <c r="L327" s="790" t="s">
        <v>784</v>
      </c>
      <c r="M327" s="787" t="s">
        <v>785</v>
      </c>
      <c r="N327" s="787">
        <v>1</v>
      </c>
      <c r="O327" s="791"/>
      <c r="P327" s="539" t="str">
        <f t="shared" ref="P327" si="42">IF(O327=0, "INCLUDED", IF(ISERROR(N327*O327), O327, N327*O327))</f>
        <v>INCLUDED</v>
      </c>
      <c r="Q327" s="721">
        <f t="shared" ref="Q327" si="43">IF(P327="Included",0,P327)</f>
        <v>0</v>
      </c>
      <c r="R327" s="446">
        <f t="shared" ref="R327" si="44">IF( K327="",J327*(IF(P327="Included",0,P327))/100,K327*(IF(P327="Included",0,P327)))</f>
        <v>0</v>
      </c>
      <c r="S327" s="609">
        <f>Discount!$J$36</f>
        <v>0</v>
      </c>
      <c r="T327" s="446">
        <f t="shared" ref="T327" si="45">S327*Q327</f>
        <v>0</v>
      </c>
      <c r="U327" s="447">
        <f t="shared" ref="U327" si="46">IF(K327="",J327*T327/100,K327*T327)</f>
        <v>0</v>
      </c>
      <c r="V327" s="722">
        <f t="shared" ref="V327" si="47">O327*N327</f>
        <v>0</v>
      </c>
      <c r="W327" s="792"/>
      <c r="X327" s="792"/>
      <c r="Y327" s="792"/>
      <c r="Z327" s="792"/>
      <c r="AA327" s="792"/>
      <c r="AB327" s="793"/>
      <c r="AC327" s="793"/>
      <c r="AD327" s="793"/>
      <c r="AE327" s="793"/>
    </row>
    <row r="328" spans="1:31" ht="28.5" customHeight="1">
      <c r="A328" s="592"/>
      <c r="B328" s="596" t="s">
        <v>196</v>
      </c>
      <c r="C328" s="594"/>
      <c r="D328" s="594"/>
      <c r="E328" s="594"/>
      <c r="F328" s="593"/>
      <c r="G328" s="593"/>
      <c r="H328" s="593"/>
      <c r="I328" s="593"/>
      <c r="J328" s="593"/>
      <c r="K328" s="593"/>
      <c r="L328" s="593"/>
      <c r="M328" s="593"/>
      <c r="N328" s="595"/>
      <c r="O328" s="593"/>
      <c r="P328" s="704">
        <f>ROUND(SUM(P18:P327),0)</f>
        <v>0</v>
      </c>
      <c r="Q328" s="612"/>
      <c r="R328" s="611">
        <f>SUM(R18:R327)</f>
        <v>0</v>
      </c>
      <c r="S328" s="263"/>
      <c r="T328" s="448"/>
      <c r="U328" s="611">
        <f>SUM(U18:U327)</f>
        <v>0</v>
      </c>
      <c r="V328" s="712">
        <f>SUM(V18:V327)</f>
        <v>0</v>
      </c>
      <c r="W328" s="264"/>
      <c r="X328" s="264"/>
      <c r="Y328" s="264"/>
      <c r="Z328" s="264"/>
      <c r="AA328" s="264"/>
    </row>
    <row r="329" spans="1:31" ht="21.75" customHeight="1">
      <c r="B329" s="708"/>
      <c r="C329" s="709"/>
      <c r="D329" s="709"/>
      <c r="E329" s="709"/>
      <c r="F329" s="709"/>
      <c r="G329" s="709"/>
      <c r="H329" s="709"/>
      <c r="I329" s="709"/>
      <c r="J329" s="709"/>
      <c r="K329" s="709"/>
      <c r="L329" s="709"/>
      <c r="M329" s="472"/>
      <c r="N329" s="463"/>
      <c r="O329" s="472"/>
      <c r="P329" s="472"/>
      <c r="Q329" s="470"/>
      <c r="R329" s="263"/>
      <c r="S329" s="263"/>
      <c r="T329" s="448"/>
      <c r="U329" s="263"/>
      <c r="V329" s="264"/>
      <c r="W329" s="264"/>
      <c r="X329" s="264"/>
      <c r="Y329" s="264"/>
      <c r="Z329" s="264"/>
      <c r="AA329" s="264"/>
    </row>
    <row r="330" spans="1:31" ht="30" customHeight="1">
      <c r="A330" s="585" t="s">
        <v>357</v>
      </c>
      <c r="B330" s="876" t="s">
        <v>358</v>
      </c>
      <c r="C330" s="876"/>
      <c r="D330" s="876"/>
      <c r="E330" s="876"/>
      <c r="F330" s="876"/>
      <c r="G330" s="876"/>
      <c r="H330" s="876"/>
      <c r="I330" s="876"/>
      <c r="J330" s="876"/>
      <c r="K330" s="876"/>
      <c r="L330" s="876"/>
      <c r="M330" s="876"/>
      <c r="N330" s="876"/>
      <c r="O330" s="876"/>
      <c r="P330" s="876"/>
      <c r="Q330" s="470"/>
      <c r="R330" s="263"/>
      <c r="S330" s="263"/>
      <c r="T330" s="448"/>
      <c r="U330" s="263"/>
      <c r="V330" s="264"/>
      <c r="W330" s="264"/>
      <c r="X330" s="264"/>
      <c r="Y330" s="264"/>
      <c r="Z330" s="264"/>
      <c r="AA330" s="264"/>
    </row>
    <row r="331" spans="1:31" ht="21.75" customHeight="1">
      <c r="A331" s="710"/>
      <c r="B331" s="431"/>
      <c r="C331" s="330"/>
      <c r="D331" s="331"/>
      <c r="E331" s="332"/>
      <c r="F331" s="423"/>
      <c r="G331" s="423"/>
      <c r="H331" s="423"/>
      <c r="I331" s="423"/>
      <c r="J331" s="423"/>
      <c r="K331" s="423"/>
      <c r="L331" s="413"/>
      <c r="M331" s="472"/>
      <c r="N331" s="463"/>
      <c r="O331" s="472"/>
      <c r="P331" s="472"/>
      <c r="Q331" s="470"/>
      <c r="R331" s="263"/>
      <c r="S331" s="263"/>
      <c r="T331" s="448"/>
      <c r="U331" s="263"/>
      <c r="V331" s="264"/>
      <c r="W331" s="264"/>
      <c r="X331" s="264"/>
      <c r="Y331" s="264"/>
      <c r="Z331" s="264"/>
      <c r="AA331" s="264"/>
    </row>
    <row r="332" spans="1:31" ht="21.75" customHeight="1">
      <c r="A332" s="710"/>
      <c r="B332" s="431"/>
      <c r="C332" s="330"/>
      <c r="D332" s="331"/>
      <c r="E332" s="332"/>
      <c r="F332" s="423"/>
      <c r="G332" s="423"/>
      <c r="H332" s="423"/>
      <c r="I332" s="423"/>
      <c r="J332" s="423"/>
      <c r="K332" s="423"/>
      <c r="L332" s="413"/>
      <c r="M332" s="472"/>
      <c r="N332" s="463"/>
      <c r="O332" s="472"/>
      <c r="P332" s="472"/>
      <c r="Q332" s="470"/>
      <c r="R332" s="263"/>
      <c r="S332" s="263"/>
      <c r="T332" s="448"/>
      <c r="U332" s="263"/>
      <c r="V332" s="264"/>
      <c r="W332" s="264"/>
      <c r="X332" s="264"/>
      <c r="Y332" s="264"/>
      <c r="Z332" s="264"/>
      <c r="AA332" s="264"/>
    </row>
    <row r="333" spans="1:31" s="463" customFormat="1" ht="16.5">
      <c r="A333" s="585"/>
      <c r="B333" s="586" t="s">
        <v>316</v>
      </c>
      <c r="C333" s="879" t="str">
        <f>'Sch-1'!C315:D315</f>
        <v xml:space="preserve">  </v>
      </c>
      <c r="D333" s="879"/>
      <c r="E333" s="879"/>
      <c r="F333" s="585"/>
      <c r="G333" s="585"/>
      <c r="H333" s="585"/>
      <c r="I333" s="585"/>
      <c r="J333" s="585"/>
      <c r="K333" s="585"/>
      <c r="L333" s="585"/>
      <c r="M333" s="877" t="s">
        <v>318</v>
      </c>
      <c r="N333" s="877"/>
      <c r="O333" s="880" t="str">
        <f>'Sch-1'!K315</f>
        <v/>
      </c>
      <c r="P333" s="880"/>
      <c r="R333" s="471"/>
      <c r="S333" s="471"/>
      <c r="T333" s="471"/>
      <c r="U333" s="471"/>
    </row>
    <row r="334" spans="1:31" s="463" customFormat="1" ht="16.5">
      <c r="A334" s="585"/>
      <c r="B334" s="586" t="s">
        <v>317</v>
      </c>
      <c r="C334" s="878" t="str">
        <f>'Sch-1'!C316:D316</f>
        <v/>
      </c>
      <c r="D334" s="878"/>
      <c r="E334" s="878"/>
      <c r="F334" s="585"/>
      <c r="G334" s="585"/>
      <c r="H334" s="585"/>
      <c r="I334" s="585"/>
      <c r="J334" s="585"/>
      <c r="K334" s="585"/>
      <c r="L334" s="585"/>
      <c r="M334" s="877" t="s">
        <v>125</v>
      </c>
      <c r="N334" s="877"/>
      <c r="O334" s="880" t="str">
        <f>'Sch-1'!K316</f>
        <v/>
      </c>
      <c r="P334" s="880"/>
      <c r="R334" s="471"/>
      <c r="S334" s="471"/>
      <c r="T334" s="471"/>
      <c r="U334" s="471"/>
    </row>
    <row r="335" spans="1:31" ht="16.5">
      <c r="B335" s="431"/>
      <c r="C335" s="330"/>
      <c r="D335" s="3"/>
      <c r="E335" s="332"/>
      <c r="F335" s="432"/>
      <c r="G335" s="423"/>
      <c r="H335" s="423"/>
      <c r="I335" s="423"/>
      <c r="J335" s="423"/>
      <c r="K335" s="423"/>
      <c r="L335" s="413"/>
      <c r="M335" s="472"/>
      <c r="N335" s="463"/>
      <c r="O335" s="472"/>
      <c r="P335" s="472"/>
      <c r="Q335" s="472"/>
    </row>
    <row r="336" spans="1:31" ht="16.5">
      <c r="B336" s="433"/>
      <c r="C336" s="335"/>
      <c r="D336" s="336"/>
      <c r="E336" s="332"/>
      <c r="F336" s="432"/>
      <c r="G336" s="434"/>
      <c r="H336" s="434"/>
      <c r="I336" s="434"/>
      <c r="J336" s="434"/>
      <c r="K336" s="434"/>
      <c r="L336" s="413"/>
      <c r="M336" s="472"/>
      <c r="N336" s="463"/>
      <c r="O336" s="472"/>
      <c r="P336" s="472"/>
      <c r="Q336" s="472"/>
    </row>
    <row r="338" spans="16:16" hidden="1">
      <c r="P338" s="697">
        <f>P328*0.18</f>
        <v>0</v>
      </c>
    </row>
  </sheetData>
  <sheetProtection algorithmName="SHA-512" hashValue="ULjZceN/2M6OT4mFqjCPtKXt5nn/p0fk7nbzJfPtFG8XjKeAQhjdqJlZqwTrBAgUsFsrlBkyRjMbi6JNe9BaHA==" saltValue="dRo5ubXV9IYKPyW66wbkbQ==" spinCount="100000" sheet="1" formatColumns="0" formatRows="0" selectLockedCells="1"/>
  <customSheetViews>
    <customSheetView guid="{3FCD02EB-1C44-4646-B069-2B9945E67B1F}" scale="70" showPageBreaks="1" printArea="1" hiddenRows="1" hiddenColumns="1" view="pageBreakPreview" topLeftCell="A324">
      <selection activeCell="O327" sqref="O327"/>
      <pageMargins left="0.2" right="0.2" top="0.75" bottom="0.5" header="0.3" footer="0.3"/>
      <printOptions horizontalCentered="1"/>
      <pageSetup paperSize="9" scale="52" orientation="landscape" r:id="rId1"/>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2"/>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3"/>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4"/>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5"/>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7"/>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8"/>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0"/>
      <headerFooter>
        <oddHeader>&amp;RSchedule-3
Page &amp;P of &amp;N</oddHeader>
      </headerFooter>
    </customSheetView>
  </customSheetViews>
  <mergeCells count="17">
    <mergeCell ref="B330:P330"/>
    <mergeCell ref="M334:N334"/>
    <mergeCell ref="M333:N333"/>
    <mergeCell ref="C334:E334"/>
    <mergeCell ref="C333:E333"/>
    <mergeCell ref="O334:P334"/>
    <mergeCell ref="O333:P333"/>
    <mergeCell ref="A3:P3"/>
    <mergeCell ref="A4:P4"/>
    <mergeCell ref="A6:B6"/>
    <mergeCell ref="A7:I7"/>
    <mergeCell ref="A8:G8"/>
    <mergeCell ref="C12:G12"/>
    <mergeCell ref="A14:P14"/>
    <mergeCell ref="C11:G11"/>
    <mergeCell ref="C10:G10"/>
    <mergeCell ref="C9:G9"/>
  </mergeCells>
  <conditionalFormatting sqref="K18 K39:K327">
    <cfRule type="expression" dxfId="6" priority="31" stopIfTrue="1">
      <formula>J18&gt;0</formula>
    </cfRule>
  </conditionalFormatting>
  <conditionalFormatting sqref="K19:K38">
    <cfRule type="expression" dxfId="5" priority="2" stopIfTrue="1">
      <formula>J19&gt;0</formula>
    </cfRule>
  </conditionalFormatting>
  <dataValidations count="5">
    <dataValidation type="list" allowBlank="1" showInputMessage="1" showErrorMessage="1" sqref="IJ64763 A64763:K64763" xr:uid="{00000000-0002-0000-0600-000000000000}">
      <formula1>#REF!</formula1>
    </dataValidation>
    <dataValidation type="decimal" operator="greaterThan" allowBlank="1" showInputMessage="1" showErrorMessage="1" error="Enter only Numeric Value greater than zero or leave the cell blank !" sqref="O64733:O64779" xr:uid="{00000000-0002-0000-0600-000001000000}">
      <formula1>0</formula1>
    </dataValidation>
    <dataValidation type="list" operator="greaterThan" allowBlank="1" showInputMessage="1" showErrorMessage="1" sqref="K18:K327" xr:uid="{00000000-0002-0000-0600-000002000000}">
      <formula1>"0%,5%,12%,18%,28%"</formula1>
    </dataValidation>
    <dataValidation type="whole" operator="greaterThan" allowBlank="1" showInputMessage="1" showErrorMessage="1" sqref="I18:I327" xr:uid="{00000000-0002-0000-0600-000003000000}">
      <formula1>0</formula1>
    </dataValidation>
    <dataValidation type="decimal" operator="greaterThanOrEqual" allowBlank="1" showInputMessage="1" showErrorMessage="1" sqref="O18:O327" xr:uid="{00000000-0002-0000-0600-000004000000}">
      <formula1>0</formula1>
    </dataValidation>
  </dataValidations>
  <printOptions horizontalCentered="1"/>
  <pageMargins left="0.2" right="0.2" top="0.75" bottom="0.5" header="0.3" footer="0.3"/>
  <pageSetup paperSize="9" scale="52" orientation="landscape" r:id="rId11"/>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RowHeight="15.75"/>
  <cols>
    <col min="1" max="1" width="7.5703125" style="498" customWidth="1"/>
    <col min="2" max="2" width="9" style="498" customWidth="1"/>
    <col min="3" max="3" width="10.28515625" style="498" customWidth="1"/>
    <col min="4" max="4" width="10.85546875" style="498" customWidth="1"/>
    <col min="5" max="5" width="11.140625" style="498" customWidth="1"/>
    <col min="6" max="6" width="13.7109375" style="498" customWidth="1"/>
    <col min="7" max="7" width="15.42578125" style="498" customWidth="1"/>
    <col min="8" max="11" width="16.85546875" style="498" customWidth="1"/>
    <col min="12" max="12" width="14.42578125" style="499" customWidth="1"/>
    <col min="13" max="13" width="9" style="498" customWidth="1"/>
    <col min="14" max="14" width="11.42578125" style="498" customWidth="1"/>
    <col min="15" max="15" width="13.28515625" style="498" customWidth="1"/>
    <col min="16" max="16" width="15.7109375" style="503" customWidth="1"/>
    <col min="17" max="16384" width="9.140625" style="503"/>
  </cols>
  <sheetData>
    <row r="1" spans="1:16" s="500" customFormat="1" ht="24.75" customHeight="1">
      <c r="A1" s="483" t="str">
        <f>Cover!B3</f>
        <v xml:space="preserve">SPEC. NO.: 5002002222/TOWER/DOM/A02-CC CS -3	</v>
      </c>
      <c r="B1" s="483"/>
      <c r="C1" s="483"/>
      <c r="D1" s="483"/>
      <c r="E1" s="483"/>
      <c r="F1" s="483"/>
      <c r="G1" s="484"/>
      <c r="H1" s="484"/>
      <c r="I1" s="484"/>
      <c r="J1" s="484"/>
      <c r="K1" s="484"/>
      <c r="L1" s="485"/>
      <c r="M1" s="486"/>
      <c r="N1" s="487"/>
      <c r="O1" s="487"/>
      <c r="P1" s="488" t="s">
        <v>26</v>
      </c>
    </row>
    <row r="2" spans="1:16" s="500" customFormat="1">
      <c r="A2" s="11"/>
      <c r="B2" s="11"/>
      <c r="C2" s="11"/>
      <c r="D2" s="11"/>
      <c r="E2" s="11"/>
      <c r="F2" s="11"/>
      <c r="G2" s="489"/>
      <c r="H2" s="489"/>
      <c r="I2" s="489"/>
      <c r="J2" s="489"/>
      <c r="K2" s="489"/>
      <c r="L2" s="490"/>
      <c r="M2" s="491"/>
      <c r="N2" s="492"/>
      <c r="O2" s="492"/>
    </row>
    <row r="3" spans="1:16" s="500" customFormat="1" ht="61.5" customHeight="1">
      <c r="A3" s="881"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881"/>
      <c r="C3" s="881"/>
      <c r="D3" s="881"/>
      <c r="E3" s="881"/>
      <c r="F3" s="881"/>
      <c r="G3" s="881"/>
      <c r="H3" s="881"/>
      <c r="I3" s="881"/>
      <c r="J3" s="881"/>
      <c r="K3" s="881"/>
      <c r="L3" s="881"/>
      <c r="M3" s="881"/>
      <c r="N3" s="881"/>
      <c r="O3" s="881"/>
      <c r="P3" s="881"/>
    </row>
    <row r="4" spans="1:16" s="500" customFormat="1" ht="16.5">
      <c r="A4" s="882" t="s">
        <v>19</v>
      </c>
      <c r="B4" s="882"/>
      <c r="C4" s="882"/>
      <c r="D4" s="882"/>
      <c r="E4" s="882"/>
      <c r="F4" s="882"/>
      <c r="G4" s="882"/>
      <c r="H4" s="882"/>
      <c r="I4" s="882"/>
      <c r="J4" s="882"/>
      <c r="K4" s="882"/>
      <c r="L4" s="882"/>
      <c r="M4" s="882"/>
      <c r="N4" s="882"/>
      <c r="O4" s="882"/>
      <c r="P4" s="882"/>
    </row>
    <row r="5" spans="1:16" s="500" customFormat="1">
      <c r="A5" s="493"/>
      <c r="B5" s="493"/>
      <c r="C5" s="493"/>
      <c r="D5" s="493"/>
      <c r="E5" s="493"/>
      <c r="F5" s="493"/>
      <c r="G5" s="494"/>
      <c r="H5" s="494"/>
      <c r="I5" s="494"/>
      <c r="J5" s="494"/>
      <c r="K5" s="494"/>
      <c r="L5" s="494"/>
      <c r="M5" s="493"/>
      <c r="N5" s="493"/>
      <c r="O5" s="493"/>
    </row>
    <row r="6" spans="1:16" s="500" customFormat="1" ht="20.25" customHeight="1">
      <c r="A6" s="857" t="s">
        <v>350</v>
      </c>
      <c r="B6" s="857"/>
      <c r="C6" s="4"/>
      <c r="D6" s="352"/>
      <c r="E6" s="4"/>
      <c r="F6" s="4"/>
      <c r="G6" s="4"/>
      <c r="H6" s="4"/>
      <c r="I6" s="4"/>
      <c r="J6" s="494"/>
      <c r="K6" s="494"/>
      <c r="L6" s="494"/>
      <c r="M6" s="493"/>
      <c r="N6" s="493"/>
      <c r="O6" s="493"/>
    </row>
    <row r="7" spans="1:16" s="500" customFormat="1" ht="21" customHeight="1">
      <c r="A7" s="869" t="str">
        <f>'Sch-1'!A7</f>
        <v>JOINT VENTURE OF 0 &amp; 0</v>
      </c>
      <c r="B7" s="869"/>
      <c r="C7" s="869"/>
      <c r="D7" s="869"/>
      <c r="E7" s="869"/>
      <c r="F7" s="869"/>
      <c r="G7" s="869"/>
      <c r="H7" s="869"/>
      <c r="I7" s="869"/>
      <c r="J7" s="5"/>
      <c r="K7" s="5"/>
      <c r="L7" s="393"/>
      <c r="M7" s="5"/>
      <c r="N7" s="495" t="s">
        <v>1</v>
      </c>
      <c r="O7" s="492"/>
    </row>
    <row r="8" spans="1:16" s="500" customFormat="1" ht="21" customHeight="1">
      <c r="A8" s="858" t="str">
        <f>"Bidder’s Name and Address  (" &amp; MID('Names of Bidder'!B9,9, 20) &amp; ") :"</f>
        <v>Bidder’s Name and Address  (Lead Partner) :</v>
      </c>
      <c r="B8" s="858"/>
      <c r="C8" s="858"/>
      <c r="D8" s="858"/>
      <c r="E8" s="858"/>
      <c r="F8" s="858"/>
      <c r="G8" s="858"/>
      <c r="H8" s="531"/>
      <c r="I8" s="531"/>
      <c r="J8" s="509"/>
      <c r="K8" s="509"/>
      <c r="L8" s="509"/>
      <c r="M8" s="509"/>
      <c r="N8" s="12" t="str">
        <f>'Sch-1'!K8</f>
        <v>Contract Services</v>
      </c>
      <c r="O8" s="492"/>
    </row>
    <row r="9" spans="1:16" s="500" customFormat="1" ht="24" customHeight="1">
      <c r="A9" s="456" t="s">
        <v>12</v>
      </c>
      <c r="B9" s="406"/>
      <c r="C9" s="871" t="str">
        <f>IF('Names of Bidder'!D9=0, "", 'Names of Bidder'!D9)</f>
        <v/>
      </c>
      <c r="D9" s="871"/>
      <c r="E9" s="871"/>
      <c r="F9" s="871"/>
      <c r="G9" s="871"/>
      <c r="H9" s="439"/>
      <c r="I9" s="407"/>
      <c r="J9" s="262"/>
      <c r="K9" s="262"/>
      <c r="L9" s="501"/>
      <c r="N9" s="12" t="str">
        <f>'Sch-1'!K9</f>
        <v>Power Grid Corporation of India Ltd.,</v>
      </c>
      <c r="O9" s="492"/>
    </row>
    <row r="10" spans="1:16" s="500" customFormat="1" ht="16.5">
      <c r="A10" s="456" t="s">
        <v>11</v>
      </c>
      <c r="B10" s="406"/>
      <c r="C10" s="870" t="str">
        <f>IF('Names of Bidder'!D10=0, "", 'Names of Bidder'!D10)</f>
        <v/>
      </c>
      <c r="D10" s="870"/>
      <c r="E10" s="870"/>
      <c r="F10" s="870"/>
      <c r="G10" s="870"/>
      <c r="H10" s="439"/>
      <c r="I10" s="407"/>
      <c r="J10" s="262"/>
      <c r="K10" s="262"/>
      <c r="L10" s="501"/>
      <c r="N10" s="12" t="str">
        <f>'Sch-1'!K10</f>
        <v>"Saudamini", Plot No.-2</v>
      </c>
      <c r="O10" s="492"/>
    </row>
    <row r="11" spans="1:16" s="500" customFormat="1">
      <c r="A11" s="407"/>
      <c r="B11" s="407"/>
      <c r="C11" s="870" t="str">
        <f>IF('Names of Bidder'!D11=0, "", 'Names of Bidder'!D11)</f>
        <v/>
      </c>
      <c r="D11" s="870"/>
      <c r="E11" s="870"/>
      <c r="F11" s="870"/>
      <c r="G11" s="870"/>
      <c r="H11" s="439"/>
      <c r="I11" s="407"/>
      <c r="J11" s="262"/>
      <c r="K11" s="262"/>
      <c r="L11" s="501"/>
      <c r="N11" s="12" t="str">
        <f>'Sch-1'!K11</f>
        <v xml:space="preserve">Sector-29, </v>
      </c>
      <c r="O11" s="492"/>
    </row>
    <row r="12" spans="1:16" s="500" customFormat="1">
      <c r="A12" s="407"/>
      <c r="B12" s="407"/>
      <c r="C12" s="870" t="str">
        <f>IF('Names of Bidder'!D12=0, "", 'Names of Bidder'!D12)</f>
        <v/>
      </c>
      <c r="D12" s="870"/>
      <c r="E12" s="870"/>
      <c r="F12" s="870"/>
      <c r="G12" s="870"/>
      <c r="H12" s="439"/>
      <c r="I12" s="407"/>
      <c r="J12" s="262"/>
      <c r="K12" s="262"/>
      <c r="L12" s="501"/>
      <c r="N12" s="12" t="str">
        <f>'Sch-1'!K12</f>
        <v>Gurgaon (Haryana) - 122001</v>
      </c>
      <c r="O12" s="492"/>
    </row>
    <row r="13" spans="1:16" s="500" customFormat="1">
      <c r="A13" s="407"/>
      <c r="B13" s="407"/>
      <c r="C13" s="576"/>
      <c r="D13" s="576"/>
      <c r="E13" s="576"/>
      <c r="F13" s="576"/>
      <c r="G13" s="576"/>
      <c r="H13" s="439"/>
      <c r="I13" s="407"/>
      <c r="J13" s="262"/>
      <c r="K13" s="262"/>
      <c r="L13" s="501"/>
      <c r="N13" s="12"/>
      <c r="O13" s="492"/>
    </row>
    <row r="14" spans="1:16" s="500" customFormat="1" ht="21" customHeight="1">
      <c r="A14" s="874" t="s">
        <v>27</v>
      </c>
      <c r="B14" s="874"/>
      <c r="C14" s="874"/>
      <c r="D14" s="874"/>
      <c r="E14" s="874"/>
      <c r="F14" s="874"/>
      <c r="G14" s="874"/>
      <c r="H14" s="874"/>
      <c r="I14" s="874"/>
      <c r="J14" s="874"/>
      <c r="K14" s="874"/>
      <c r="L14" s="874"/>
      <c r="M14" s="874"/>
      <c r="N14" s="874"/>
      <c r="O14" s="874"/>
      <c r="P14" s="874"/>
    </row>
    <row r="15" spans="1:16" s="500" customFormat="1" ht="63.75" customHeight="1">
      <c r="A15" s="479" t="s">
        <v>7</v>
      </c>
      <c r="B15" s="480" t="s">
        <v>266</v>
      </c>
      <c r="C15" s="480" t="s">
        <v>267</v>
      </c>
      <c r="D15" s="480" t="s">
        <v>277</v>
      </c>
      <c r="E15" s="480" t="s">
        <v>279</v>
      </c>
      <c r="F15" s="480" t="s">
        <v>280</v>
      </c>
      <c r="G15" s="479" t="s">
        <v>25</v>
      </c>
      <c r="H15" s="510" t="s">
        <v>323</v>
      </c>
      <c r="I15" s="511" t="s">
        <v>322</v>
      </c>
      <c r="J15" s="511" t="s">
        <v>309</v>
      </c>
      <c r="K15" s="511" t="s">
        <v>319</v>
      </c>
      <c r="L15" s="480" t="s">
        <v>15</v>
      </c>
      <c r="M15" s="481" t="s">
        <v>9</v>
      </c>
      <c r="N15" s="481" t="s">
        <v>16</v>
      </c>
      <c r="O15" s="482" t="s">
        <v>28</v>
      </c>
      <c r="P15" s="482" t="s">
        <v>29</v>
      </c>
    </row>
    <row r="16" spans="1:16" s="590" customFormat="1" ht="15">
      <c r="A16" s="587">
        <v>1</v>
      </c>
      <c r="B16" s="587">
        <v>2</v>
      </c>
      <c r="C16" s="587">
        <v>3</v>
      </c>
      <c r="D16" s="587">
        <v>4</v>
      </c>
      <c r="E16" s="587">
        <v>5</v>
      </c>
      <c r="F16" s="587">
        <v>6</v>
      </c>
      <c r="G16" s="587">
        <v>7</v>
      </c>
      <c r="H16" s="588">
        <v>8</v>
      </c>
      <c r="I16" s="588">
        <v>9</v>
      </c>
      <c r="J16" s="588">
        <v>10</v>
      </c>
      <c r="K16" s="588">
        <v>11</v>
      </c>
      <c r="L16" s="589">
        <v>12</v>
      </c>
      <c r="M16" s="587">
        <v>13</v>
      </c>
      <c r="N16" s="587">
        <v>14</v>
      </c>
      <c r="O16" s="587">
        <v>15</v>
      </c>
      <c r="P16" s="587" t="s">
        <v>321</v>
      </c>
    </row>
    <row r="17" spans="1:17">
      <c r="A17" s="496"/>
      <c r="B17" s="496"/>
      <c r="C17" s="496"/>
      <c r="D17" s="496"/>
      <c r="E17" s="496"/>
      <c r="F17" s="496"/>
      <c r="G17" s="496"/>
      <c r="H17" s="496"/>
      <c r="I17" s="496"/>
      <c r="J17" s="496"/>
      <c r="K17" s="496"/>
      <c r="L17" s="497"/>
      <c r="M17" s="496"/>
      <c r="N17" s="496"/>
      <c r="O17" s="496"/>
      <c r="P17" s="502"/>
    </row>
    <row r="18" spans="1:17" s="498" customFormat="1" ht="45" customHeight="1">
      <c r="A18" s="496"/>
      <c r="B18" s="504"/>
      <c r="C18" s="504"/>
      <c r="D18" s="504"/>
      <c r="F18" s="504"/>
      <c r="G18" s="504"/>
      <c r="H18" s="504"/>
      <c r="I18" s="582" t="s">
        <v>338</v>
      </c>
      <c r="J18" s="504"/>
      <c r="K18" s="504"/>
      <c r="L18" s="504"/>
      <c r="M18" s="504"/>
      <c r="N18" s="504"/>
      <c r="O18" s="504"/>
      <c r="P18" s="504"/>
    </row>
    <row r="19" spans="1:17" ht="26.25" customHeight="1">
      <c r="A19" s="496"/>
      <c r="B19" s="890"/>
      <c r="C19" s="891"/>
      <c r="D19" s="891"/>
      <c r="E19" s="891"/>
      <c r="F19" s="891"/>
      <c r="G19" s="891"/>
      <c r="H19" s="891"/>
      <c r="I19" s="891"/>
      <c r="J19" s="891"/>
      <c r="K19" s="892"/>
      <c r="L19" s="505"/>
      <c r="M19" s="505"/>
      <c r="N19" s="505"/>
      <c r="O19" s="505"/>
      <c r="P19" s="506"/>
      <c r="Q19" s="440"/>
    </row>
    <row r="20" spans="1:17" ht="27.75" customHeight="1">
      <c r="A20" s="887" t="s">
        <v>324</v>
      </c>
      <c r="B20" s="887"/>
      <c r="C20" s="887"/>
      <c r="D20" s="887"/>
      <c r="E20" s="887"/>
      <c r="F20" s="887"/>
      <c r="G20" s="887"/>
      <c r="H20" s="887"/>
      <c r="I20" s="887"/>
      <c r="J20" s="887"/>
      <c r="K20" s="887"/>
      <c r="L20" s="887"/>
      <c r="M20" s="887"/>
      <c r="N20" s="887"/>
      <c r="O20" s="887"/>
      <c r="P20" s="887"/>
      <c r="Q20" s="440"/>
    </row>
    <row r="21" spans="1:17" ht="39" customHeight="1">
      <c r="A21" s="888" t="s">
        <v>325</v>
      </c>
      <c r="B21" s="888"/>
      <c r="C21" s="888"/>
      <c r="D21" s="888"/>
      <c r="E21" s="888"/>
      <c r="F21" s="888"/>
      <c r="G21" s="888"/>
      <c r="H21" s="888"/>
      <c r="I21" s="888"/>
      <c r="J21" s="888"/>
      <c r="K21" s="888"/>
      <c r="L21" s="888"/>
      <c r="M21" s="888"/>
      <c r="N21" s="888"/>
      <c r="O21" s="888"/>
      <c r="P21" s="888"/>
      <c r="Q21" s="440"/>
    </row>
    <row r="23" spans="1:17" s="507" customFormat="1">
      <c r="B23" s="508" t="s">
        <v>316</v>
      </c>
      <c r="C23" s="886" t="str">
        <f>'Sch-3'!C333:D333</f>
        <v xml:space="preserve">  </v>
      </c>
      <c r="D23" s="885"/>
    </row>
    <row r="24" spans="1:17" s="507" customFormat="1">
      <c r="B24" s="508" t="s">
        <v>317</v>
      </c>
      <c r="C24" s="884" t="str">
        <f>'Sch-3'!C334:D334</f>
        <v/>
      </c>
      <c r="D24" s="885"/>
      <c r="L24" s="883" t="s">
        <v>318</v>
      </c>
      <c r="M24" s="883"/>
      <c r="N24" s="889" t="str">
        <f>'Sch-3'!O333</f>
        <v/>
      </c>
      <c r="O24" s="889"/>
      <c r="P24" s="889"/>
    </row>
    <row r="25" spans="1:17">
      <c r="L25" s="883" t="s">
        <v>125</v>
      </c>
      <c r="M25" s="883"/>
      <c r="N25" s="889" t="str">
        <f>'Sch-3'!O334</f>
        <v/>
      </c>
      <c r="O25" s="889"/>
      <c r="P25" s="889"/>
    </row>
  </sheetData>
  <sheetProtection password="CCC7" sheet="1" objects="1" scenarios="1" formatColumns="0" formatRows="0" selectLockedCells="1"/>
  <customSheetViews>
    <customSheetView guid="{3FCD02EB-1C44-4646-B069-2B9945E67B1F}" scale="80" showPageBreaks="1" printArea="1" view="pageBreakPreview" topLeftCell="A4">
      <selection activeCell="Q18" sqref="Q18"/>
      <pageMargins left="0.7" right="0.7" top="0.75" bottom="0.75" header="0.3" footer="0.3"/>
      <pageSetup paperSize="9" scale="58" orientation="landscape" r:id="rId1"/>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2"/>
    </customSheetView>
    <customSheetView guid="{63D51328-7CBC-4A1E-B96D-BAE91416501B}" showPageBreaks="1" printArea="1" view="pageBreakPreview">
      <selection activeCell="Q18" sqref="Q18"/>
      <pageMargins left="0.7" right="0.7" top="0.75" bottom="0.75" header="0.3" footer="0.3"/>
      <pageSetup paperSize="9" scale="58" orientation="landscape" r:id="rId3"/>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4"/>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B96E710B-6DD7-4DE1-95AB-C9EE060CD030}" scale="80" showPageBreaks="1" printArea="1" view="pageBreakPreview">
      <selection activeCell="G22" sqref="G22"/>
      <pageMargins left="0.7" right="0.7" top="0.75" bottom="0.75" header="0.3" footer="0.3"/>
      <pageSetup paperSize="9" scale="58" orientation="landscape" r:id="rId7"/>
    </customSheetView>
    <customSheetView guid="{CCA37BAE-906F-43D5-9FD9-B13563E4B9D7}" showPageBreaks="1" printArea="1" view="pageBreakPreview">
      <selection activeCell="Q18" sqref="Q18"/>
      <pageMargins left="0.7" right="0.7" top="0.75" bottom="0.75" header="0.3" footer="0.3"/>
      <pageSetup paperSize="9" scale="58" orientation="landscape" r:id="rId8"/>
    </customSheetView>
    <customSheetView guid="{755190E0-7BE9-48F9-BB5F-DF8E25D6736A}" showPageBreaks="1" printArea="1" view="pageBreakPreview">
      <selection activeCell="Q18" sqref="Q18"/>
      <pageMargins left="0.7" right="0.7" top="0.75" bottom="0.75" header="0.3" footer="0.3"/>
      <pageSetup paperSize="9" scale="58" orientation="landscape" r:id="rId9"/>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10"/>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3" zoomScaleNormal="100" zoomScaleSheetLayoutView="10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 xml:space="preserve">SPEC. NO.: 5002002222/TOWER/DOM/A02-CC CS -3	</v>
      </c>
      <c r="B1" s="82"/>
      <c r="C1" s="83"/>
      <c r="D1" s="83"/>
      <c r="E1" s="84" t="s">
        <v>128</v>
      </c>
    </row>
    <row r="2" spans="1:15" ht="8.1" customHeight="1">
      <c r="A2" s="87"/>
      <c r="B2" s="88"/>
      <c r="C2" s="89"/>
      <c r="D2" s="89"/>
      <c r="E2" s="90"/>
      <c r="F2" s="91"/>
    </row>
    <row r="3" spans="1:15" ht="99.75" customHeight="1">
      <c r="A3" s="900" t="str">
        <f>Cover!$B$2</f>
        <v>Transmission Line Tower Package-TW02 for D/C portion of i) 400 kV D/C (twin HTLS) Navasari (New) (South Gujarat)-Kala line, &amp; ii) 400 kV D/C (twin HTLS) Navasari (New) (South Gujarat)- Magarwada line (including M/C portion) associated with Transmission Network Expansion in Gujarat to increase ATC from ISTS: PART-B and 2nd Banaskantha - Sankhari 400 kV D/C line (Twin Moose) associated with Transmission Network Expansion in Gujarat to increase ATC from ISTS: PART-C.</v>
      </c>
      <c r="B3" s="900"/>
      <c r="C3" s="900"/>
      <c r="D3" s="900"/>
      <c r="E3" s="900"/>
    </row>
    <row r="4" spans="1:15" ht="21.95" customHeight="1">
      <c r="A4" s="901" t="s">
        <v>129</v>
      </c>
      <c r="B4" s="901"/>
      <c r="C4" s="901"/>
      <c r="D4" s="901"/>
      <c r="E4" s="901"/>
    </row>
    <row r="5" spans="1:15" ht="12" customHeight="1">
      <c r="A5" s="92"/>
      <c r="B5" s="93"/>
      <c r="C5" s="93"/>
      <c r="D5" s="93"/>
      <c r="E5" s="93"/>
    </row>
    <row r="6" spans="1:15" ht="24" customHeight="1">
      <c r="A6" s="857" t="s">
        <v>350</v>
      </c>
      <c r="B6" s="857"/>
      <c r="C6" s="4"/>
      <c r="D6" s="352"/>
      <c r="E6" s="4"/>
      <c r="F6" s="4"/>
      <c r="G6" s="4"/>
      <c r="H6" s="4"/>
      <c r="I6" s="4"/>
    </row>
    <row r="7" spans="1:15" ht="18" customHeight="1">
      <c r="A7" s="869" t="str">
        <f>'Sch-1'!A7</f>
        <v>JOINT VENTURE OF 0 &amp; 0</v>
      </c>
      <c r="B7" s="869"/>
      <c r="C7" s="869"/>
      <c r="D7" s="495" t="s">
        <v>1</v>
      </c>
      <c r="E7" s="575"/>
      <c r="F7" s="575"/>
      <c r="G7" s="575"/>
      <c r="H7" s="575"/>
      <c r="I7" s="575"/>
    </row>
    <row r="8" spans="1:15" ht="18" customHeight="1">
      <c r="A8" s="858" t="str">
        <f>"Bidder’s Name and Address  (" &amp; MID('Names of Bidder'!B9,9, 20) &amp; ") :"</f>
        <v>Bidder’s Name and Address  (Lead Partner) :</v>
      </c>
      <c r="B8" s="858"/>
      <c r="C8" s="858"/>
      <c r="D8" s="12" t="s">
        <v>2</v>
      </c>
      <c r="E8" s="578"/>
      <c r="F8" s="578"/>
      <c r="G8" s="578"/>
      <c r="H8" s="531"/>
      <c r="I8" s="531"/>
    </row>
    <row r="9" spans="1:15" ht="18" customHeight="1">
      <c r="A9" s="456" t="s">
        <v>12</v>
      </c>
      <c r="B9" s="456" t="str">
        <f>IF('Names of Bidder'!D9=0, "", 'Names of Bidder'!D9)</f>
        <v/>
      </c>
      <c r="C9" s="112"/>
      <c r="D9" s="12" t="s">
        <v>3</v>
      </c>
      <c r="E9" s="577"/>
      <c r="F9" s="577"/>
      <c r="G9" s="577"/>
      <c r="H9" s="439"/>
      <c r="I9" s="407"/>
    </row>
    <row r="10" spans="1:15" ht="18" customHeight="1">
      <c r="A10" s="456" t="s">
        <v>11</v>
      </c>
      <c r="B10" s="576" t="str">
        <f>IF('Names of Bidder'!D10=0, "", 'Names of Bidder'!D10)</f>
        <v/>
      </c>
      <c r="C10" s="112"/>
      <c r="D10" s="12" t="s">
        <v>4</v>
      </c>
      <c r="E10" s="577"/>
      <c r="F10" s="577"/>
      <c r="G10" s="577"/>
      <c r="H10" s="439"/>
      <c r="I10" s="407"/>
    </row>
    <row r="11" spans="1:15" ht="18" customHeight="1">
      <c r="A11" s="407"/>
      <c r="B11" s="576" t="str">
        <f>IF('Names of Bidder'!D11=0, "", 'Names of Bidder'!D11)</f>
        <v/>
      </c>
      <c r="C11" s="112"/>
      <c r="D11" s="12" t="s">
        <v>5</v>
      </c>
      <c r="E11" s="577"/>
      <c r="F11" s="577"/>
      <c r="G11" s="577"/>
      <c r="H11" s="439"/>
      <c r="I11" s="407"/>
    </row>
    <row r="12" spans="1:15" ht="18" customHeight="1">
      <c r="A12" s="407"/>
      <c r="B12" s="576" t="str">
        <f>IF('Names of Bidder'!D12=0, "", 'Names of Bidder'!D12)</f>
        <v/>
      </c>
      <c r="C12" s="112"/>
      <c r="D12" s="12" t="s">
        <v>6</v>
      </c>
      <c r="E12" s="577"/>
      <c r="F12" s="577"/>
      <c r="G12" s="577"/>
      <c r="H12" s="439"/>
      <c r="I12" s="407"/>
    </row>
    <row r="13" spans="1:15" ht="8.1" customHeight="1" thickBot="1">
      <c r="B13" s="141"/>
    </row>
    <row r="14" spans="1:15" ht="21.95" customHeight="1">
      <c r="A14" s="631" t="s">
        <v>130</v>
      </c>
      <c r="B14" s="902" t="s">
        <v>131</v>
      </c>
      <c r="C14" s="902"/>
      <c r="D14" s="903" t="s">
        <v>132</v>
      </c>
      <c r="E14" s="904"/>
      <c r="I14" s="911" t="s">
        <v>133</v>
      </c>
      <c r="J14" s="911"/>
      <c r="K14" s="911"/>
      <c r="M14" s="908" t="s">
        <v>134</v>
      </c>
      <c r="N14" s="908"/>
      <c r="O14" s="908"/>
    </row>
    <row r="15" spans="1:15" ht="29.25" customHeight="1">
      <c r="A15" s="632" t="s">
        <v>135</v>
      </c>
      <c r="B15" s="905" t="s">
        <v>326</v>
      </c>
      <c r="C15" s="905"/>
      <c r="D15" s="906">
        <f>'Sch-1'!P310</f>
        <v>0</v>
      </c>
      <c r="E15" s="907"/>
      <c r="I15" s="388" t="s">
        <v>136</v>
      </c>
      <c r="K15" s="388" t="e">
        <f>ROUND('[6]Sch-1'!U3*#REF!,0)</f>
        <v>#REF!</v>
      </c>
      <c r="M15" s="388" t="s">
        <v>136</v>
      </c>
      <c r="O15" s="97" t="e">
        <f>ROUND('[6]Sch-1'!U5*#REF!,0)</f>
        <v>#REF!</v>
      </c>
    </row>
    <row r="16" spans="1:15" ht="87.75" customHeight="1">
      <c r="A16" s="633"/>
      <c r="B16" s="897" t="s">
        <v>327</v>
      </c>
      <c r="C16" s="897"/>
      <c r="D16" s="909"/>
      <c r="E16" s="910"/>
      <c r="G16" s="98"/>
    </row>
    <row r="17" spans="1:15" ht="25.5" customHeight="1">
      <c r="A17" s="632" t="s">
        <v>137</v>
      </c>
      <c r="B17" s="905" t="s">
        <v>328</v>
      </c>
      <c r="C17" s="905"/>
      <c r="D17" s="906">
        <f>'Sch-3'!R328</f>
        <v>0</v>
      </c>
      <c r="E17" s="907"/>
      <c r="I17" s="388" t="s">
        <v>138</v>
      </c>
      <c r="K17" s="389">
        <f>IF(ISERROR(ROUND((#REF!+#REF!)*#REF!,0)),0, ROUND((#REF!+#REF!)*#REF!,0))</f>
        <v>0</v>
      </c>
      <c r="M17" s="388" t="s">
        <v>138</v>
      </c>
      <c r="O17" s="100">
        <f>IF(ISERROR(ROUND((#REF!+#REF!)*#REF!,0)),0, ROUND((#REF!+#REF!)*#REF!,0))</f>
        <v>0</v>
      </c>
    </row>
    <row r="18" spans="1:15" ht="84" customHeight="1">
      <c r="A18" s="633"/>
      <c r="B18" s="897" t="s">
        <v>329</v>
      </c>
      <c r="C18" s="897"/>
      <c r="D18" s="898"/>
      <c r="E18" s="899"/>
      <c r="G18" s="101"/>
      <c r="I18" s="390" t="e">
        <f>#REF!/'Sch-1'!Y1</f>
        <v>#REF!</v>
      </c>
      <c r="K18" s="387">
        <f>'[6]Sch-1'!U3</f>
        <v>0</v>
      </c>
      <c r="M18" s="390" t="e">
        <f>I18</f>
        <v>#REF!</v>
      </c>
      <c r="O18" s="86">
        <f>'[6]Sch-1'!U5</f>
        <v>0</v>
      </c>
    </row>
    <row r="19" spans="1:15" ht="33" customHeight="1" thickBot="1">
      <c r="A19" s="634"/>
      <c r="B19" s="635" t="s">
        <v>332</v>
      </c>
      <c r="C19" s="636"/>
      <c r="D19" s="895">
        <f>D15+D17</f>
        <v>0</v>
      </c>
      <c r="E19" s="896"/>
    </row>
    <row r="20" spans="1:15" ht="30" customHeight="1">
      <c r="A20" s="102"/>
      <c r="B20" s="102"/>
      <c r="C20" s="103"/>
      <c r="D20" s="102"/>
      <c r="E20" s="102"/>
    </row>
    <row r="21" spans="1:15" ht="30" customHeight="1">
      <c r="A21" s="104" t="s">
        <v>143</v>
      </c>
      <c r="B21" s="639" t="str">
        <f>'Names of Bidder'!D27&amp;" "&amp;'Names of Bidder'!E27&amp;" "&amp;'Names of Bidder'!F27</f>
        <v xml:space="preserve">  </v>
      </c>
      <c r="C21" s="103" t="s">
        <v>144</v>
      </c>
      <c r="D21" s="893" t="str">
        <f>IF('Names of Bidder'!D24="","",'Names of Bidder'!D24)</f>
        <v/>
      </c>
      <c r="E21" s="894"/>
      <c r="F21" s="105"/>
    </row>
    <row r="22" spans="1:15" ht="30" customHeight="1">
      <c r="A22" s="104" t="s">
        <v>145</v>
      </c>
      <c r="B22" s="711" t="str">
        <f>IF('Names of Bidder'!D28="","",'Names of Bidder'!D28)</f>
        <v/>
      </c>
      <c r="C22" s="103" t="s">
        <v>146</v>
      </c>
      <c r="D22" s="893" t="str">
        <f>IF('Names of Bidder'!D25="","",'Names of Bidder'!D25)</f>
        <v/>
      </c>
      <c r="E22" s="89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3FCD02EB-1C44-4646-B069-2B9945E67B1F}"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Ankit Vaishnav {Ankit Vaishnav}</cp:lastModifiedBy>
  <cp:lastPrinted>2019-08-14T05:40:59Z</cp:lastPrinted>
  <dcterms:created xsi:type="dcterms:W3CDTF">2014-08-12T11:34:40Z</dcterms:created>
  <dcterms:modified xsi:type="dcterms:W3CDTF">2022-03-16T11:15:57Z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