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updateLinks="never" codeName="ThisWorkbook" defaultThemeVersion="124226"/>
  <mc:AlternateContent xmlns:mc="http://schemas.openxmlformats.org/markup-compatibility/2006">
    <mc:Choice Requires="x15">
      <x15ac:absPath xmlns:x15ac="http://schemas.microsoft.com/office/spreadsheetml/2010/11/ac" url="C:\Users\60003138\Downloads\"/>
    </mc:Choice>
  </mc:AlternateContent>
  <xr:revisionPtr revIDLastSave="0" documentId="13_ncr:1_{59867CF0-3C15-4D19-A4EE-BC98A8ED4E49}" xr6:coauthVersionLast="47" xr6:coauthVersionMax="47" xr10:uidLastSave="{00000000-0000-0000-0000-000000000000}"/>
  <workbookProtection workbookAlgorithmName="SHA-512" workbookHashValue="tuWqXD2qdPcNaZvZIO7mUq9X5H57rqUrFQWvE9RkIoTXYcjG69WescGe9OGJAYxZVxS11CmLrciy1zLs2K3+sg==" workbookSaltValue="CUdF8gStHosuuiN3CpHN5w==" workbookSpinCount="100000" lockStructure="1"/>
  <bookViews>
    <workbookView xWindow="-120" yWindow="-120" windowWidth="29040" windowHeight="15840" tabRatio="670" firstSheet="1" activeTab="8"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5" sheetId="7" state="hidden" r:id="rId7"/>
    <sheet name="Sch-5 after discount" sheetId="8" state="hidden" r:id="rId8"/>
    <sheet name="Sch-3" sheetId="9" r:id="rId9"/>
    <sheet name="Sch-6 After Discount" sheetId="10" state="hidden" r:id="rId10"/>
    <sheet name="Sch-6 (After Discount)" sheetId="11" state="hidden" r:id="rId11"/>
    <sheet name="Discount" sheetId="12" state="hidden" r:id="rId12"/>
    <sheet name="Octroi" sheetId="13" state="hidden" r:id="rId13"/>
    <sheet name="Entry Tax" sheetId="14" state="hidden" r:id="rId14"/>
    <sheet name="Other Taxes &amp; Duties" sheetId="15" state="hidden" r:id="rId15"/>
    <sheet name="QC" sheetId="16" state="hidden" r:id="rId16"/>
    <sheet name="Contracts-Template" sheetId="17" state="hidden" r:id="rId17"/>
    <sheet name="Sheet1" sheetId="18" state="hidden" r:id="rId18"/>
    <sheet name="N-W (Cr.)" sheetId="19" state="hidden"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 localSheetId="18">#REF!</definedName>
    <definedName name="\A" localSheetId="15">#REF!</definedName>
    <definedName name="\A" localSheetId="7">#REF!</definedName>
    <definedName name="\A" localSheetId="10">#REF!</definedName>
    <definedName name="\A">#REF!</definedName>
    <definedName name="\aa" localSheetId="18">#REF!</definedName>
    <definedName name="\aa">#REF!</definedName>
    <definedName name="\B" localSheetId="18">#REF!</definedName>
    <definedName name="\B" localSheetId="15">#REF!</definedName>
    <definedName name="\B" localSheetId="7">#REF!</definedName>
    <definedName name="\B" localSheetId="10">#REF!</definedName>
    <definedName name="\B">#REF!</definedName>
    <definedName name="\C" localSheetId="18">#REF!</definedName>
    <definedName name="\C" localSheetId="15">#REF!</definedName>
    <definedName name="\C" localSheetId="7">#REF!</definedName>
    <definedName name="\C" localSheetId="10">#REF!</definedName>
    <definedName name="\C">#REF!</definedName>
    <definedName name="\M" localSheetId="18">#REF!</definedName>
    <definedName name="\M" localSheetId="15">#REF!</definedName>
    <definedName name="\M" localSheetId="7">#REF!</definedName>
    <definedName name="\M" localSheetId="10">#REF!</definedName>
    <definedName name="\M">#REF!</definedName>
    <definedName name="\N" localSheetId="18">#REF!</definedName>
    <definedName name="\N" localSheetId="15">#REF!</definedName>
    <definedName name="\N" localSheetId="7">#REF!</definedName>
    <definedName name="\N" localSheetId="10">#REF!</definedName>
    <definedName name="\N">#REF!</definedName>
    <definedName name="\P" localSheetId="18">#REF!</definedName>
    <definedName name="\P" localSheetId="15">#REF!</definedName>
    <definedName name="\P" localSheetId="7">#REF!</definedName>
    <definedName name="\P" localSheetId="10">#REF!</definedName>
    <definedName name="\P">#REF!</definedName>
    <definedName name="\R" localSheetId="18">#REF!</definedName>
    <definedName name="\R" localSheetId="15">#REF!</definedName>
    <definedName name="\R" localSheetId="7">#REF!</definedName>
    <definedName name="\R" localSheetId="10">#REF!</definedName>
    <definedName name="\R">#REF!</definedName>
    <definedName name="\U" localSheetId="18">#REF!</definedName>
    <definedName name="\U" localSheetId="15">#REF!</definedName>
    <definedName name="\U" localSheetId="7">#REF!</definedName>
    <definedName name="\U" localSheetId="10">#REF!</definedName>
    <definedName name="\U">#REF!</definedName>
    <definedName name="\V" localSheetId="18">#REF!</definedName>
    <definedName name="\V" localSheetId="15">#REF!</definedName>
    <definedName name="\V" localSheetId="7">#REF!</definedName>
    <definedName name="\V" localSheetId="10">#REF!</definedName>
    <definedName name="\V">#REF!</definedName>
    <definedName name="\x" localSheetId="18">#REF!</definedName>
    <definedName name="\x">#REF!</definedName>
    <definedName name="_xlnm._FilterDatabase" localSheetId="4" hidden="1">'Sch-1'!$16:$273</definedName>
    <definedName name="ab" localSheetId="18">#REF!</definedName>
    <definedName name="ab" localSheetId="15">#REF!</definedName>
    <definedName name="ab" localSheetId="7">#REF!</definedName>
    <definedName name="ab" localSheetId="10">#REF!</definedName>
    <definedName name="ab">#REF!</definedName>
    <definedName name="biddername" localSheetId="18">#REF!</definedName>
    <definedName name="biddername">#REF!</definedName>
    <definedName name="BL2A" localSheetId="15">'[1]Attach-3 (QR)'!#REF!</definedName>
    <definedName name="BL2A">'[2]Attach-3 (QR)'!#REF!</definedName>
    <definedName name="BL2A2" localSheetId="18">'[3]Attach-3 (QR)'!#REF!</definedName>
    <definedName name="BL2A2" localSheetId="15">'[4]Attach-3 (QR)'!#REF!</definedName>
    <definedName name="BL2A2">'[5]Attach-3 (QR)'!#REF!</definedName>
    <definedName name="BL2AA" localSheetId="15">'[1]Attach-3 (QR)'!#REF!</definedName>
    <definedName name="BL2AA">'[2]Attach-3 (QR)'!#REF!</definedName>
    <definedName name="BL2AAA" localSheetId="18">'[3]Attach-3 (QR)'!#REF!</definedName>
    <definedName name="BL2AAA" localSheetId="15">'[4]Attach-3 (QR)'!#REF!</definedName>
    <definedName name="BL2AAA">'[5]Attach-3 (QR)'!#REF!</definedName>
    <definedName name="BL2B" localSheetId="15">'[1]Attach-3 (QR)'!#REF!</definedName>
    <definedName name="BL2B">'[2]Attach-3 (QR)'!#REF!</definedName>
    <definedName name="BL2BB" localSheetId="18">'[3]Attach-3 (QR)'!#REF!</definedName>
    <definedName name="BL2BB" localSheetId="15">'[4]Attach-3 (QR)'!#REF!</definedName>
    <definedName name="BL2BB">'[5]Attach-3 (QR)'!#REF!</definedName>
    <definedName name="BL2BBB" localSheetId="18">'[3]Attach-3 (QR)'!#REF!</definedName>
    <definedName name="BL2BBB" localSheetId="15">'[4]Attach-3 (QR)'!#REF!</definedName>
    <definedName name="BL2BBB">'[5]Attach-3 (QR)'!#REF!</definedName>
    <definedName name="BL2C" localSheetId="15">'[1]Attach-3 (QR)'!#REF!</definedName>
    <definedName name="BL2C">'[2]Attach-3 (QR)'!#REF!</definedName>
    <definedName name="BL2CC" localSheetId="18">'[3]Attach-3 (QR)'!#REF!</definedName>
    <definedName name="BL2CC" localSheetId="15">'[4]Attach-3 (QR)'!#REF!</definedName>
    <definedName name="BL2CC">'[5]Attach-3 (QR)'!#REF!</definedName>
    <definedName name="BL2CCC" localSheetId="18">'[3]Attach-3 (QR)'!#REF!</definedName>
    <definedName name="BL2CCC" localSheetId="15">'[4]Attach-3 (QR)'!#REF!</definedName>
    <definedName name="BL2CCC">'[5]Attach-3 (QR)'!#REF!</definedName>
    <definedName name="BL3A" localSheetId="15">'[1]Attach-3 (QR)'!#REF!</definedName>
    <definedName name="BL3A">'[2]Attach-3 (QR)'!#REF!</definedName>
    <definedName name="BL3AA" localSheetId="18">'[3]Attach-3 (QR)'!#REF!</definedName>
    <definedName name="BL3AA" localSheetId="15">'[4]Attach-3 (QR)'!#REF!</definedName>
    <definedName name="BL3AA">'[5]Attach-3 (QR)'!#REF!</definedName>
    <definedName name="BL3AAA" localSheetId="18">'[3]Attach-3 (QR)'!#REF!</definedName>
    <definedName name="BL3AAA" localSheetId="15">'[4]Attach-3 (QR)'!#REF!</definedName>
    <definedName name="BL3AAA">'[5]Attach-3 (QR)'!#REF!</definedName>
    <definedName name="BL3B" localSheetId="15">'[1]Attach-3 (QR)'!#REF!</definedName>
    <definedName name="BL3B">'[2]Attach-3 (QR)'!#REF!</definedName>
    <definedName name="BL3BB" localSheetId="18">'[3]Attach-3 (QR)'!#REF!</definedName>
    <definedName name="BL3BB" localSheetId="15">'[4]Attach-3 (QR)'!#REF!</definedName>
    <definedName name="BL3BB">'[5]Attach-3 (QR)'!#REF!</definedName>
    <definedName name="BL3BBB" localSheetId="18">'[3]Attach-3 (QR)'!#REF!</definedName>
    <definedName name="BL3BBB" localSheetId="15">'[4]Attach-3 (QR)'!#REF!</definedName>
    <definedName name="BL3BBB">'[5]Attach-3 (QR)'!#REF!</definedName>
    <definedName name="BL3C" localSheetId="15">'[1]Attach-3 (QR)'!#REF!</definedName>
    <definedName name="BL3C">'[2]Attach-3 (QR)'!#REF!</definedName>
    <definedName name="BL3CC" localSheetId="18">'[3]Attach-3 (QR)'!#REF!</definedName>
    <definedName name="BL3CC" localSheetId="15">'[4]Attach-3 (QR)'!#REF!</definedName>
    <definedName name="BL3CC">'[5]Attach-3 (QR)'!#REF!</definedName>
    <definedName name="BL3CCC" localSheetId="18">'[3]Attach-3 (QR)'!#REF!</definedName>
    <definedName name="BL3CCC" localSheetId="15">'[4]Attach-3 (QR)'!#REF!</definedName>
    <definedName name="BL3CCC">'[5]Attach-3 (QR)'!#REF!</definedName>
    <definedName name="BL4A" localSheetId="15">'[1]Attach-3 (QR)'!#REF!</definedName>
    <definedName name="BL4A">'[2]Attach-3 (QR)'!#REF!</definedName>
    <definedName name="BL4AA" localSheetId="18">'[3]Attach-3 (QR)'!#REF!</definedName>
    <definedName name="BL4AA" localSheetId="15">'[4]Attach-3 (QR)'!#REF!</definedName>
    <definedName name="BL4AA">'[5]Attach-3 (QR)'!#REF!</definedName>
    <definedName name="BL4AAA" localSheetId="18">'[3]Attach-3 (QR)'!#REF!</definedName>
    <definedName name="BL4AAA" localSheetId="15">'[4]Attach-3 (QR)'!#REF!</definedName>
    <definedName name="BL4AAA">'[5]Attach-3 (QR)'!#REF!</definedName>
    <definedName name="BL4B" localSheetId="15">'[1]Attach-3 (QR)'!#REF!</definedName>
    <definedName name="BL4B">'[2]Attach-3 (QR)'!#REF!</definedName>
    <definedName name="BL4BB" localSheetId="18">'[3]Attach-3 (QR)'!#REF!</definedName>
    <definedName name="BL4BB" localSheetId="15">'[4]Attach-3 (QR)'!#REF!</definedName>
    <definedName name="BL4BB">'[5]Attach-3 (QR)'!#REF!</definedName>
    <definedName name="BL4BBB" localSheetId="18">'[3]Attach-3 (QR)'!#REF!</definedName>
    <definedName name="BL4BBB" localSheetId="15">'[4]Attach-3 (QR)'!#REF!</definedName>
    <definedName name="BL4BBB">'[5]Attach-3 (QR)'!#REF!</definedName>
    <definedName name="BL4C" localSheetId="15">'[1]Attach-3 (QR)'!#REF!</definedName>
    <definedName name="BL4C">'[2]Attach-3 (QR)'!#REF!</definedName>
    <definedName name="BL4CC" localSheetId="18">'[3]Attach-3 (QR)'!#REF!</definedName>
    <definedName name="BL4CC" localSheetId="15">'[4]Attach-3 (QR)'!#REF!</definedName>
    <definedName name="BL4CC">'[5]Attach-3 (QR)'!#REF!</definedName>
    <definedName name="BL4CCC" localSheetId="18">'[3]Attach-3 (QR)'!#REF!</definedName>
    <definedName name="BL4CCC" localSheetId="15">'[4]Attach-3 (QR)'!#REF!</definedName>
    <definedName name="BL4CCC">'[5]Attach-3 (QR)'!#REF!</definedName>
    <definedName name="BL5A" localSheetId="15">'[1]Attach-3 (QR)'!#REF!</definedName>
    <definedName name="BL5A">'[2]Attach-3 (QR)'!#REF!</definedName>
    <definedName name="BL5AA" localSheetId="18">'[3]Attach-3 (QR)'!#REF!</definedName>
    <definedName name="BL5AA" localSheetId="15">'[4]Attach-3 (QR)'!#REF!</definedName>
    <definedName name="BL5AA">'[5]Attach-3 (QR)'!#REF!</definedName>
    <definedName name="BL5AAA" localSheetId="18">'[3]Attach-3 (QR)'!#REF!</definedName>
    <definedName name="BL5AAA" localSheetId="15">'[4]Attach-3 (QR)'!#REF!</definedName>
    <definedName name="BL5AAA">'[5]Attach-3 (QR)'!#REF!</definedName>
    <definedName name="BL5B" localSheetId="15">'[1]Attach-3 (QR)'!#REF!</definedName>
    <definedName name="BL5B">'[2]Attach-3 (QR)'!#REF!</definedName>
    <definedName name="BL5BB" localSheetId="18">'[3]Attach-3 (QR)'!#REF!</definedName>
    <definedName name="BL5BB" localSheetId="15">'[4]Attach-3 (QR)'!#REF!</definedName>
    <definedName name="BL5BB">'[5]Attach-3 (QR)'!#REF!</definedName>
    <definedName name="BL5BBB" localSheetId="18">'[3]Attach-3 (QR)'!#REF!</definedName>
    <definedName name="BL5BBB" localSheetId="15">'[4]Attach-3 (QR)'!#REF!</definedName>
    <definedName name="BL5BBB">'[5]Attach-3 (QR)'!#REF!</definedName>
    <definedName name="BL5C" localSheetId="15">'[1]Attach-3 (QR)'!#REF!</definedName>
    <definedName name="BL5C">'[2]Attach-3 (QR)'!#REF!</definedName>
    <definedName name="BL5CC" localSheetId="18">'[3]Attach-3 (QR)'!#REF!</definedName>
    <definedName name="BL5CC" localSheetId="15">'[4]Attach-3 (QR)'!#REF!</definedName>
    <definedName name="BL5CC">'[5]Attach-3 (QR)'!#REF!</definedName>
    <definedName name="BL5CCC" localSheetId="18">'[3]Attach-3 (QR)'!#REF!</definedName>
    <definedName name="BL5CCC" localSheetId="15">'[4]Attach-3 (QR)'!#REF!</definedName>
    <definedName name="BL5CCC">'[5]Attach-3 (QR)'!#REF!</definedName>
    <definedName name="CAPA1" localSheetId="18">'[3]Attach-3 (QR)'!#REF!</definedName>
    <definedName name="CAPA1" localSheetId="15">'[4]Attach-3 (QR)'!#REF!</definedName>
    <definedName name="CAPA1">'[5]Attach-3 (QR)'!#REF!</definedName>
    <definedName name="CAPA11" localSheetId="18">'[3]Attach-3 (QR)'!#REF!</definedName>
    <definedName name="CAPA11" localSheetId="15">'[4]Attach-3 (QR)'!#REF!</definedName>
    <definedName name="CAPA11">'[5]Attach-3 (QR)'!#REF!</definedName>
    <definedName name="CAPA111" localSheetId="18">'[3]Attach-3 (QR)'!#REF!</definedName>
    <definedName name="CAPA111" localSheetId="15">'[4]Attach-3 (QR)'!#REF!</definedName>
    <definedName name="CAPA111">'[5]Attach-3 (QR)'!#REF!</definedName>
    <definedName name="CAPA2" localSheetId="18">'[3]Attach-3 (QR)'!#REF!</definedName>
    <definedName name="CAPA2" localSheetId="15">'[4]Attach-3 (QR)'!#REF!</definedName>
    <definedName name="CAPA2">'[5]Attach-3 (QR)'!#REF!</definedName>
    <definedName name="CAPA22" localSheetId="18">'[3]Attach-3 (QR)'!#REF!</definedName>
    <definedName name="CAPA22" localSheetId="15">'[4]Attach-3 (QR)'!#REF!</definedName>
    <definedName name="CAPA22">'[5]Attach-3 (QR)'!#REF!</definedName>
    <definedName name="CAPA222" localSheetId="18">'[3]Attach-3 (QR)'!#REF!</definedName>
    <definedName name="CAPA222" localSheetId="15">'[4]Attach-3 (QR)'!#REF!</definedName>
    <definedName name="CAPA222">'[5]Attach-3 (QR)'!#REF!</definedName>
    <definedName name="CAPA3" localSheetId="18">'[3]Attach-3 (QR)'!#REF!</definedName>
    <definedName name="CAPA3" localSheetId="15">'[4]Attach-3 (QR)'!#REF!</definedName>
    <definedName name="CAPA3">'[5]Attach-3 (QR)'!#REF!</definedName>
    <definedName name="CAPA33" localSheetId="18">'[3]Attach-3 (QR)'!#REF!</definedName>
    <definedName name="CAPA33" localSheetId="15">'[4]Attach-3 (QR)'!#REF!</definedName>
    <definedName name="CAPA33">'[5]Attach-3 (QR)'!#REF!</definedName>
    <definedName name="CAPA333" localSheetId="18">'[3]Attach-3 (QR)'!#REF!</definedName>
    <definedName name="CAPA333" localSheetId="15">'[4]Attach-3 (QR)'!#REF!</definedName>
    <definedName name="CAPA333">'[5]Attach-3 (QR)'!#REF!</definedName>
    <definedName name="CAPA4" localSheetId="18">'[3]Attach-3 (QR)'!#REF!</definedName>
    <definedName name="CAPA4" localSheetId="15">'[4]Attach-3 (QR)'!#REF!</definedName>
    <definedName name="CAPA4">'[5]Attach-3 (QR)'!#REF!</definedName>
    <definedName name="CAPA44" localSheetId="18">'[3]Attach-3 (QR)'!#REF!</definedName>
    <definedName name="CAPA44" localSheetId="15">'[4]Attach-3 (QR)'!#REF!</definedName>
    <definedName name="CAPA44">'[5]Attach-3 (QR)'!#REF!</definedName>
    <definedName name="CAPA444" localSheetId="18">'[3]Attach-3 (QR)'!#REF!</definedName>
    <definedName name="CAPA444" localSheetId="15">'[4]Attach-3 (QR)'!#REF!</definedName>
    <definedName name="CAPA444">'[5]Attach-3 (QR)'!#REF!</definedName>
    <definedName name="CAPA7" localSheetId="18">'[3]Attach-3 (QR)'!#REF!</definedName>
    <definedName name="CAPA7" localSheetId="15">'[4]Attach-3 (QR)'!#REF!</definedName>
    <definedName name="CAPA7">'[5]Attach-3 (QR)'!#REF!</definedName>
    <definedName name="CAPA77" localSheetId="18">'[3]Attach-3 (QR)'!#REF!</definedName>
    <definedName name="CAPA77" localSheetId="15">'[4]Attach-3 (QR)'!#REF!</definedName>
    <definedName name="CAPA77">'[5]Attach-3 (QR)'!#REF!</definedName>
    <definedName name="CAPA777" localSheetId="18">'[3]Attach-3 (QR)'!#REF!</definedName>
    <definedName name="CAPA777" localSheetId="15">'[4]Attach-3 (QR)'!#REF!</definedName>
    <definedName name="CAPA777">'[5]Attach-3 (QR)'!#REF!</definedName>
    <definedName name="COO" localSheetId="18">'[6]Sch-1a'!#REF!</definedName>
    <definedName name="COO" localSheetId="15">'[7]Sch-1a'!#REF!</definedName>
    <definedName name="COO">'[8]Sch-1a'!#REF!</definedName>
    <definedName name="date" localSheetId="18">#REF!</definedName>
    <definedName name="date" localSheetId="15">#REF!</definedName>
    <definedName name="date">#REF!</definedName>
    <definedName name="iii" localSheetId="18">#REF!</definedName>
    <definedName name="iii">#REF!</definedName>
    <definedName name="logo1">"Picture 7"</definedName>
    <definedName name="MANU1" localSheetId="18">'[3]Attach-3 (QR)'!#REF!</definedName>
    <definedName name="MANU1" localSheetId="15">'[4]Attach-3 (QR)'!#REF!</definedName>
    <definedName name="MANU1">'[5]Attach-3 (QR)'!#REF!</definedName>
    <definedName name="MANU11" localSheetId="18">'[3]Attach-3 (QR)'!#REF!</definedName>
    <definedName name="MANU11" localSheetId="15">'[4]Attach-3 (QR)'!#REF!</definedName>
    <definedName name="MANU11">'[5]Attach-3 (QR)'!#REF!</definedName>
    <definedName name="MANU111" localSheetId="18">'[3]Attach-3 (QR)'!#REF!</definedName>
    <definedName name="MANU111" localSheetId="15">'[4]Attach-3 (QR)'!#REF!</definedName>
    <definedName name="MANU111">'[5]Attach-3 (QR)'!#REF!</definedName>
    <definedName name="MANU2" localSheetId="18">'[3]Attach-3 (QR)'!#REF!</definedName>
    <definedName name="MANU2" localSheetId="15">'[4]Attach-3 (QR)'!#REF!</definedName>
    <definedName name="MANU2">'[5]Attach-3 (QR)'!#REF!</definedName>
    <definedName name="MANU22" localSheetId="18">'[3]Attach-3 (QR)'!#REF!</definedName>
    <definedName name="MANU22" localSheetId="15">'[4]Attach-3 (QR)'!#REF!</definedName>
    <definedName name="MANU22">'[5]Attach-3 (QR)'!#REF!</definedName>
    <definedName name="MANU222" localSheetId="18">'[3]Attach-3 (QR)'!#REF!</definedName>
    <definedName name="MANU222" localSheetId="15">'[4]Attach-3 (QR)'!#REF!</definedName>
    <definedName name="MANU222">'[5]Attach-3 (QR)'!#REF!</definedName>
    <definedName name="MANU3" localSheetId="18">'[3]Attach-3 (QR)'!#REF!</definedName>
    <definedName name="MANU3" localSheetId="15">'[4]Attach-3 (QR)'!#REF!</definedName>
    <definedName name="MANU3">'[5]Attach-3 (QR)'!#REF!</definedName>
    <definedName name="MANU33" localSheetId="18">'[3]Attach-3 (QR)'!#REF!</definedName>
    <definedName name="MANU33" localSheetId="15">'[4]Attach-3 (QR)'!#REF!</definedName>
    <definedName name="MANU33">'[5]Attach-3 (QR)'!#REF!</definedName>
    <definedName name="MANU333" localSheetId="18">'[3]Attach-3 (QR)'!#REF!</definedName>
    <definedName name="MANU333" localSheetId="15">'[4]Attach-3 (QR)'!#REF!</definedName>
    <definedName name="MANU333">'[5]Attach-3 (QR)'!#REF!</definedName>
    <definedName name="MANU4" localSheetId="18">'[3]Attach-3 (QR)'!#REF!</definedName>
    <definedName name="MANU4" localSheetId="15">'[4]Attach-3 (QR)'!#REF!</definedName>
    <definedName name="MANU4">'[5]Attach-3 (QR)'!#REF!</definedName>
    <definedName name="MANU44" localSheetId="18">'[3]Attach-3 (QR)'!#REF!</definedName>
    <definedName name="MANU44" localSheetId="15">'[4]Attach-3 (QR)'!#REF!</definedName>
    <definedName name="MANU44">'[5]Attach-3 (QR)'!#REF!</definedName>
    <definedName name="MANU444" localSheetId="18">'[3]Attach-3 (QR)'!#REF!</definedName>
    <definedName name="MANU444" localSheetId="15">'[4]Attach-3 (QR)'!#REF!</definedName>
    <definedName name="MANU444">'[5]Attach-3 (QR)'!#REF!</definedName>
    <definedName name="MANU5" localSheetId="18">'[3]Attach-3 (QR)'!#REF!</definedName>
    <definedName name="MANU5" localSheetId="15">'[4]Attach-3 (QR)'!#REF!</definedName>
    <definedName name="MANU5">'[5]Attach-3 (QR)'!#REF!</definedName>
    <definedName name="MANU55" localSheetId="18">'[3]Attach-3 (QR)'!#REF!</definedName>
    <definedName name="MANU55" localSheetId="15">'[4]Attach-3 (QR)'!#REF!</definedName>
    <definedName name="MANU55">'[5]Attach-3 (QR)'!#REF!</definedName>
    <definedName name="MANU555" localSheetId="18">'[3]Attach-3 (QR)'!#REF!</definedName>
    <definedName name="MANU555" localSheetId="15">'[4]Attach-3 (QR)'!#REF!</definedName>
    <definedName name="MANU555">'[5]Attach-3 (QR)'!#REF!</definedName>
    <definedName name="PATH1" localSheetId="18">'[3]Attach-3 (QR)'!#REF!</definedName>
    <definedName name="PATH1" localSheetId="15">'[4]Attach-3 (QR)'!#REF!</definedName>
    <definedName name="PATH1">'[5]Attach-3 (QR)'!#REF!</definedName>
    <definedName name="PATH11" localSheetId="18">'[3]Attach-3 (QR)'!#REF!</definedName>
    <definedName name="PATH11" localSheetId="15">'[4]Attach-3 (QR)'!#REF!</definedName>
    <definedName name="PATH11">'[5]Attach-3 (QR)'!#REF!</definedName>
    <definedName name="PATH111" localSheetId="18">'[3]Attach-3 (QR)'!#REF!</definedName>
    <definedName name="PATH111" localSheetId="15">'[4]Attach-3 (QR)'!#REF!</definedName>
    <definedName name="PATH111">'[5]Attach-3 (QR)'!#REF!</definedName>
    <definedName name="PATH2" localSheetId="18">'[3]Attach-3 (QR)'!#REF!</definedName>
    <definedName name="PATH2" localSheetId="15">'[4]Attach-3 (QR)'!#REF!</definedName>
    <definedName name="PATH2">'[5]Attach-3 (QR)'!#REF!</definedName>
    <definedName name="PATH22" localSheetId="18">'[3]Attach-3 (QR)'!#REF!</definedName>
    <definedName name="PATH22" localSheetId="15">'[4]Attach-3 (QR)'!#REF!</definedName>
    <definedName name="PATH22">'[5]Attach-3 (QR)'!#REF!</definedName>
    <definedName name="PATH222" localSheetId="18">'[3]Attach-3 (QR)'!#REF!</definedName>
    <definedName name="PATH222" localSheetId="15">'[4]Attach-3 (QR)'!#REF!</definedName>
    <definedName name="PATH222">'[5]Attach-3 (QR)'!#REF!</definedName>
    <definedName name="PATH3" localSheetId="18">'[3]Attach-3 (QR)'!#REF!</definedName>
    <definedName name="PATH3" localSheetId="15">'[4]Attach-3 (QR)'!#REF!</definedName>
    <definedName name="PATH3">'[5]Attach-3 (QR)'!#REF!</definedName>
    <definedName name="PATH33" localSheetId="18">'[3]Attach-3 (QR)'!#REF!</definedName>
    <definedName name="PATH33" localSheetId="15">'[4]Attach-3 (QR)'!#REF!</definedName>
    <definedName name="PATH33">'[5]Attach-3 (QR)'!#REF!</definedName>
    <definedName name="PATH333" localSheetId="18">'[3]Attach-3 (QR)'!#REF!</definedName>
    <definedName name="PATH333" localSheetId="15">'[4]Attach-3 (QR)'!#REF!</definedName>
    <definedName name="PATH333">'[5]Attach-3 (QR)'!#REF!</definedName>
    <definedName name="PATH4" localSheetId="18">'[3]Attach-3 (QR)'!#REF!</definedName>
    <definedName name="PATH4" localSheetId="15">'[4]Attach-3 (QR)'!#REF!</definedName>
    <definedName name="PATH4">'[5]Attach-3 (QR)'!#REF!</definedName>
    <definedName name="PATH44" localSheetId="18">'[3]Attach-3 (QR)'!#REF!</definedName>
    <definedName name="PATH44" localSheetId="15">'[4]Attach-3 (QR)'!#REF!</definedName>
    <definedName name="PATH44">'[5]Attach-3 (QR)'!#REF!</definedName>
    <definedName name="PATH444" localSheetId="18">'[3]Attach-3 (QR)'!#REF!</definedName>
    <definedName name="PATH444" localSheetId="15">'[4]Attach-3 (QR)'!#REF!</definedName>
    <definedName name="PATH444">'[5]Attach-3 (QR)'!#REF!</definedName>
    <definedName name="PATH5" localSheetId="18">'[3]Attach-3 (QR)'!#REF!</definedName>
    <definedName name="PATH5" localSheetId="15">'[4]Attach-3 (QR)'!#REF!</definedName>
    <definedName name="PATH5">'[5]Attach-3 (QR)'!#REF!</definedName>
    <definedName name="PATH55" localSheetId="18">'[3]Attach-3 (QR)'!#REF!</definedName>
    <definedName name="PATH55" localSheetId="15">'[4]Attach-3 (QR)'!#REF!</definedName>
    <definedName name="PATH55">'[5]Attach-3 (QR)'!#REF!</definedName>
    <definedName name="PATH555" localSheetId="18">'[3]Attach-3 (QR)'!#REF!</definedName>
    <definedName name="PATH555" localSheetId="15">'[4]Attach-3 (QR)'!#REF!</definedName>
    <definedName name="PATH555">'[5]Attach-3 (QR)'!#REF!</definedName>
    <definedName name="PATHAR1" localSheetId="15">'[1]Attach-3 (QR)'!#REF!</definedName>
    <definedName name="PATHAR1">'[2]Attach-3 (QR)'!#REF!</definedName>
    <definedName name="PATHAR2" localSheetId="15">'[1]Attach-3 (QR)'!#REF!</definedName>
    <definedName name="PATHAR2">'[2]Attach-3 (QR)'!#REF!</definedName>
    <definedName name="PATHAR3" localSheetId="15">'[1]Attach-3 (QR)'!#REF!</definedName>
    <definedName name="PATHAR3">'[2]Attach-3 (QR)'!#REF!</definedName>
    <definedName name="PATHJV1" localSheetId="18">'[3]Attach-3 (QR)'!#REF!</definedName>
    <definedName name="PATHJV1" localSheetId="15">'[4]Attach-3 (QR)'!#REF!</definedName>
    <definedName name="PATHJV1">'[5]Attach-3 (QR)'!#REF!</definedName>
    <definedName name="PATHJV11" localSheetId="18">'[3]Attach-3 (QR)'!#REF!</definedName>
    <definedName name="PATHJV11" localSheetId="15">'[4]Attach-3 (QR)'!#REF!</definedName>
    <definedName name="PATHJV11">'[5]Attach-3 (QR)'!#REF!</definedName>
    <definedName name="PATHJV111" localSheetId="18">'[3]Attach-3 (QR)'!#REF!</definedName>
    <definedName name="PATHJV111" localSheetId="15">'[4]Attach-3 (QR)'!#REF!</definedName>
    <definedName name="PATHJV111">'[5]Attach-3 (QR)'!#REF!</definedName>
    <definedName name="PATHJV2" localSheetId="18">'[3]Attach-3 (QR)'!#REF!</definedName>
    <definedName name="PATHJV2" localSheetId="15">'[4]Attach-3 (QR)'!#REF!</definedName>
    <definedName name="PATHJV2">'[5]Attach-3 (QR)'!#REF!</definedName>
    <definedName name="PATHJV22" localSheetId="18">'[3]Attach-3 (QR)'!#REF!</definedName>
    <definedName name="PATHJV22" localSheetId="15">'[4]Attach-3 (QR)'!#REF!</definedName>
    <definedName name="PATHJV22">'[5]Attach-3 (QR)'!#REF!</definedName>
    <definedName name="PATHJV222" localSheetId="18">'[3]Attach-3 (QR)'!#REF!</definedName>
    <definedName name="PATHJV222" localSheetId="15">'[4]Attach-3 (QR)'!#REF!</definedName>
    <definedName name="PATHJV222">'[5]Attach-3 (QR)'!#REF!</definedName>
    <definedName name="PATHJV3" localSheetId="18">'[3]Attach-3 (QR)'!#REF!</definedName>
    <definedName name="PATHJV3" localSheetId="15">'[4]Attach-3 (QR)'!#REF!</definedName>
    <definedName name="PATHJV3">'[5]Attach-3 (QR)'!#REF!</definedName>
    <definedName name="PATHJV33" localSheetId="18">'[3]Attach-3 (QR)'!#REF!</definedName>
    <definedName name="PATHJV33" localSheetId="15">'[4]Attach-3 (QR)'!#REF!</definedName>
    <definedName name="PATHJV33">'[5]Attach-3 (QR)'!#REF!</definedName>
    <definedName name="PATHJV333" localSheetId="18">'[3]Attach-3 (QR)'!#REF!</definedName>
    <definedName name="PATHJV333" localSheetId="15">'[4]Attach-3 (QR)'!#REF!</definedName>
    <definedName name="PATHJV333">'[5]Attach-3 (QR)'!#REF!</definedName>
    <definedName name="PATHJVPR1" localSheetId="15">'[1]Attach-3 (QR)'!#REF!</definedName>
    <definedName name="PATHJVPR1">'[2]Attach-3 (QR)'!#REF!</definedName>
    <definedName name="PATHJVPR11" localSheetId="18">'[3]Attach-3 (QR)'!#REF!</definedName>
    <definedName name="PATHJVPR11" localSheetId="15">'[4]Attach-3 (QR)'!#REF!</definedName>
    <definedName name="PATHJVPR11">'[5]Attach-3 (QR)'!#REF!</definedName>
    <definedName name="PATHJVPR111" localSheetId="18">'[3]Attach-3 (QR)'!#REF!</definedName>
    <definedName name="PATHJVPR111" localSheetId="15">'[4]Attach-3 (QR)'!#REF!</definedName>
    <definedName name="PATHJVPR111">'[5]Attach-3 (QR)'!#REF!</definedName>
    <definedName name="PATHJVPR2" localSheetId="15">'[1]Attach-3 (QR)'!#REF!</definedName>
    <definedName name="PATHJVPR2">'[2]Attach-3 (QR)'!#REF!</definedName>
    <definedName name="PATHJVPR22" localSheetId="18">'[3]Attach-3 (QR)'!#REF!</definedName>
    <definedName name="PATHJVPR22" localSheetId="15">'[4]Attach-3 (QR)'!#REF!</definedName>
    <definedName name="PATHJVPR22">'[5]Attach-3 (QR)'!#REF!</definedName>
    <definedName name="PATHJVPR222" localSheetId="18">'[3]Attach-3 (QR)'!#REF!</definedName>
    <definedName name="PATHJVPR222" localSheetId="15">'[4]Attach-3 (QR)'!#REF!</definedName>
    <definedName name="PATHJVPR222">'[5]Attach-3 (QR)'!#REF!</definedName>
    <definedName name="PATHLA1" localSheetId="18">'[3]Attach-3 (QR)'!#REF!</definedName>
    <definedName name="PATHLA1" localSheetId="15">'[4]Attach-3 (QR)'!#REF!</definedName>
    <definedName name="PATHLA1">'[5]Attach-3 (QR)'!#REF!</definedName>
    <definedName name="PATHLA2" localSheetId="18">'[3]Attach-3 (QR)'!#REF!</definedName>
    <definedName name="PATHLA2" localSheetId="15">'[4]Attach-3 (QR)'!#REF!</definedName>
    <definedName name="PATHLA2">'[5]Attach-3 (QR)'!#REF!</definedName>
    <definedName name="PATHLA3" localSheetId="18">'[3]Attach-3 (QR)'!#REF!</definedName>
    <definedName name="PATHLA3" localSheetId="15">'[4]Attach-3 (QR)'!#REF!</definedName>
    <definedName name="PATHLA3">'[5]Attach-3 (QR)'!#REF!</definedName>
    <definedName name="PATHLP1" localSheetId="15">'[1]Attach-3 (QR)'!#REF!</definedName>
    <definedName name="PATHLP1">'[2]Attach-3 (QR)'!#REF!</definedName>
    <definedName name="PATHLP2" localSheetId="18">'[3]Attach-3 (QR)'!#REF!</definedName>
    <definedName name="PATHLP2" localSheetId="15">'[4]Attach-3 (QR)'!#REF!</definedName>
    <definedName name="PATHLP2">'[5]Attach-3 (QR)'!#REF!</definedName>
    <definedName name="PATHLP3" localSheetId="18">'[3]Attach-3 (QR)'!#REF!</definedName>
    <definedName name="PATHLP3" localSheetId="15">'[4]Attach-3 (QR)'!#REF!</definedName>
    <definedName name="PATHLP3">'[5]Attach-3 (QR)'!#REF!</definedName>
    <definedName name="PATHPR1" localSheetId="15">'[1]Attach-3 (QR)'!#REF!</definedName>
    <definedName name="PATHPR1">'[2]Attach-3 (QR)'!#REF!</definedName>
    <definedName name="PATHPR2" localSheetId="18">'[3]Attach-3 (QR)'!#REF!</definedName>
    <definedName name="PATHPR2" localSheetId="15">'[4]Attach-3 (QR)'!#REF!</definedName>
    <definedName name="PATHPR2">'[5]Attach-3 (QR)'!#REF!</definedName>
    <definedName name="_xlnm.Print_Area" localSheetId="11">Discount!$A$2:$G$40</definedName>
    <definedName name="_xlnm.Print_Area" localSheetId="13">'Entry Tax'!$A$1:$E$16</definedName>
    <definedName name="_xlnm.Print_Area" localSheetId="2">Instructions!$A$1:$C$65</definedName>
    <definedName name="_xlnm.Print_Area" localSheetId="3">'Names of Bidder'!$B$1:$G$28</definedName>
    <definedName name="_xlnm.Print_Area" localSheetId="12">Octroi!$A$1:$E$16</definedName>
    <definedName name="_xlnm.Print_Area" localSheetId="14">'Other Taxes &amp; Duties'!$A$1:$F$16</definedName>
    <definedName name="_xlnm.Print_Area" localSheetId="15">QC!$A$1:$F$28</definedName>
    <definedName name="_xlnm.Print_Area" localSheetId="4">'Sch-1'!$A$1:$O$277</definedName>
    <definedName name="_xlnm.Print_Area" localSheetId="5">'Sch-2'!$A$1:$S$160</definedName>
    <definedName name="_xlnm.Print_Area" localSheetId="8">'Sch-3'!$A$1:$D$24</definedName>
    <definedName name="_xlnm.Print_Area" localSheetId="6">'Sch-5'!$A$1:$E$23</definedName>
    <definedName name="_xlnm.Print_Area" localSheetId="7">'Sch-5 after discount'!$A$1:$E$23</definedName>
    <definedName name="_xlnm.Print_Area" localSheetId="10">'Sch-6 (After Discount)'!$A$1:$D$32</definedName>
    <definedName name="_xlnm.Print_Area" localSheetId="9">'Sch-6 After Discount'!$A$1:$D$31</definedName>
    <definedName name="_xlnm.Print_Titles" localSheetId="4">'Sch-1'!$15:$16</definedName>
    <definedName name="_xlnm.Print_Titles" localSheetId="5">'Sch-2'!$15:$16</definedName>
    <definedName name="_xlnm.Print_Titles" localSheetId="8">'Sch-3'!$3:$14</definedName>
    <definedName name="_xlnm.Print_Titles" localSheetId="6">'Sch-5'!$3:$14</definedName>
    <definedName name="_xlnm.Print_Titles" localSheetId="7">'Sch-5 after discount'!$3:$14</definedName>
    <definedName name="_xlnm.Print_Titles" localSheetId="10">'Sch-6 (After Discount)'!$3:$14</definedName>
    <definedName name="_xlnm.Print_Titles" localSheetId="9">'Sch-6 After Discount'!$3:$13</definedName>
    <definedName name="printedname" localSheetId="18">#REF!</definedName>
    <definedName name="printedname" localSheetId="15">#REF!</definedName>
    <definedName name="printedname">#REF!</definedName>
    <definedName name="_xlnm.Recorder" localSheetId="1">#REF!</definedName>
    <definedName name="_xlnm.Recorder" localSheetId="11">#REF!</definedName>
    <definedName name="_xlnm.Recorder" localSheetId="13">#REF!</definedName>
    <definedName name="_xlnm.Recorder" localSheetId="2">#REF!</definedName>
    <definedName name="_xlnm.Recorder" localSheetId="3">#REF!</definedName>
    <definedName name="_xlnm.Recorder" localSheetId="18">#REF!</definedName>
    <definedName name="_xlnm.Recorder" localSheetId="12">#REF!</definedName>
    <definedName name="_xlnm.Recorder" localSheetId="14">#REF!</definedName>
    <definedName name="_xlnm.Recorder" localSheetId="15">#REF!</definedName>
    <definedName name="_xlnm.Recorder" localSheetId="8">#REF!</definedName>
    <definedName name="_xlnm.Recorder" localSheetId="6">#REF!</definedName>
    <definedName name="_xlnm.Recorder" localSheetId="7">#REF!</definedName>
    <definedName name="_xlnm.Recorder" localSheetId="10">#REF!</definedName>
    <definedName name="_xlnm.Recorder" localSheetId="9">#REF!</definedName>
    <definedName name="_xlnm.Recorder">#REF!</definedName>
    <definedName name="TEST" localSheetId="1">#REF!</definedName>
    <definedName name="TEST" localSheetId="11">#REF!</definedName>
    <definedName name="TEST" localSheetId="13">#REF!</definedName>
    <definedName name="TEST" localSheetId="2">#REF!</definedName>
    <definedName name="TEST" localSheetId="3">#REF!</definedName>
    <definedName name="TEST" localSheetId="18">#REF!</definedName>
    <definedName name="TEST" localSheetId="12">#REF!</definedName>
    <definedName name="TEST" localSheetId="14">#REF!</definedName>
    <definedName name="TEST" localSheetId="15">#REF!</definedName>
    <definedName name="TEST" localSheetId="8">#REF!</definedName>
    <definedName name="TEST" localSheetId="6">#REF!</definedName>
    <definedName name="TEST" localSheetId="7">#REF!</definedName>
    <definedName name="TEST" localSheetId="10">#REF!</definedName>
    <definedName name="TEST" localSheetId="9">#REF!</definedName>
    <definedName name="TEST">#REF!</definedName>
    <definedName name="ttt" localSheetId="18">#REF!</definedName>
    <definedName name="ttt">#REF!</definedName>
    <definedName name="typeofbidder" localSheetId="18">#REF!</definedName>
    <definedName name="typeofbidder">#REF!</definedName>
    <definedName name="uuu" localSheetId="18">#REF!</definedName>
    <definedName name="uuu">#REF!</definedName>
    <definedName name="yyy" localSheetId="18">#REF!</definedName>
    <definedName name="yyy">#REF!</definedName>
    <definedName name="Z_01ACF2E1_8E61_4459_ABC1_B6C183DEED61_.wvu.PrintArea" localSheetId="13" hidden="1">'Entry Tax'!$A$1:$E$16</definedName>
    <definedName name="Z_01ACF2E1_8E61_4459_ABC1_B6C183DEED61_.wvu.PrintArea" localSheetId="3" hidden="1">'Names of Bidder'!$B$1:$E$26</definedName>
    <definedName name="Z_01ACF2E1_8E61_4459_ABC1_B6C183DEED61_.wvu.PrintArea" localSheetId="12" hidden="1">Octroi!$A$1:$E$16</definedName>
    <definedName name="Z_01ACF2E1_8E61_4459_ABC1_B6C183DEED61_.wvu.PrintArea" localSheetId="14" hidden="1">'Other Taxes &amp; Duties'!$A$1:$F$16</definedName>
    <definedName name="Z_01ACF2E1_8E61_4459_ABC1_B6C183DEED61_.wvu.PrintArea" localSheetId="8" hidden="1">'Sch-3'!$A$1:$D$26</definedName>
    <definedName name="Z_01ACF2E1_8E61_4459_ABC1_B6C183DEED61_.wvu.PrintArea" localSheetId="6" hidden="1">'Sch-5'!$A$1:$E$24</definedName>
    <definedName name="Z_01ACF2E1_8E61_4459_ABC1_B6C183DEED61_.wvu.PrintArea" localSheetId="7" hidden="1">'Sch-5 after discount'!$A$1:$E$24</definedName>
    <definedName name="Z_01ACF2E1_8E61_4459_ABC1_B6C183DEED61_.wvu.PrintArea" localSheetId="10" hidden="1">'Sch-6 (After Discount)'!$A$1:$D$34</definedName>
    <definedName name="Z_01ACF2E1_8E61_4459_ABC1_B6C183DEED61_.wvu.PrintArea" localSheetId="9" hidden="1">'Sch-6 After Discount'!$A$1:$D$33</definedName>
    <definedName name="Z_01ACF2E1_8E61_4459_ABC1_B6C183DEED61_.wvu.PrintTitles" localSheetId="8" hidden="1">'Sch-3'!$3:$14</definedName>
    <definedName name="Z_01ACF2E1_8E61_4459_ABC1_B6C183DEED61_.wvu.PrintTitles" localSheetId="6" hidden="1">'Sch-5'!$3:$14</definedName>
    <definedName name="Z_01ACF2E1_8E61_4459_ABC1_B6C183DEED61_.wvu.PrintTitles" localSheetId="7" hidden="1">'Sch-5 after discount'!$3:$14</definedName>
    <definedName name="Z_01ACF2E1_8E61_4459_ABC1_B6C183DEED61_.wvu.PrintTitles" localSheetId="10" hidden="1">'Sch-6 (After Discount)'!$3:$14</definedName>
    <definedName name="Z_01ACF2E1_8E61_4459_ABC1_B6C183DEED61_.wvu.PrintTitles" localSheetId="9" hidden="1">'Sch-6 After Discount'!$3:$13</definedName>
    <definedName name="Z_14D7F02E_BCCA_4517_ABC7_537FF4AEB67A_.wvu.Cols" localSheetId="6" hidden="1">'Sch-5'!$I:$P</definedName>
    <definedName name="Z_14D7F02E_BCCA_4517_ABC7_537FF4AEB67A_.wvu.Cols" localSheetId="7" hidden="1">'Sch-5 after discount'!$I:$P</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'Sch-3'!$A$1:$D$25</definedName>
    <definedName name="Z_14D7F02E_BCCA_4517_ABC7_537FF4AEB67A_.wvu.PrintArea" localSheetId="6" hidden="1">'Sch-5'!$A$1:$E$23</definedName>
    <definedName name="Z_14D7F02E_BCCA_4517_ABC7_537FF4AEB67A_.wvu.PrintArea" localSheetId="7" hidden="1">'Sch-5 after discount'!$A$1:$E$23</definedName>
    <definedName name="Z_14D7F02E_BCCA_4517_ABC7_537FF4AEB67A_.wvu.PrintArea" localSheetId="10" hidden="1">'Sch-6 (After Discount)'!$A$1:$D$33</definedName>
    <definedName name="Z_14D7F02E_BCCA_4517_ABC7_537FF4AEB67A_.wvu.PrintArea" localSheetId="9" hidden="1">'Sch-6 After Discount'!$A$1:$D$32</definedName>
    <definedName name="Z_14D7F02E_BCCA_4517_ABC7_537FF4AEB67A_.wvu.PrintTitles" localSheetId="8" hidden="1">'Sch-3'!$3:$14</definedName>
    <definedName name="Z_14D7F02E_BCCA_4517_ABC7_537FF4AEB67A_.wvu.PrintTitles" localSheetId="6" hidden="1">'Sch-5'!$3:$14</definedName>
    <definedName name="Z_14D7F02E_BCCA_4517_ABC7_537FF4AEB67A_.wvu.PrintTitles" localSheetId="7" hidden="1">'Sch-5 after discount'!$3:$14</definedName>
    <definedName name="Z_14D7F02E_BCCA_4517_ABC7_537FF4AEB67A_.wvu.PrintTitles" localSheetId="10" hidden="1">'Sch-6 (After Discount)'!$3:$14</definedName>
    <definedName name="Z_14D7F02E_BCCA_4517_ABC7_537FF4AEB67A_.wvu.PrintTitles" localSheetId="9" hidden="1">'Sch-6 After Discount'!$3:$13</definedName>
    <definedName name="Z_267FF044_3C5D_4FEC_AC00_A7E30583F8BB_.wvu.Cols" localSheetId="0" hidden="1">Basic!$I:$I</definedName>
    <definedName name="Z_267FF044_3C5D_4FEC_AC00_A7E30583F8BB_.wvu.Cols" localSheetId="11" hidden="1">Discount!$H:$L</definedName>
    <definedName name="Z_267FF044_3C5D_4FEC_AC00_A7E30583F8BB_.wvu.Cols" localSheetId="3" hidden="1">'Names of Bidder'!$H:$H,'Names of Bidder'!$K:$K</definedName>
    <definedName name="Z_267FF044_3C5D_4FEC_AC00_A7E30583F8BB_.wvu.Cols" localSheetId="18" hidden="1">'N-W (Cr.)'!$A:$O,'N-W (Cr.)'!$T:$DL</definedName>
    <definedName name="Z_267FF044_3C5D_4FEC_AC00_A7E30583F8BB_.wvu.Cols" localSheetId="4" hidden="1">'Sch-1'!$T:$AJ</definedName>
    <definedName name="Z_267FF044_3C5D_4FEC_AC00_A7E30583F8BB_.wvu.Cols" localSheetId="5" hidden="1">'Sch-2'!$T:$AE</definedName>
    <definedName name="Z_267FF044_3C5D_4FEC_AC00_A7E30583F8BB_.wvu.Cols" localSheetId="6" hidden="1">'Sch-5'!$F:$T</definedName>
    <definedName name="Z_267FF044_3C5D_4FEC_AC00_A7E30583F8BB_.wvu.Cols" localSheetId="10" hidden="1">'Sch-6 (After Discount)'!$E:$F</definedName>
    <definedName name="Z_267FF044_3C5D_4FEC_AC00_A7E30583F8BB_.wvu.FilterData" localSheetId="4" hidden="1">'Sch-1'!$16:$273</definedName>
    <definedName name="Z_267FF044_3C5D_4FEC_AC00_A7E30583F8BB_.wvu.PrintArea" localSheetId="11" hidden="1">Discount!$A$2:$G$40</definedName>
    <definedName name="Z_267FF044_3C5D_4FEC_AC00_A7E30583F8BB_.wvu.PrintArea" localSheetId="13" hidden="1">'Entry Tax'!$A$1:$E$16</definedName>
    <definedName name="Z_267FF044_3C5D_4FEC_AC00_A7E30583F8BB_.wvu.PrintArea" localSheetId="2" hidden="1">Instructions!$A$1:$C$65</definedName>
    <definedName name="Z_267FF044_3C5D_4FEC_AC00_A7E30583F8BB_.wvu.PrintArea" localSheetId="3" hidden="1">'Names of Bidder'!$B$1:$G$28</definedName>
    <definedName name="Z_267FF044_3C5D_4FEC_AC00_A7E30583F8BB_.wvu.PrintArea" localSheetId="12" hidden="1">Octroi!$A$1:$E$16</definedName>
    <definedName name="Z_267FF044_3C5D_4FEC_AC00_A7E30583F8BB_.wvu.PrintArea" localSheetId="14" hidden="1">'Other Taxes &amp; Duties'!$A$1:$F$16</definedName>
    <definedName name="Z_267FF044_3C5D_4FEC_AC00_A7E30583F8BB_.wvu.PrintArea" localSheetId="15" hidden="1">QC!$A$1:$F$28</definedName>
    <definedName name="Z_267FF044_3C5D_4FEC_AC00_A7E30583F8BB_.wvu.PrintArea" localSheetId="4" hidden="1">'Sch-1'!$A$1:$O$277</definedName>
    <definedName name="Z_267FF044_3C5D_4FEC_AC00_A7E30583F8BB_.wvu.PrintArea" localSheetId="5" hidden="1">'Sch-2'!$A$1:$S$160</definedName>
    <definedName name="Z_267FF044_3C5D_4FEC_AC00_A7E30583F8BB_.wvu.PrintArea" localSheetId="8" hidden="1">'Sch-3'!$A$1:$D$24</definedName>
    <definedName name="Z_267FF044_3C5D_4FEC_AC00_A7E30583F8BB_.wvu.PrintArea" localSheetId="6" hidden="1">'Sch-5'!$A$1:$E$23</definedName>
    <definedName name="Z_267FF044_3C5D_4FEC_AC00_A7E30583F8BB_.wvu.PrintArea" localSheetId="7" hidden="1">'Sch-5 after discount'!$A$1:$E$23</definedName>
    <definedName name="Z_267FF044_3C5D_4FEC_AC00_A7E30583F8BB_.wvu.PrintArea" localSheetId="10" hidden="1">'Sch-6 (After Discount)'!$A$1:$D$32</definedName>
    <definedName name="Z_267FF044_3C5D_4FEC_AC00_A7E30583F8BB_.wvu.PrintArea" localSheetId="9" hidden="1">'Sch-6 After Discount'!$A$1:$D$31</definedName>
    <definedName name="Z_267FF044_3C5D_4FEC_AC00_A7E30583F8BB_.wvu.PrintTitles" localSheetId="4" hidden="1">'Sch-1'!$15:$16</definedName>
    <definedName name="Z_267FF044_3C5D_4FEC_AC00_A7E30583F8BB_.wvu.PrintTitles" localSheetId="5" hidden="1">'Sch-2'!$15:$16</definedName>
    <definedName name="Z_267FF044_3C5D_4FEC_AC00_A7E30583F8BB_.wvu.PrintTitles" localSheetId="8" hidden="1">'Sch-3'!$3:$14</definedName>
    <definedName name="Z_267FF044_3C5D_4FEC_AC00_A7E30583F8BB_.wvu.PrintTitles" localSheetId="6" hidden="1">'Sch-5'!$3:$14</definedName>
    <definedName name="Z_267FF044_3C5D_4FEC_AC00_A7E30583F8BB_.wvu.PrintTitles" localSheetId="7" hidden="1">'Sch-5 after discount'!$3:$14</definedName>
    <definedName name="Z_267FF044_3C5D_4FEC_AC00_A7E30583F8BB_.wvu.PrintTitles" localSheetId="10" hidden="1">'Sch-6 (After Discount)'!$3:$14</definedName>
    <definedName name="Z_267FF044_3C5D_4FEC_AC00_A7E30583F8BB_.wvu.PrintTitles" localSheetId="9" hidden="1">'Sch-6 After Discount'!$3:$13</definedName>
    <definedName name="Z_267FF044_3C5D_4FEC_AC00_A7E30583F8BB_.wvu.Rows" localSheetId="1" hidden="1">Cover!$7:$7</definedName>
    <definedName name="Z_267FF044_3C5D_4FEC_AC00_A7E30583F8BB_.wvu.Rows" localSheetId="11" hidden="1">Discount!$29:$32</definedName>
    <definedName name="Z_267FF044_3C5D_4FEC_AC00_A7E30583F8BB_.wvu.Rows" localSheetId="3" hidden="1">'Names of Bidder'!$19:$22</definedName>
    <definedName name="Z_267FF044_3C5D_4FEC_AC00_A7E30583F8BB_.wvu.Rows" localSheetId="15" hidden="1">QC!$14:$15</definedName>
    <definedName name="Z_267FF044_3C5D_4FEC_AC00_A7E30583F8BB_.wvu.Rows" localSheetId="5" hidden="1">'Sch-2'!$164:$164</definedName>
    <definedName name="Z_269CA46D_C3D7_4A75_A247_A8CF56639398_.wvu.Cols" localSheetId="11" hidden="1">Discount!$I:$P</definedName>
    <definedName name="Z_269CA46D_C3D7_4A75_A247_A8CF56639398_.wvu.Cols" localSheetId="6" hidden="1">'Sch-5'!$I:$P</definedName>
    <definedName name="Z_269CA46D_C3D7_4A75_A247_A8CF56639398_.wvu.Cols" localSheetId="7" hidden="1">'Sch-5 after discount'!$I:$P</definedName>
    <definedName name="Z_269CA46D_C3D7_4A75_A247_A8CF56639398_.wvu.PrintArea" localSheetId="11" hidden="1">Discount!$A$2:$G$40</definedName>
    <definedName name="Z_269CA46D_C3D7_4A75_A247_A8CF56639398_.wvu.PrintArea" localSheetId="13"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2" hidden="1">Octroi!$A$1:$E$16</definedName>
    <definedName name="Z_269CA46D_C3D7_4A75_A247_A8CF56639398_.wvu.PrintArea" localSheetId="14" hidden="1">'Other Taxes &amp; Duties'!$A$1:$F$16</definedName>
    <definedName name="Z_269CA46D_C3D7_4A75_A247_A8CF56639398_.wvu.PrintArea" localSheetId="8" hidden="1">'Sch-3'!$A$1:$D$24</definedName>
    <definedName name="Z_269CA46D_C3D7_4A75_A247_A8CF56639398_.wvu.PrintArea" localSheetId="6" hidden="1">'Sch-5'!$A$1:$E$23</definedName>
    <definedName name="Z_269CA46D_C3D7_4A75_A247_A8CF56639398_.wvu.PrintArea" localSheetId="7" hidden="1">'Sch-5 after discount'!$A$1:$E$23</definedName>
    <definedName name="Z_269CA46D_C3D7_4A75_A247_A8CF56639398_.wvu.PrintArea" localSheetId="10" hidden="1">'Sch-6 (After Discount)'!$A$1:$D$32</definedName>
    <definedName name="Z_269CA46D_C3D7_4A75_A247_A8CF56639398_.wvu.PrintArea" localSheetId="9" hidden="1">'Sch-6 After Discount'!$A$1:$D$31</definedName>
    <definedName name="Z_269CA46D_C3D7_4A75_A247_A8CF56639398_.wvu.PrintTitles" localSheetId="8" hidden="1">'Sch-3'!$3:$14</definedName>
    <definedName name="Z_269CA46D_C3D7_4A75_A247_A8CF56639398_.wvu.PrintTitles" localSheetId="6" hidden="1">'Sch-5'!$3:$14</definedName>
    <definedName name="Z_269CA46D_C3D7_4A75_A247_A8CF56639398_.wvu.PrintTitles" localSheetId="7" hidden="1">'Sch-5 after discount'!$3:$14</definedName>
    <definedName name="Z_269CA46D_C3D7_4A75_A247_A8CF56639398_.wvu.PrintTitles" localSheetId="10" hidden="1">'Sch-6 (After Discount)'!$3:$14</definedName>
    <definedName name="Z_269CA46D_C3D7_4A75_A247_A8CF56639398_.wvu.PrintTitles" localSheetId="9" hidden="1">'Sch-6 After Discount'!$3:$13</definedName>
    <definedName name="Z_269CA46D_C3D7_4A75_A247_A8CF56639398_.wvu.Rows" localSheetId="1" hidden="1">Cover!$7:$7</definedName>
    <definedName name="Z_269CA46D_C3D7_4A75_A247_A8CF56639398_.wvu.Rows" localSheetId="11" hidden="1">Discount!$30:$32</definedName>
    <definedName name="Z_269CA46D_C3D7_4A75_A247_A8CF56639398_.wvu.Rows" localSheetId="3" hidden="1">'Names of Bidder'!$19:$22</definedName>
    <definedName name="Z_27A45B7A_04F2_4516_B80B_5ED0825D4ED3_.wvu.Cols" localSheetId="11" hidden="1">Discount!$I:$N</definedName>
    <definedName name="Z_27A45B7A_04F2_4516_B80B_5ED0825D4ED3_.wvu.Cols" localSheetId="6" hidden="1">'Sch-5'!$I:$P</definedName>
    <definedName name="Z_27A45B7A_04F2_4516_B80B_5ED0825D4ED3_.wvu.Cols" localSheetId="7" hidden="1">'Sch-5 after discount'!$I:$P</definedName>
    <definedName name="Z_27A45B7A_04F2_4516_B80B_5ED0825D4ED3_.wvu.PrintArea" localSheetId="11" hidden="1">Discount!$A$2:$G$40</definedName>
    <definedName name="Z_27A45B7A_04F2_4516_B80B_5ED0825D4ED3_.wvu.PrintArea" localSheetId="13"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2" hidden="1">Octroi!$A$1:$E$16</definedName>
    <definedName name="Z_27A45B7A_04F2_4516_B80B_5ED0825D4ED3_.wvu.PrintArea" localSheetId="14" hidden="1">'Other Taxes &amp; Duties'!$A$1:$F$16</definedName>
    <definedName name="Z_27A45B7A_04F2_4516_B80B_5ED0825D4ED3_.wvu.PrintArea" localSheetId="8" hidden="1">'Sch-3'!$A$1:$D$25</definedName>
    <definedName name="Z_27A45B7A_04F2_4516_B80B_5ED0825D4ED3_.wvu.PrintArea" localSheetId="6" hidden="1">'Sch-5'!$A$1:$E$23</definedName>
    <definedName name="Z_27A45B7A_04F2_4516_B80B_5ED0825D4ED3_.wvu.PrintArea" localSheetId="7" hidden="1">'Sch-5 after discount'!$A$1:$E$23</definedName>
    <definedName name="Z_27A45B7A_04F2_4516_B80B_5ED0825D4ED3_.wvu.PrintArea" localSheetId="10" hidden="1">'Sch-6 (After Discount)'!$A$1:$D$33</definedName>
    <definedName name="Z_27A45B7A_04F2_4516_B80B_5ED0825D4ED3_.wvu.PrintArea" localSheetId="9" hidden="1">'Sch-6 After Discount'!$A$1:$D$32</definedName>
    <definedName name="Z_27A45B7A_04F2_4516_B80B_5ED0825D4ED3_.wvu.PrintTitles" localSheetId="8" hidden="1">'Sch-3'!$3:$14</definedName>
    <definedName name="Z_27A45B7A_04F2_4516_B80B_5ED0825D4ED3_.wvu.PrintTitles" localSheetId="6" hidden="1">'Sch-5'!$3:$14</definedName>
    <definedName name="Z_27A45B7A_04F2_4516_B80B_5ED0825D4ED3_.wvu.PrintTitles" localSheetId="7" hidden="1">'Sch-5 after discount'!$3:$14</definedName>
    <definedName name="Z_27A45B7A_04F2_4516_B80B_5ED0825D4ED3_.wvu.PrintTitles" localSheetId="10" hidden="1">'Sch-6 (After Discount)'!$3:$14</definedName>
    <definedName name="Z_27A45B7A_04F2_4516_B80B_5ED0825D4ED3_.wvu.PrintTitles" localSheetId="9" hidden="1">'Sch-6 After Discount'!$3:$13</definedName>
    <definedName name="Z_27A45B7A_04F2_4516_B80B_5ED0825D4ED3_.wvu.Rows" localSheetId="1" hidden="1">Cover!$7:$7</definedName>
    <definedName name="Z_27A45B7A_04F2_4516_B80B_5ED0825D4ED3_.wvu.Rows" localSheetId="11" hidden="1">Discount!#REF!</definedName>
    <definedName name="Z_2D544FD3_9AE6_4B80_AA82_448E4DBFAD61_.wvu.Cols" localSheetId="0" hidden="1">Basic!$I:$I</definedName>
    <definedName name="Z_2D544FD3_9AE6_4B80_AA82_448E4DBFAD61_.wvu.Cols" localSheetId="11" hidden="1">Discount!$H:$L</definedName>
    <definedName name="Z_2D544FD3_9AE6_4B80_AA82_448E4DBFAD61_.wvu.Cols" localSheetId="3" hidden="1">'Names of Bidder'!$H:$H,'Names of Bidder'!$K:$K</definedName>
    <definedName name="Z_2D544FD3_9AE6_4B80_AA82_448E4DBFAD61_.wvu.Cols" localSheetId="18" hidden="1">'N-W (Cr.)'!$A:$O,'N-W (Cr.)'!$T:$DL</definedName>
    <definedName name="Z_2D544FD3_9AE6_4B80_AA82_448E4DBFAD61_.wvu.Cols" localSheetId="5" hidden="1">'Sch-2'!$B:$K,'Sch-2'!$T:$AE</definedName>
    <definedName name="Z_2D544FD3_9AE6_4B80_AA82_448E4DBFAD61_.wvu.Cols" localSheetId="6" hidden="1">'Sch-5'!$F:$T</definedName>
    <definedName name="Z_2D544FD3_9AE6_4B80_AA82_448E4DBFAD61_.wvu.Cols" localSheetId="10" hidden="1">'Sch-6 (After Discount)'!$E:$F</definedName>
    <definedName name="Z_2D544FD3_9AE6_4B80_AA82_448E4DBFAD61_.wvu.FilterData" localSheetId="4" hidden="1">'Sch-1'!$16:$273</definedName>
    <definedName name="Z_2D544FD3_9AE6_4B80_AA82_448E4DBFAD61_.wvu.PrintArea" localSheetId="11" hidden="1">Discount!$A$2:$G$40</definedName>
    <definedName name="Z_2D544FD3_9AE6_4B80_AA82_448E4DBFAD61_.wvu.PrintArea" localSheetId="13" hidden="1">'Entry Tax'!$A$1:$E$16</definedName>
    <definedName name="Z_2D544FD3_9AE6_4B80_AA82_448E4DBFAD61_.wvu.PrintArea" localSheetId="2" hidden="1">Instructions!$A$1:$C$65</definedName>
    <definedName name="Z_2D544FD3_9AE6_4B80_AA82_448E4DBFAD61_.wvu.PrintArea" localSheetId="3" hidden="1">'Names of Bidder'!$B$1:$G$28</definedName>
    <definedName name="Z_2D544FD3_9AE6_4B80_AA82_448E4DBFAD61_.wvu.PrintArea" localSheetId="12" hidden="1">Octroi!$A$1:$E$16</definedName>
    <definedName name="Z_2D544FD3_9AE6_4B80_AA82_448E4DBFAD61_.wvu.PrintArea" localSheetId="14" hidden="1">'Other Taxes &amp; Duties'!$A$1:$F$16</definedName>
    <definedName name="Z_2D544FD3_9AE6_4B80_AA82_448E4DBFAD61_.wvu.PrintArea" localSheetId="15" hidden="1">QC!$A$1:$F$28</definedName>
    <definedName name="Z_2D544FD3_9AE6_4B80_AA82_448E4DBFAD61_.wvu.PrintArea" localSheetId="4" hidden="1">'Sch-1'!$A$1:$O$277</definedName>
    <definedName name="Z_2D544FD3_9AE6_4B80_AA82_448E4DBFAD61_.wvu.PrintArea" localSheetId="5" hidden="1">'Sch-2'!$A$1:$S$160</definedName>
    <definedName name="Z_2D544FD3_9AE6_4B80_AA82_448E4DBFAD61_.wvu.PrintArea" localSheetId="8" hidden="1">'Sch-3'!$A$1:$D$24</definedName>
    <definedName name="Z_2D544FD3_9AE6_4B80_AA82_448E4DBFAD61_.wvu.PrintArea" localSheetId="6" hidden="1">'Sch-5'!$A$1:$E$23</definedName>
    <definedName name="Z_2D544FD3_9AE6_4B80_AA82_448E4DBFAD61_.wvu.PrintArea" localSheetId="7" hidden="1">'Sch-5 after discount'!$A$1:$E$23</definedName>
    <definedName name="Z_2D544FD3_9AE6_4B80_AA82_448E4DBFAD61_.wvu.PrintArea" localSheetId="10" hidden="1">'Sch-6 (After Discount)'!$A$1:$D$32</definedName>
    <definedName name="Z_2D544FD3_9AE6_4B80_AA82_448E4DBFAD61_.wvu.PrintArea" localSheetId="9" hidden="1">'Sch-6 After Discount'!$A$1:$D$31</definedName>
    <definedName name="Z_2D544FD3_9AE6_4B80_AA82_448E4DBFAD61_.wvu.PrintTitles" localSheetId="4" hidden="1">'Sch-1'!$15:$16</definedName>
    <definedName name="Z_2D544FD3_9AE6_4B80_AA82_448E4DBFAD61_.wvu.PrintTitles" localSheetId="5" hidden="1">'Sch-2'!$15:$16</definedName>
    <definedName name="Z_2D544FD3_9AE6_4B80_AA82_448E4DBFAD61_.wvu.PrintTitles" localSheetId="8" hidden="1">'Sch-3'!$3:$14</definedName>
    <definedName name="Z_2D544FD3_9AE6_4B80_AA82_448E4DBFAD61_.wvu.PrintTitles" localSheetId="6" hidden="1">'Sch-5'!$3:$14</definedName>
    <definedName name="Z_2D544FD3_9AE6_4B80_AA82_448E4DBFAD61_.wvu.PrintTitles" localSheetId="7" hidden="1">'Sch-5 after discount'!$3:$14</definedName>
    <definedName name="Z_2D544FD3_9AE6_4B80_AA82_448E4DBFAD61_.wvu.PrintTitles" localSheetId="10" hidden="1">'Sch-6 (After Discount)'!$3:$14</definedName>
    <definedName name="Z_2D544FD3_9AE6_4B80_AA82_448E4DBFAD61_.wvu.PrintTitles" localSheetId="9" hidden="1">'Sch-6 After Discount'!$3:$13</definedName>
    <definedName name="Z_2D544FD3_9AE6_4B80_AA82_448E4DBFAD61_.wvu.Rows" localSheetId="11" hidden="1">Discount!$29:$32</definedName>
    <definedName name="Z_2D544FD3_9AE6_4B80_AA82_448E4DBFAD61_.wvu.Rows" localSheetId="3" hidden="1">'Names of Bidder'!$19:$22</definedName>
    <definedName name="Z_2D544FD3_9AE6_4B80_AA82_448E4DBFAD61_.wvu.Rows" localSheetId="15" hidden="1">QC!$14:$15</definedName>
    <definedName name="Z_2D544FD3_9AE6_4B80_AA82_448E4DBFAD61_.wvu.Rows" localSheetId="5" hidden="1">'Sch-2'!$164:$164</definedName>
    <definedName name="Z_334BFE7B_729F_4B5F_BBFA_FE5871D8551A_.wvu.Cols" localSheetId="18" hidden="1">'N-W (Cr.)'!$C:$C,'N-W (Cr.)'!$H:$H,'N-W (Cr.)'!$M:$M,'N-W (Cr.)'!$R:$R</definedName>
    <definedName name="Z_357C9841_BEC3_434B_AC63_C04FB4321BA3_.wvu.Cols" localSheetId="0" hidden="1">Basic!$I:$I</definedName>
    <definedName name="Z_357C9841_BEC3_434B_AC63_C04FB4321BA3_.wvu.Cols" localSheetId="11"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FilterData" localSheetId="4" hidden="1">'Sch-1'!$C$1:$C$273</definedName>
    <definedName name="Z_357C9841_BEC3_434B_AC63_C04FB4321BA3_.wvu.FilterData" localSheetId="5" hidden="1">'Sch-2'!$C$1:$C$162</definedName>
    <definedName name="Z_357C9841_BEC3_434B_AC63_C04FB4321BA3_.wvu.PrintArea" localSheetId="11" hidden="1">Discount!$A$2:$G$40</definedName>
    <definedName name="Z_357C9841_BEC3_434B_AC63_C04FB4321BA3_.wvu.PrintArea" localSheetId="13"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2" hidden="1">Octroi!$A$1:$E$16</definedName>
    <definedName name="Z_357C9841_BEC3_434B_AC63_C04FB4321BA3_.wvu.PrintArea" localSheetId="14" hidden="1">'Other Taxes &amp; Duties'!$A$1:$F$16</definedName>
    <definedName name="Z_357C9841_BEC3_434B_AC63_C04FB4321BA3_.wvu.PrintArea" localSheetId="4" hidden="1">'Sch-1'!$A$1:$O$277</definedName>
    <definedName name="Z_357C9841_BEC3_434B_AC63_C04FB4321BA3_.wvu.PrintArea" localSheetId="5" hidden="1">'Sch-2'!$A$1:$S$162</definedName>
    <definedName name="Z_357C9841_BEC3_434B_AC63_C04FB4321BA3_.wvu.PrintArea" localSheetId="8" hidden="1">'Sch-3'!$A$1:$D$24</definedName>
    <definedName name="Z_357C9841_BEC3_434B_AC63_C04FB4321BA3_.wvu.PrintArea" localSheetId="6" hidden="1">'Sch-5'!$A$1:$E$23</definedName>
    <definedName name="Z_357C9841_BEC3_434B_AC63_C04FB4321BA3_.wvu.PrintArea" localSheetId="7" hidden="1">'Sch-5 after discount'!$A$1:$E$23</definedName>
    <definedName name="Z_357C9841_BEC3_434B_AC63_C04FB4321BA3_.wvu.PrintArea" localSheetId="10" hidden="1">'Sch-6 (After Discount)'!$A$1:$D$32</definedName>
    <definedName name="Z_357C9841_BEC3_434B_AC63_C04FB4321BA3_.wvu.PrintArea" localSheetId="9" hidden="1">'Sch-6 After Discount'!$A$1:$D$31</definedName>
    <definedName name="Z_357C9841_BEC3_434B_AC63_C04FB4321BA3_.wvu.PrintTitles" localSheetId="8" hidden="1">'Sch-3'!$3:$14</definedName>
    <definedName name="Z_357C9841_BEC3_434B_AC63_C04FB4321BA3_.wvu.PrintTitles" localSheetId="6" hidden="1">'Sch-5'!$3:$14</definedName>
    <definedName name="Z_357C9841_BEC3_434B_AC63_C04FB4321BA3_.wvu.PrintTitles" localSheetId="7" hidden="1">'Sch-5 after discount'!$3:$14</definedName>
    <definedName name="Z_357C9841_BEC3_434B_AC63_C04FB4321BA3_.wvu.PrintTitles" localSheetId="10" hidden="1">'Sch-6 (After Discount)'!$3:$14</definedName>
    <definedName name="Z_357C9841_BEC3_434B_AC63_C04FB4321BA3_.wvu.PrintTitles" localSheetId="9" hidden="1">'Sch-6 After Discount'!$3:$13</definedName>
    <definedName name="Z_357C9841_BEC3_434B_AC63_C04FB4321BA3_.wvu.Rows" localSheetId="1" hidden="1">Cover!$7:$7</definedName>
    <definedName name="Z_357C9841_BEC3_434B_AC63_C04FB4321BA3_.wvu.Rows" localSheetId="11" hidden="1">Discount!$29:$32</definedName>
    <definedName name="Z_357C9841_BEC3_434B_AC63_C04FB4321BA3_.wvu.Rows" localSheetId="3" hidden="1">'Names of Bidder'!$19:$22</definedName>
    <definedName name="Z_3C00DDA0_7DDE_4169_A739_550DAF5DCF8D_.wvu.Cols" localSheetId="0" hidden="1">Basic!$I:$I</definedName>
    <definedName name="Z_3C00DDA0_7DDE_4169_A739_550DAF5DCF8D_.wvu.Cols" localSheetId="11" hidden="1">Discount!$H:$M</definedName>
    <definedName name="Z_3C00DDA0_7DDE_4169_A739_550DAF5DCF8D_.wvu.Cols" localSheetId="4" hidden="1">'Sch-1'!$T:$AC</definedName>
    <definedName name="Z_3C00DDA0_7DDE_4169_A739_550DAF5DCF8D_.wvu.Cols" localSheetId="5" hidden="1">'Sch-2'!$T:$AA</definedName>
    <definedName name="Z_3C00DDA0_7DDE_4169_A739_550DAF5DCF8D_.wvu.FilterData" localSheetId="4" hidden="1">'Sch-1'!$C$1:$C$273</definedName>
    <definedName name="Z_3C00DDA0_7DDE_4169_A739_550DAF5DCF8D_.wvu.FilterData" localSheetId="5" hidden="1">'Sch-2'!$C$1:$C$162</definedName>
    <definedName name="Z_3C00DDA0_7DDE_4169_A739_550DAF5DCF8D_.wvu.PrintArea" localSheetId="11" hidden="1">Discount!$A$2:$G$40</definedName>
    <definedName name="Z_3C00DDA0_7DDE_4169_A739_550DAF5DCF8D_.wvu.PrintArea" localSheetId="13"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2" hidden="1">Octroi!$A$1:$E$16</definedName>
    <definedName name="Z_3C00DDA0_7DDE_4169_A739_550DAF5DCF8D_.wvu.PrintArea" localSheetId="14" hidden="1">'Other Taxes &amp; Duties'!$A$1:$F$16</definedName>
    <definedName name="Z_3C00DDA0_7DDE_4169_A739_550DAF5DCF8D_.wvu.PrintArea" localSheetId="4" hidden="1">'Sch-1'!$A$1:$O$277</definedName>
    <definedName name="Z_3C00DDA0_7DDE_4169_A739_550DAF5DCF8D_.wvu.PrintArea" localSheetId="5" hidden="1">'Sch-2'!$A$1:$S$162</definedName>
    <definedName name="Z_3C00DDA0_7DDE_4169_A739_550DAF5DCF8D_.wvu.PrintArea" localSheetId="8" hidden="1">'Sch-3'!$A$1:$D$24</definedName>
    <definedName name="Z_3C00DDA0_7DDE_4169_A739_550DAF5DCF8D_.wvu.PrintArea" localSheetId="6" hidden="1">'Sch-5'!$A$1:$E$23</definedName>
    <definedName name="Z_3C00DDA0_7DDE_4169_A739_550DAF5DCF8D_.wvu.PrintArea" localSheetId="7" hidden="1">'Sch-5 after discount'!$A$1:$E$23</definedName>
    <definedName name="Z_3C00DDA0_7DDE_4169_A739_550DAF5DCF8D_.wvu.PrintArea" localSheetId="10" hidden="1">'Sch-6 (After Discount)'!$A$1:$D$32</definedName>
    <definedName name="Z_3C00DDA0_7DDE_4169_A739_550DAF5DCF8D_.wvu.PrintArea" localSheetId="9" hidden="1">'Sch-6 After Discount'!$A$1:$D$31</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8" hidden="1">'Sch-3'!$3:$14</definedName>
    <definedName name="Z_3C00DDA0_7DDE_4169_A739_550DAF5DCF8D_.wvu.PrintTitles" localSheetId="6" hidden="1">'Sch-5'!$3:$14</definedName>
    <definedName name="Z_3C00DDA0_7DDE_4169_A739_550DAF5DCF8D_.wvu.PrintTitles" localSheetId="7" hidden="1">'Sch-5 after discount'!$3:$14</definedName>
    <definedName name="Z_3C00DDA0_7DDE_4169_A739_550DAF5DCF8D_.wvu.PrintTitles" localSheetId="10" hidden="1">'Sch-6 (After Discount)'!$3:$14</definedName>
    <definedName name="Z_3C00DDA0_7DDE_4169_A739_550DAF5DCF8D_.wvu.PrintTitles" localSheetId="9" hidden="1">'Sch-6 After Discount'!$3:$13</definedName>
    <definedName name="Z_3C00DDA0_7DDE_4169_A739_550DAF5DCF8D_.wvu.Rows" localSheetId="1" hidden="1">Cover!$7:$7</definedName>
    <definedName name="Z_3C00DDA0_7DDE_4169_A739_550DAF5DCF8D_.wvu.Rows" localSheetId="11" hidden="1">Discount!$29:$32</definedName>
    <definedName name="Z_3C00DDA0_7DDE_4169_A739_550DAF5DCF8D_.wvu.Rows" localSheetId="3" hidden="1">'Names of Bidder'!$19:$22</definedName>
    <definedName name="Z_3E286A90_B39B_4EF7_ADAF_AD9055F4EE3F_.wvu.Cols" localSheetId="18" hidden="1">'N-W (Cr.)'!$C:$C,'N-W (Cr.)'!$H:$H,'N-W (Cr.)'!$M:$M,'N-W (Cr.)'!$R:$R</definedName>
    <definedName name="Z_3FCD02EB_1C44_4646_B069_2B9945E67B1F_.wvu.Cols" localSheetId="0" hidden="1">Basic!$I:$I</definedName>
    <definedName name="Z_3FCD02EB_1C44_4646_B069_2B9945E67B1F_.wvu.Cols" localSheetId="11" hidden="1">Discount!$H:$L</definedName>
    <definedName name="Z_3FCD02EB_1C44_4646_B069_2B9945E67B1F_.wvu.Cols" localSheetId="3" hidden="1">'Names of Bidder'!$H:$H,'Names of Bidder'!$K:$K</definedName>
    <definedName name="Z_3FCD02EB_1C44_4646_B069_2B9945E67B1F_.wvu.Cols" localSheetId="18" hidden="1">'N-W (Cr.)'!$A:$O,'N-W (Cr.)'!$T:$DL</definedName>
    <definedName name="Z_3FCD02EB_1C44_4646_B069_2B9945E67B1F_.wvu.Cols" localSheetId="4" hidden="1">'Sch-1'!$T:$Z</definedName>
    <definedName name="Z_3FCD02EB_1C44_4646_B069_2B9945E67B1F_.wvu.Cols" localSheetId="5" hidden="1">'Sch-2'!$T:$Y</definedName>
    <definedName name="Z_3FCD02EB_1C44_4646_B069_2B9945E67B1F_.wvu.Cols" localSheetId="6" hidden="1">'Sch-5'!$F:$T</definedName>
    <definedName name="Z_3FCD02EB_1C44_4646_B069_2B9945E67B1F_.wvu.Cols" localSheetId="10" hidden="1">'Sch-6 (After Discount)'!$E:$F</definedName>
    <definedName name="Z_3FCD02EB_1C44_4646_B069_2B9945E67B1F_.wvu.FilterData" localSheetId="4" hidden="1">'Sch-1'!$16:$273</definedName>
    <definedName name="Z_3FCD02EB_1C44_4646_B069_2B9945E67B1F_.wvu.PrintArea" localSheetId="11" hidden="1">Discount!$A$2:$G$40</definedName>
    <definedName name="Z_3FCD02EB_1C44_4646_B069_2B9945E67B1F_.wvu.PrintArea" localSheetId="13" hidden="1">'Entry Tax'!$A$1:$E$16</definedName>
    <definedName name="Z_3FCD02EB_1C44_4646_B069_2B9945E67B1F_.wvu.PrintArea" localSheetId="2" hidden="1">Instructions!$A$1:$C$65</definedName>
    <definedName name="Z_3FCD02EB_1C44_4646_B069_2B9945E67B1F_.wvu.PrintArea" localSheetId="3" hidden="1">'Names of Bidder'!$B$1:$G$28</definedName>
    <definedName name="Z_3FCD02EB_1C44_4646_B069_2B9945E67B1F_.wvu.PrintArea" localSheetId="12" hidden="1">Octroi!$A$1:$E$16</definedName>
    <definedName name="Z_3FCD02EB_1C44_4646_B069_2B9945E67B1F_.wvu.PrintArea" localSheetId="14" hidden="1">'Other Taxes &amp; Duties'!$A$1:$F$16</definedName>
    <definedName name="Z_3FCD02EB_1C44_4646_B069_2B9945E67B1F_.wvu.PrintArea" localSheetId="4" hidden="1">'Sch-1'!$A$1:$O$277</definedName>
    <definedName name="Z_3FCD02EB_1C44_4646_B069_2B9945E67B1F_.wvu.PrintArea" localSheetId="5" hidden="1">'Sch-2'!$A$1:$S$160</definedName>
    <definedName name="Z_3FCD02EB_1C44_4646_B069_2B9945E67B1F_.wvu.PrintArea" localSheetId="8" hidden="1">'Sch-3'!$A$1:$D$24</definedName>
    <definedName name="Z_3FCD02EB_1C44_4646_B069_2B9945E67B1F_.wvu.PrintArea" localSheetId="6" hidden="1">'Sch-5'!$A$1:$E$23</definedName>
    <definedName name="Z_3FCD02EB_1C44_4646_B069_2B9945E67B1F_.wvu.PrintArea" localSheetId="7" hidden="1">'Sch-5 after discount'!$A$1:$E$23</definedName>
    <definedName name="Z_3FCD02EB_1C44_4646_B069_2B9945E67B1F_.wvu.PrintArea" localSheetId="10" hidden="1">'Sch-6 (After Discount)'!$A$1:$D$32</definedName>
    <definedName name="Z_3FCD02EB_1C44_4646_B069_2B9945E67B1F_.wvu.PrintArea" localSheetId="9" hidden="1">'Sch-6 After Discount'!$A$1:$D$31</definedName>
    <definedName name="Z_3FCD02EB_1C44_4646_B069_2B9945E67B1F_.wvu.PrintTitles" localSheetId="4" hidden="1">'Sch-1'!$15:$16</definedName>
    <definedName name="Z_3FCD02EB_1C44_4646_B069_2B9945E67B1F_.wvu.PrintTitles" localSheetId="5" hidden="1">'Sch-2'!$15:$16</definedName>
    <definedName name="Z_3FCD02EB_1C44_4646_B069_2B9945E67B1F_.wvu.PrintTitles" localSheetId="8" hidden="1">'Sch-3'!$3:$14</definedName>
    <definedName name="Z_3FCD02EB_1C44_4646_B069_2B9945E67B1F_.wvu.PrintTitles" localSheetId="6" hidden="1">'Sch-5'!$3:$14</definedName>
    <definedName name="Z_3FCD02EB_1C44_4646_B069_2B9945E67B1F_.wvu.PrintTitles" localSheetId="7" hidden="1">'Sch-5 after discount'!$3:$14</definedName>
    <definedName name="Z_3FCD02EB_1C44_4646_B069_2B9945E67B1F_.wvu.PrintTitles" localSheetId="10" hidden="1">'Sch-6 (After Discount)'!$3:$14</definedName>
    <definedName name="Z_3FCD02EB_1C44_4646_B069_2B9945E67B1F_.wvu.PrintTitles" localSheetId="9" hidden="1">'Sch-6 After Discount'!$3:$13</definedName>
    <definedName name="Z_3FCD02EB_1C44_4646_B069_2B9945E67B1F_.wvu.Rows" localSheetId="1" hidden="1">Cover!$7:$7</definedName>
    <definedName name="Z_3FCD02EB_1C44_4646_B069_2B9945E67B1F_.wvu.Rows" localSheetId="11" hidden="1">Discount!$29:$32</definedName>
    <definedName name="Z_3FCD02EB_1C44_4646_B069_2B9945E67B1F_.wvu.Rows" localSheetId="3" hidden="1">'Names of Bidder'!$19:$22</definedName>
    <definedName name="Z_3FCD02EB_1C44_4646_B069_2B9945E67B1F_.wvu.Rows" localSheetId="5" hidden="1">'Sch-2'!$164:$164</definedName>
    <definedName name="Z_4AA1107B_A795_4744_B566_827168772C7A_.wvu.Cols" localSheetId="11" hidden="1">Discount!$H:$S</definedName>
    <definedName name="Z_4AA1107B_A795_4744_B566_827168772C7A_.wvu.Cols" localSheetId="6" hidden="1">'Sch-5'!$I:$P</definedName>
    <definedName name="Z_4AA1107B_A795_4744_B566_827168772C7A_.wvu.Cols" localSheetId="7" hidden="1">'Sch-5 after discount'!$I:$P</definedName>
    <definedName name="Z_4AA1107B_A795_4744_B566_827168772C7A_.wvu.PrintArea" localSheetId="11" hidden="1">Discount!$A$2:$G$40</definedName>
    <definedName name="Z_4AA1107B_A795_4744_B566_827168772C7A_.wvu.PrintArea" localSheetId="13"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2" hidden="1">Octroi!$A$1:$E$16</definedName>
    <definedName name="Z_4AA1107B_A795_4744_B566_827168772C7A_.wvu.PrintArea" localSheetId="14" hidden="1">'Other Taxes &amp; Duties'!$A$1:$F$16</definedName>
    <definedName name="Z_4AA1107B_A795_4744_B566_827168772C7A_.wvu.PrintArea" localSheetId="8" hidden="1">'Sch-3'!$A$1:$D$24</definedName>
    <definedName name="Z_4AA1107B_A795_4744_B566_827168772C7A_.wvu.PrintArea" localSheetId="6" hidden="1">'Sch-5'!$A$1:$E$23</definedName>
    <definedName name="Z_4AA1107B_A795_4744_B566_827168772C7A_.wvu.PrintArea" localSheetId="7" hidden="1">'Sch-5 after discount'!$A$1:$E$23</definedName>
    <definedName name="Z_4AA1107B_A795_4744_B566_827168772C7A_.wvu.PrintArea" localSheetId="10" hidden="1">'Sch-6 (After Discount)'!$A$1:$D$32</definedName>
    <definedName name="Z_4AA1107B_A795_4744_B566_827168772C7A_.wvu.PrintArea" localSheetId="9" hidden="1">'Sch-6 After Discount'!$A$1:$D$31</definedName>
    <definedName name="Z_4AA1107B_A795_4744_B566_827168772C7A_.wvu.PrintTitles" localSheetId="8" hidden="1">'Sch-3'!$3:$14</definedName>
    <definedName name="Z_4AA1107B_A795_4744_B566_827168772C7A_.wvu.PrintTitles" localSheetId="6" hidden="1">'Sch-5'!$3:$14</definedName>
    <definedName name="Z_4AA1107B_A795_4744_B566_827168772C7A_.wvu.PrintTitles" localSheetId="7" hidden="1">'Sch-5 after discount'!$3:$14</definedName>
    <definedName name="Z_4AA1107B_A795_4744_B566_827168772C7A_.wvu.PrintTitles" localSheetId="10" hidden="1">'Sch-6 (After Discount)'!$3:$14</definedName>
    <definedName name="Z_4AA1107B_A795_4744_B566_827168772C7A_.wvu.PrintTitles" localSheetId="9" hidden="1">'Sch-6 After Discount'!$3:$13</definedName>
    <definedName name="Z_4AA1107B_A795_4744_B566_827168772C7A_.wvu.Rows" localSheetId="1" hidden="1">Cover!$7:$7</definedName>
    <definedName name="Z_4AA1107B_A795_4744_B566_827168772C7A_.wvu.Rows" localSheetId="11" hidden="1">Discount!$30:$32</definedName>
    <definedName name="Z_4F65FF32_EC61_4022_A399_2986D7B6B8B3_.wvu.Cols" localSheetId="6" hidden="1">'Sch-5'!$I:$P</definedName>
    <definedName name="Z_4F65FF32_EC61_4022_A399_2986D7B6B8B3_.wvu.Cols" localSheetId="7" hidden="1">'Sch-5 after discount'!$I:$P</definedName>
    <definedName name="Z_4F65FF32_EC61_4022_A399_2986D7B6B8B3_.wvu.PrintArea" localSheetId="11" hidden="1">Discount!$A$2:$G$39</definedName>
    <definedName name="Z_4F65FF32_EC61_4022_A399_2986D7B6B8B3_.wvu.PrintArea" localSheetId="13"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2" hidden="1">Octroi!$A$1:$E$16</definedName>
    <definedName name="Z_4F65FF32_EC61_4022_A399_2986D7B6B8B3_.wvu.PrintArea" localSheetId="14" hidden="1">'Other Taxes &amp; Duties'!$A$1:$F$16</definedName>
    <definedName name="Z_4F65FF32_EC61_4022_A399_2986D7B6B8B3_.wvu.PrintArea" localSheetId="8" hidden="1">'Sch-3'!$A$1:$D$25</definedName>
    <definedName name="Z_4F65FF32_EC61_4022_A399_2986D7B6B8B3_.wvu.PrintArea" localSheetId="6" hidden="1">'Sch-5'!$A$1:$E$23</definedName>
    <definedName name="Z_4F65FF32_EC61_4022_A399_2986D7B6B8B3_.wvu.PrintArea" localSheetId="7" hidden="1">'Sch-5 after discount'!$A$1:$E$23</definedName>
    <definedName name="Z_4F65FF32_EC61_4022_A399_2986D7B6B8B3_.wvu.PrintArea" localSheetId="10" hidden="1">'Sch-6 (After Discount)'!$A$1:$D$33</definedName>
    <definedName name="Z_4F65FF32_EC61_4022_A399_2986D7B6B8B3_.wvu.PrintArea" localSheetId="9" hidden="1">'Sch-6 After Discount'!$A$1:$D$32</definedName>
    <definedName name="Z_4F65FF32_EC61_4022_A399_2986D7B6B8B3_.wvu.PrintTitles" localSheetId="8" hidden="1">'Sch-3'!$3:$14</definedName>
    <definedName name="Z_4F65FF32_EC61_4022_A399_2986D7B6B8B3_.wvu.PrintTitles" localSheetId="6" hidden="1">'Sch-5'!$3:$14</definedName>
    <definedName name="Z_4F65FF32_EC61_4022_A399_2986D7B6B8B3_.wvu.PrintTitles" localSheetId="7" hidden="1">'Sch-5 after discount'!$3:$14</definedName>
    <definedName name="Z_4F65FF32_EC61_4022_A399_2986D7B6B8B3_.wvu.PrintTitles" localSheetId="10" hidden="1">'Sch-6 (After Discount)'!$3:$14</definedName>
    <definedName name="Z_4F65FF32_EC61_4022_A399_2986D7B6B8B3_.wvu.PrintTitles" localSheetId="9" hidden="1">'Sch-6 After Discount'!$3:$13</definedName>
    <definedName name="Z_58D82F59_8CF6_455F_B9F4_081499FDF243_.wvu.Cols" localSheetId="11" hidden="1">Discount!$I:$P</definedName>
    <definedName name="Z_58D82F59_8CF6_455F_B9F4_081499FDF243_.wvu.PrintArea" localSheetId="11" hidden="1">Discount!$A$2:$G$40</definedName>
    <definedName name="Z_58D82F59_8CF6_455F_B9F4_081499FDF243_.wvu.PrintArea" localSheetId="13" hidden="1">'Entry Tax'!$A$1:$E$16</definedName>
    <definedName name="Z_58D82F59_8CF6_455F_B9F4_081499FDF243_.wvu.PrintArea" localSheetId="12" hidden="1">Octroi!$A$1:$E$16</definedName>
    <definedName name="Z_58D82F59_8CF6_455F_B9F4_081499FDF243_.wvu.PrintArea" localSheetId="14" hidden="1">'Other Taxes &amp; Duties'!$A$1:$F$16</definedName>
    <definedName name="Z_58D82F59_8CF6_455F_B9F4_081499FDF243_.wvu.Rows" localSheetId="11" hidden="1">Discount!$21:$21,Discount!$27:$27</definedName>
    <definedName name="Z_63D51328_7CBC_4A1E_B96D_BAE91416501B_.wvu.Cols" localSheetId="0" hidden="1">Basic!$I:$I</definedName>
    <definedName name="Z_63D51328_7CBC_4A1E_B96D_BAE91416501B_.wvu.Cols" localSheetId="11" hidden="1">Discount!$H:$L</definedName>
    <definedName name="Z_63D51328_7CBC_4A1E_B96D_BAE91416501B_.wvu.Cols" localSheetId="3" hidden="1">'Names of Bidder'!$H:$H,'Names of Bidder'!$K:$K</definedName>
    <definedName name="Z_63D51328_7CBC_4A1E_B96D_BAE91416501B_.wvu.Cols" localSheetId="18" hidden="1">'N-W (Cr.)'!$A:$O,'N-W (Cr.)'!$T:$DL</definedName>
    <definedName name="Z_63D51328_7CBC_4A1E_B96D_BAE91416501B_.wvu.Cols" localSheetId="4" hidden="1">'Sch-1'!$T:$Y,'Sch-1'!$AC:$AP</definedName>
    <definedName name="Z_63D51328_7CBC_4A1E_B96D_BAE91416501B_.wvu.Cols" localSheetId="5" hidden="1">'Sch-2'!$T:$AC</definedName>
    <definedName name="Z_63D51328_7CBC_4A1E_B96D_BAE91416501B_.wvu.Cols" localSheetId="6" hidden="1">'Sch-5'!$F:$T</definedName>
    <definedName name="Z_63D51328_7CBC_4A1E_B96D_BAE91416501B_.wvu.Cols" localSheetId="10" hidden="1">'Sch-6 (After Discount)'!$E:$F</definedName>
    <definedName name="Z_63D51328_7CBC_4A1E_B96D_BAE91416501B_.wvu.FilterData" localSheetId="4" hidden="1">'Sch-1'!$16:$273</definedName>
    <definedName name="Z_63D51328_7CBC_4A1E_B96D_BAE91416501B_.wvu.PrintArea" localSheetId="11" hidden="1">Discount!$A$2:$G$40</definedName>
    <definedName name="Z_63D51328_7CBC_4A1E_B96D_BAE91416501B_.wvu.PrintArea" localSheetId="13"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2" hidden="1">Octroi!$A$1:$E$16</definedName>
    <definedName name="Z_63D51328_7CBC_4A1E_B96D_BAE91416501B_.wvu.PrintArea" localSheetId="14" hidden="1">'Other Taxes &amp; Duties'!$A$1:$F$16</definedName>
    <definedName name="Z_63D51328_7CBC_4A1E_B96D_BAE91416501B_.wvu.PrintArea" localSheetId="4" hidden="1">'Sch-1'!$A$1:$O$277</definedName>
    <definedName name="Z_63D51328_7CBC_4A1E_B96D_BAE91416501B_.wvu.PrintArea" localSheetId="5" hidden="1">'Sch-2'!$A$1:$S$160</definedName>
    <definedName name="Z_63D51328_7CBC_4A1E_B96D_BAE91416501B_.wvu.PrintArea" localSheetId="8" hidden="1">'Sch-3'!$A$1:$D$24</definedName>
    <definedName name="Z_63D51328_7CBC_4A1E_B96D_BAE91416501B_.wvu.PrintArea" localSheetId="6" hidden="1">'Sch-5'!$A$1:$E$23</definedName>
    <definedName name="Z_63D51328_7CBC_4A1E_B96D_BAE91416501B_.wvu.PrintArea" localSheetId="7" hidden="1">'Sch-5 after discount'!$A$1:$E$23</definedName>
    <definedName name="Z_63D51328_7CBC_4A1E_B96D_BAE91416501B_.wvu.PrintArea" localSheetId="10" hidden="1">'Sch-6 (After Discount)'!$A$1:$D$32</definedName>
    <definedName name="Z_63D51328_7CBC_4A1E_B96D_BAE91416501B_.wvu.PrintArea" localSheetId="9" hidden="1">'Sch-6 After Discount'!$A$1:$D$31</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8" hidden="1">'Sch-3'!$3:$14</definedName>
    <definedName name="Z_63D51328_7CBC_4A1E_B96D_BAE91416501B_.wvu.PrintTitles" localSheetId="6" hidden="1">'Sch-5'!$3:$14</definedName>
    <definedName name="Z_63D51328_7CBC_4A1E_B96D_BAE91416501B_.wvu.PrintTitles" localSheetId="7" hidden="1">'Sch-5 after discount'!$3:$14</definedName>
    <definedName name="Z_63D51328_7CBC_4A1E_B96D_BAE91416501B_.wvu.PrintTitles" localSheetId="10" hidden="1">'Sch-6 (After Discount)'!$3:$14</definedName>
    <definedName name="Z_63D51328_7CBC_4A1E_B96D_BAE91416501B_.wvu.PrintTitles" localSheetId="9" hidden="1">'Sch-6 After Discount'!$3:$13</definedName>
    <definedName name="Z_63D51328_7CBC_4A1E_B96D_BAE91416501B_.wvu.Rows" localSheetId="1" hidden="1">Cover!$7:$7</definedName>
    <definedName name="Z_63D51328_7CBC_4A1E_B96D_BAE91416501B_.wvu.Rows" localSheetId="11" hidden="1">Discount!$29:$32</definedName>
    <definedName name="Z_63D51328_7CBC_4A1E_B96D_BAE91416501B_.wvu.Rows" localSheetId="3" hidden="1">'Names of Bidder'!$19:$22</definedName>
    <definedName name="Z_67D3F443_CBF6_4C3B_9EBA_4FC7CEE92243_.wvu.Cols" localSheetId="18" hidden="1">'N-W (Cr.)'!$C:$C,'N-W (Cr.)'!$H:$H,'N-W (Cr.)'!$M:$M,'N-W (Cr.)'!$R:$R</definedName>
    <definedName name="Z_696D9240_6693_44E8_B9A4_2BFADD101EE2_.wvu.Cols" localSheetId="11" hidden="1">Discount!$I:$P</definedName>
    <definedName name="Z_696D9240_6693_44E8_B9A4_2BFADD101EE2_.wvu.PrintArea" localSheetId="11" hidden="1">Discount!$A$2:$G$40</definedName>
    <definedName name="Z_696D9240_6693_44E8_B9A4_2BFADD101EE2_.wvu.PrintArea" localSheetId="13" hidden="1">'Entry Tax'!$A$1:$E$16</definedName>
    <definedName name="Z_696D9240_6693_44E8_B9A4_2BFADD101EE2_.wvu.PrintArea" localSheetId="12" hidden="1">Octroi!$A$1:$E$16</definedName>
    <definedName name="Z_696D9240_6693_44E8_B9A4_2BFADD101EE2_.wvu.PrintArea" localSheetId="14" hidden="1">'Other Taxes &amp; Duties'!$A$1:$F$16</definedName>
    <definedName name="Z_696D9240_6693_44E8_B9A4_2BFADD101EE2_.wvu.Rows" localSheetId="11" hidden="1">Discount!$21:$21,Discount!$27:$27</definedName>
    <definedName name="Z_755190E0_7BE9_48F9_BB5F_DF8E25D6736A_.wvu.Cols" localSheetId="0" hidden="1">Basic!$I:$I</definedName>
    <definedName name="Z_755190E0_7BE9_48F9_BB5F_DF8E25D6736A_.wvu.Cols" localSheetId="11" hidden="1">Discount!$H:$L</definedName>
    <definedName name="Z_755190E0_7BE9_48F9_BB5F_DF8E25D6736A_.wvu.Cols" localSheetId="3" hidden="1">'Names of Bidder'!$H:$H,'Names of Bidder'!$K:$K</definedName>
    <definedName name="Z_755190E0_7BE9_48F9_BB5F_DF8E25D6736A_.wvu.Cols" localSheetId="18" hidden="1">'N-W (Cr.)'!$A:$O,'N-W (Cr.)'!$T:$DL</definedName>
    <definedName name="Z_755190E0_7BE9_48F9_BB5F_DF8E25D6736A_.wvu.Cols" localSheetId="4" hidden="1">'Sch-1'!$T:$Y,'Sch-1'!$AC:$AP</definedName>
    <definedName name="Z_755190E0_7BE9_48F9_BB5F_DF8E25D6736A_.wvu.Cols" localSheetId="5" hidden="1">'Sch-2'!$T:$AC</definedName>
    <definedName name="Z_755190E0_7BE9_48F9_BB5F_DF8E25D6736A_.wvu.Cols" localSheetId="6" hidden="1">'Sch-5'!$F:$T</definedName>
    <definedName name="Z_755190E0_7BE9_48F9_BB5F_DF8E25D6736A_.wvu.Cols" localSheetId="10" hidden="1">'Sch-6 (After Discount)'!$E:$F</definedName>
    <definedName name="Z_755190E0_7BE9_48F9_BB5F_DF8E25D6736A_.wvu.FilterData" localSheetId="4" hidden="1">'Sch-1'!$16:$273</definedName>
    <definedName name="Z_755190E0_7BE9_48F9_BB5F_DF8E25D6736A_.wvu.PrintArea" localSheetId="11" hidden="1">Discount!$A$2:$G$40</definedName>
    <definedName name="Z_755190E0_7BE9_48F9_BB5F_DF8E25D6736A_.wvu.PrintArea" localSheetId="13" hidden="1">'Entry Tax'!$A$1:$E$16</definedName>
    <definedName name="Z_755190E0_7BE9_48F9_BB5F_DF8E25D6736A_.wvu.PrintArea" localSheetId="2" hidden="1">Instructions!$A$1:$C$65</definedName>
    <definedName name="Z_755190E0_7BE9_48F9_BB5F_DF8E25D6736A_.wvu.PrintArea" localSheetId="3" hidden="1">'Names of Bidder'!$B$1:$G$28</definedName>
    <definedName name="Z_755190E0_7BE9_48F9_BB5F_DF8E25D6736A_.wvu.PrintArea" localSheetId="12" hidden="1">Octroi!$A$1:$E$16</definedName>
    <definedName name="Z_755190E0_7BE9_48F9_BB5F_DF8E25D6736A_.wvu.PrintArea" localSheetId="14" hidden="1">'Other Taxes &amp; Duties'!$A$1:$F$16</definedName>
    <definedName name="Z_755190E0_7BE9_48F9_BB5F_DF8E25D6736A_.wvu.PrintArea" localSheetId="4" hidden="1">'Sch-1'!$A$1:$O$277</definedName>
    <definedName name="Z_755190E0_7BE9_48F9_BB5F_DF8E25D6736A_.wvu.PrintArea" localSheetId="5" hidden="1">'Sch-2'!$A$1:$S$160</definedName>
    <definedName name="Z_755190E0_7BE9_48F9_BB5F_DF8E25D6736A_.wvu.PrintArea" localSheetId="8" hidden="1">'Sch-3'!$A$1:$D$24</definedName>
    <definedName name="Z_755190E0_7BE9_48F9_BB5F_DF8E25D6736A_.wvu.PrintArea" localSheetId="6" hidden="1">'Sch-5'!$A$1:$E$23</definedName>
    <definedName name="Z_755190E0_7BE9_48F9_BB5F_DF8E25D6736A_.wvu.PrintArea" localSheetId="7" hidden="1">'Sch-5 after discount'!$A$1:$E$23</definedName>
    <definedName name="Z_755190E0_7BE9_48F9_BB5F_DF8E25D6736A_.wvu.PrintArea" localSheetId="10" hidden="1">'Sch-6 (After Discount)'!$A$1:$D$32</definedName>
    <definedName name="Z_755190E0_7BE9_48F9_BB5F_DF8E25D6736A_.wvu.PrintArea" localSheetId="9" hidden="1">'Sch-6 After Discount'!$A$1:$D$31</definedName>
    <definedName name="Z_755190E0_7BE9_48F9_BB5F_DF8E25D6736A_.wvu.PrintTitles" localSheetId="4" hidden="1">'Sch-1'!$15:$16</definedName>
    <definedName name="Z_755190E0_7BE9_48F9_BB5F_DF8E25D6736A_.wvu.PrintTitles" localSheetId="5" hidden="1">'Sch-2'!$15:$16</definedName>
    <definedName name="Z_755190E0_7BE9_48F9_BB5F_DF8E25D6736A_.wvu.PrintTitles" localSheetId="8" hidden="1">'Sch-3'!$3:$14</definedName>
    <definedName name="Z_755190E0_7BE9_48F9_BB5F_DF8E25D6736A_.wvu.PrintTitles" localSheetId="6" hidden="1">'Sch-5'!$3:$14</definedName>
    <definedName name="Z_755190E0_7BE9_48F9_BB5F_DF8E25D6736A_.wvu.PrintTitles" localSheetId="7" hidden="1">'Sch-5 after discount'!$3:$14</definedName>
    <definedName name="Z_755190E0_7BE9_48F9_BB5F_DF8E25D6736A_.wvu.PrintTitles" localSheetId="10" hidden="1">'Sch-6 (After Discount)'!$3:$14</definedName>
    <definedName name="Z_755190E0_7BE9_48F9_BB5F_DF8E25D6736A_.wvu.PrintTitles" localSheetId="9" hidden="1">'Sch-6 After Discount'!$3:$13</definedName>
    <definedName name="Z_755190E0_7BE9_48F9_BB5F_DF8E25D6736A_.wvu.Rows" localSheetId="1" hidden="1">Cover!$7:$7</definedName>
    <definedName name="Z_755190E0_7BE9_48F9_BB5F_DF8E25D6736A_.wvu.Rows" localSheetId="11" hidden="1">Discount!$29:$32</definedName>
    <definedName name="Z_755190E0_7BE9_48F9_BB5F_DF8E25D6736A_.wvu.Rows" localSheetId="3" hidden="1">'Names of Bidder'!$19:$22</definedName>
    <definedName name="Z_8F1013AB_1F07_44D0_B6C1_B974EB95C6C3_.wvu.PrintArea" localSheetId="15" hidden="1">QC!$A$1:$F$28</definedName>
    <definedName name="Z_8F55ECC0_ABB9_42C7_9433_7DF40598917D_.wvu.Cols" localSheetId="11" hidden="1">Discount!$H:$S</definedName>
    <definedName name="Z_8F55ECC0_ABB9_42C7_9433_7DF40598917D_.wvu.Cols" localSheetId="6" hidden="1">'Sch-5'!$I:$P</definedName>
    <definedName name="Z_8F55ECC0_ABB9_42C7_9433_7DF40598917D_.wvu.Cols" localSheetId="7" hidden="1">'Sch-5 after discount'!$I:$P</definedName>
    <definedName name="Z_8F55ECC0_ABB9_42C7_9433_7DF40598917D_.wvu.PrintArea" localSheetId="11" hidden="1">Discount!$A$2:$G$40</definedName>
    <definedName name="Z_8F55ECC0_ABB9_42C7_9433_7DF40598917D_.wvu.PrintArea" localSheetId="13"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2" hidden="1">Octroi!$A$1:$E$16</definedName>
    <definedName name="Z_8F55ECC0_ABB9_42C7_9433_7DF40598917D_.wvu.PrintArea" localSheetId="14" hidden="1">'Other Taxes &amp; Duties'!$A$1:$F$16</definedName>
    <definedName name="Z_8F55ECC0_ABB9_42C7_9433_7DF40598917D_.wvu.PrintArea" localSheetId="8" hidden="1">'Sch-3'!$A$1:$D$24</definedName>
    <definedName name="Z_8F55ECC0_ABB9_42C7_9433_7DF40598917D_.wvu.PrintArea" localSheetId="6" hidden="1">'Sch-5'!$A$1:$E$23</definedName>
    <definedName name="Z_8F55ECC0_ABB9_42C7_9433_7DF40598917D_.wvu.PrintArea" localSheetId="7" hidden="1">'Sch-5 after discount'!$A$1:$E$23</definedName>
    <definedName name="Z_8F55ECC0_ABB9_42C7_9433_7DF40598917D_.wvu.PrintArea" localSheetId="10" hidden="1">'Sch-6 (After Discount)'!$A$1:$D$32</definedName>
    <definedName name="Z_8F55ECC0_ABB9_42C7_9433_7DF40598917D_.wvu.PrintArea" localSheetId="9" hidden="1">'Sch-6 After Discount'!$A$1:$D$31</definedName>
    <definedName name="Z_8F55ECC0_ABB9_42C7_9433_7DF40598917D_.wvu.PrintTitles" localSheetId="8" hidden="1">'Sch-3'!$3:$14</definedName>
    <definedName name="Z_8F55ECC0_ABB9_42C7_9433_7DF40598917D_.wvu.PrintTitles" localSheetId="6" hidden="1">'Sch-5'!$3:$14</definedName>
    <definedName name="Z_8F55ECC0_ABB9_42C7_9433_7DF40598917D_.wvu.PrintTitles" localSheetId="7" hidden="1">'Sch-5 after discount'!$3:$14</definedName>
    <definedName name="Z_8F55ECC0_ABB9_42C7_9433_7DF40598917D_.wvu.PrintTitles" localSheetId="10" hidden="1">'Sch-6 (After Discount)'!$3:$14</definedName>
    <definedName name="Z_8F55ECC0_ABB9_42C7_9433_7DF40598917D_.wvu.PrintTitles" localSheetId="9" hidden="1">'Sch-6 After Discount'!$3:$13</definedName>
    <definedName name="Z_8F55ECC0_ABB9_42C7_9433_7DF40598917D_.wvu.Rows" localSheetId="1" hidden="1">Cover!$7:$7</definedName>
    <definedName name="Z_8F55ECC0_ABB9_42C7_9433_7DF40598917D_.wvu.Rows" localSheetId="11" hidden="1">Discount!$30:$32</definedName>
    <definedName name="Z_8FC47E04_BCF9_4504_9FDA_F8529AE0A203_.wvu.Cols" localSheetId="18" hidden="1">'N-W (Cr.)'!$C:$C,'N-W (Cr.)'!$H:$H,'N-W (Cr.)'!$M:$M,'N-W (Cr.)'!$R:$R</definedName>
    <definedName name="Z_99CA2F10_F926_46DC_8609_4EAE5B9F3585_.wvu.Cols" localSheetId="0" hidden="1">Basic!$I:$I</definedName>
    <definedName name="Z_99CA2F10_F926_46DC_8609_4EAE5B9F3585_.wvu.Cols" localSheetId="11" hidden="1">Discount!$H:$K</definedName>
    <definedName name="Z_99CA2F10_F926_46DC_8609_4EAE5B9F3585_.wvu.Cols" localSheetId="3" hidden="1">'Names of Bidder'!$H:$H,'Names of Bidder'!$K:$K</definedName>
    <definedName name="Z_99CA2F10_F926_46DC_8609_4EAE5B9F3585_.wvu.Cols" localSheetId="18" hidden="1">'N-W (Cr.)'!$A:$O,'N-W (Cr.)'!$T:$DL</definedName>
    <definedName name="Z_99CA2F10_F926_46DC_8609_4EAE5B9F3585_.wvu.Cols" localSheetId="4" hidden="1">'Sch-1'!$T:$X,'Sch-1'!$AC:$AP</definedName>
    <definedName name="Z_99CA2F10_F926_46DC_8609_4EAE5B9F3585_.wvu.Cols" localSheetId="5" hidden="1">'Sch-2'!$T:$AD</definedName>
    <definedName name="Z_99CA2F10_F926_46DC_8609_4EAE5B9F3585_.wvu.Cols" localSheetId="6" hidden="1">'Sch-5'!$F:$T</definedName>
    <definedName name="Z_99CA2F10_F926_46DC_8609_4EAE5B9F3585_.wvu.Cols" localSheetId="10" hidden="1">'Sch-6 (After Discount)'!$E:$F</definedName>
    <definedName name="Z_99CA2F10_F926_46DC_8609_4EAE5B9F3585_.wvu.FilterData" localSheetId="4" hidden="1">'Sch-1'!$16:$273</definedName>
    <definedName name="Z_99CA2F10_F926_46DC_8609_4EAE5B9F3585_.wvu.FilterData" localSheetId="5" hidden="1">'Sch-2'!$A$16:$AH$154</definedName>
    <definedName name="Z_99CA2F10_F926_46DC_8609_4EAE5B9F3585_.wvu.PrintArea" localSheetId="11" hidden="1">Discount!$A$2:$G$40</definedName>
    <definedName name="Z_99CA2F10_F926_46DC_8609_4EAE5B9F3585_.wvu.PrintArea" localSheetId="13"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2" hidden="1">Octroi!$A$1:$E$16</definedName>
    <definedName name="Z_99CA2F10_F926_46DC_8609_4EAE5B9F3585_.wvu.PrintArea" localSheetId="14" hidden="1">'Other Taxes &amp; Duties'!$A$1:$F$16</definedName>
    <definedName name="Z_99CA2F10_F926_46DC_8609_4EAE5B9F3585_.wvu.PrintArea" localSheetId="4" hidden="1">'Sch-1'!$A$1:$O$277</definedName>
    <definedName name="Z_99CA2F10_F926_46DC_8609_4EAE5B9F3585_.wvu.PrintArea" localSheetId="5" hidden="1">'Sch-2'!$A$1:$S$160</definedName>
    <definedName name="Z_99CA2F10_F926_46DC_8609_4EAE5B9F3585_.wvu.PrintArea" localSheetId="8" hidden="1">'Sch-3'!$A$1:$D$24</definedName>
    <definedName name="Z_99CA2F10_F926_46DC_8609_4EAE5B9F3585_.wvu.PrintArea" localSheetId="6" hidden="1">'Sch-5'!$A$1:$E$23</definedName>
    <definedName name="Z_99CA2F10_F926_46DC_8609_4EAE5B9F3585_.wvu.PrintArea" localSheetId="7" hidden="1">'Sch-5 after discount'!$A$1:$E$23</definedName>
    <definedName name="Z_99CA2F10_F926_46DC_8609_4EAE5B9F3585_.wvu.PrintArea" localSheetId="10" hidden="1">'Sch-6 (After Discount)'!$A$1:$D$32</definedName>
    <definedName name="Z_99CA2F10_F926_46DC_8609_4EAE5B9F3585_.wvu.PrintArea" localSheetId="9" hidden="1">'Sch-6 After Discount'!$A$1:$D$31</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8" hidden="1">'Sch-3'!$3:$14</definedName>
    <definedName name="Z_99CA2F10_F926_46DC_8609_4EAE5B9F3585_.wvu.PrintTitles" localSheetId="6" hidden="1">'Sch-5'!$3:$14</definedName>
    <definedName name="Z_99CA2F10_F926_46DC_8609_4EAE5B9F3585_.wvu.PrintTitles" localSheetId="7" hidden="1">'Sch-5 after discount'!$3:$14</definedName>
    <definedName name="Z_99CA2F10_F926_46DC_8609_4EAE5B9F3585_.wvu.PrintTitles" localSheetId="10" hidden="1">'Sch-6 (After Discount)'!$3:$14</definedName>
    <definedName name="Z_99CA2F10_F926_46DC_8609_4EAE5B9F3585_.wvu.PrintTitles" localSheetId="9" hidden="1">'Sch-6 After Discount'!$3:$13</definedName>
    <definedName name="Z_99CA2F10_F926_46DC_8609_4EAE5B9F3585_.wvu.Rows" localSheetId="1" hidden="1">Cover!$7:$7</definedName>
    <definedName name="Z_99CA2F10_F926_46DC_8609_4EAE5B9F3585_.wvu.Rows" localSheetId="11" hidden="1">Discount!$29:$32</definedName>
    <definedName name="Z_99CA2F10_F926_46DC_8609_4EAE5B9F3585_.wvu.Rows" localSheetId="3" hidden="1">'Names of Bidder'!$19:$22</definedName>
    <definedName name="Z_A0F82AFD_A75A_45C4_A55A_D8EC84E8392D_.wvu.Cols" localSheetId="18" hidden="1">'N-W (Cr.)'!$C:$C,'N-W (Cr.)'!$H:$H,'N-W (Cr.)'!$M:$M,'N-W (Cr.)'!$R:$R</definedName>
    <definedName name="Z_A4F9CA79_D3DE_43F5_9CDC_F14C42FDD954_.wvu.Cols" localSheetId="0" hidden="1">Basic!$I:$I</definedName>
    <definedName name="Z_A4F9CA79_D3DE_43F5_9CDC_F14C42FDD954_.wvu.Cols" localSheetId="11" hidden="1">Discount!$H:$L</definedName>
    <definedName name="Z_A4F9CA79_D3DE_43F5_9CDC_F14C42FDD954_.wvu.Cols" localSheetId="3" hidden="1">'Names of Bidder'!$H:$H,'Names of Bidder'!$K:$K</definedName>
    <definedName name="Z_A4F9CA79_D3DE_43F5_9CDC_F14C42FDD954_.wvu.Cols" localSheetId="18" hidden="1">'N-W (Cr.)'!$A:$O,'N-W (Cr.)'!$T:$DL</definedName>
    <definedName name="Z_A4F9CA79_D3DE_43F5_9CDC_F14C42FDD954_.wvu.Cols" localSheetId="4" hidden="1">'Sch-1'!$T:$AJ</definedName>
    <definedName name="Z_A4F9CA79_D3DE_43F5_9CDC_F14C42FDD954_.wvu.Cols" localSheetId="5" hidden="1">'Sch-2'!$T:$AE</definedName>
    <definedName name="Z_A4F9CA79_D3DE_43F5_9CDC_F14C42FDD954_.wvu.Cols" localSheetId="6" hidden="1">'Sch-5'!$F:$T</definedName>
    <definedName name="Z_A4F9CA79_D3DE_43F5_9CDC_F14C42FDD954_.wvu.Cols" localSheetId="10" hidden="1">'Sch-6 (After Discount)'!$E:$F</definedName>
    <definedName name="Z_A4F9CA79_D3DE_43F5_9CDC_F14C42FDD954_.wvu.FilterData" localSheetId="4" hidden="1">'Sch-1'!$16:$273</definedName>
    <definedName name="Z_A4F9CA79_D3DE_43F5_9CDC_F14C42FDD954_.wvu.PrintArea" localSheetId="11" hidden="1">Discount!$A$2:$G$40</definedName>
    <definedName name="Z_A4F9CA79_D3DE_43F5_9CDC_F14C42FDD954_.wvu.PrintArea" localSheetId="13" hidden="1">'Entry Tax'!$A$1:$E$16</definedName>
    <definedName name="Z_A4F9CA79_D3DE_43F5_9CDC_F14C42FDD954_.wvu.PrintArea" localSheetId="2" hidden="1">Instructions!$A$1:$C$65</definedName>
    <definedName name="Z_A4F9CA79_D3DE_43F5_9CDC_F14C42FDD954_.wvu.PrintArea" localSheetId="3" hidden="1">'Names of Bidder'!$B$1:$G$28</definedName>
    <definedName name="Z_A4F9CA79_D3DE_43F5_9CDC_F14C42FDD954_.wvu.PrintArea" localSheetId="12" hidden="1">Octroi!$A$1:$E$16</definedName>
    <definedName name="Z_A4F9CA79_D3DE_43F5_9CDC_F14C42FDD954_.wvu.PrintArea" localSheetId="14" hidden="1">'Other Taxes &amp; Duties'!$A$1:$F$16</definedName>
    <definedName name="Z_A4F9CA79_D3DE_43F5_9CDC_F14C42FDD954_.wvu.PrintArea" localSheetId="15" hidden="1">QC!$A$1:$F$28</definedName>
    <definedName name="Z_A4F9CA79_D3DE_43F5_9CDC_F14C42FDD954_.wvu.PrintArea" localSheetId="4" hidden="1">'Sch-1'!$A$1:$O$277</definedName>
    <definedName name="Z_A4F9CA79_D3DE_43F5_9CDC_F14C42FDD954_.wvu.PrintArea" localSheetId="5" hidden="1">'Sch-2'!$A$1:$S$160</definedName>
    <definedName name="Z_A4F9CA79_D3DE_43F5_9CDC_F14C42FDD954_.wvu.PrintArea" localSheetId="8" hidden="1">'Sch-3'!$A$1:$D$24</definedName>
    <definedName name="Z_A4F9CA79_D3DE_43F5_9CDC_F14C42FDD954_.wvu.PrintArea" localSheetId="6" hidden="1">'Sch-5'!$A$1:$E$23</definedName>
    <definedName name="Z_A4F9CA79_D3DE_43F5_9CDC_F14C42FDD954_.wvu.PrintArea" localSheetId="7" hidden="1">'Sch-5 after discount'!$A$1:$E$23</definedName>
    <definedName name="Z_A4F9CA79_D3DE_43F5_9CDC_F14C42FDD954_.wvu.PrintArea" localSheetId="10" hidden="1">'Sch-6 (After Discount)'!$A$1:$D$32</definedName>
    <definedName name="Z_A4F9CA79_D3DE_43F5_9CDC_F14C42FDD954_.wvu.PrintArea" localSheetId="9" hidden="1">'Sch-6 After Discount'!$A$1:$D$31</definedName>
    <definedName name="Z_A4F9CA79_D3DE_43F5_9CDC_F14C42FDD954_.wvu.PrintTitles" localSheetId="4" hidden="1">'Sch-1'!$15:$16</definedName>
    <definedName name="Z_A4F9CA79_D3DE_43F5_9CDC_F14C42FDD954_.wvu.PrintTitles" localSheetId="5" hidden="1">'Sch-2'!$15:$16</definedName>
    <definedName name="Z_A4F9CA79_D3DE_43F5_9CDC_F14C42FDD954_.wvu.PrintTitles" localSheetId="8" hidden="1">'Sch-3'!$3:$14</definedName>
    <definedName name="Z_A4F9CA79_D3DE_43F5_9CDC_F14C42FDD954_.wvu.PrintTitles" localSheetId="6" hidden="1">'Sch-5'!$3:$14</definedName>
    <definedName name="Z_A4F9CA79_D3DE_43F5_9CDC_F14C42FDD954_.wvu.PrintTitles" localSheetId="7" hidden="1">'Sch-5 after discount'!$3:$14</definedName>
    <definedName name="Z_A4F9CA79_D3DE_43F5_9CDC_F14C42FDD954_.wvu.PrintTitles" localSheetId="10" hidden="1">'Sch-6 (After Discount)'!$3:$14</definedName>
    <definedName name="Z_A4F9CA79_D3DE_43F5_9CDC_F14C42FDD954_.wvu.PrintTitles" localSheetId="9" hidden="1">'Sch-6 After Discount'!$3:$13</definedName>
    <definedName name="Z_A4F9CA79_D3DE_43F5_9CDC_F14C42FDD954_.wvu.Rows" localSheetId="1" hidden="1">Cover!$7:$7</definedName>
    <definedName name="Z_A4F9CA79_D3DE_43F5_9CDC_F14C42FDD954_.wvu.Rows" localSheetId="11" hidden="1">Discount!$29:$32</definedName>
    <definedName name="Z_A4F9CA79_D3DE_43F5_9CDC_F14C42FDD954_.wvu.Rows" localSheetId="3" hidden="1">'Names of Bidder'!$19:$22</definedName>
    <definedName name="Z_A4F9CA79_D3DE_43F5_9CDC_F14C42FDD954_.wvu.Rows" localSheetId="15" hidden="1">QC!$14:$15</definedName>
    <definedName name="Z_A4F9CA79_D3DE_43F5_9CDC_F14C42FDD954_.wvu.Rows" localSheetId="5" hidden="1">'Sch-2'!$164:$164</definedName>
    <definedName name="Z_A7DBDDEF_9245_44C6_9EBF_032DB6E1C0A2_.wvu.Cols" localSheetId="11" hidden="1">Discount!$H:$S</definedName>
    <definedName name="Z_A7DBDDEF_9245_44C6_9EBF_032DB6E1C0A2_.wvu.Cols" localSheetId="6" hidden="1">'Sch-5'!$I:$P</definedName>
    <definedName name="Z_A7DBDDEF_9245_44C6_9EBF_032DB6E1C0A2_.wvu.Cols" localSheetId="7" hidden="1">'Sch-5 after discount'!$I:$P</definedName>
    <definedName name="Z_A7DBDDEF_9245_44C6_9EBF_032DB6E1C0A2_.wvu.PrintArea" localSheetId="11" hidden="1">Discount!$A$2:$G$40</definedName>
    <definedName name="Z_A7DBDDEF_9245_44C6_9EBF_032DB6E1C0A2_.wvu.PrintArea" localSheetId="13"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2" hidden="1">Octroi!$A$1:$E$16</definedName>
    <definedName name="Z_A7DBDDEF_9245_44C6_9EBF_032DB6E1C0A2_.wvu.PrintArea" localSheetId="14" hidden="1">'Other Taxes &amp; Duties'!$A$1:$F$16</definedName>
    <definedName name="Z_A7DBDDEF_9245_44C6_9EBF_032DB6E1C0A2_.wvu.PrintArea" localSheetId="8" hidden="1">'Sch-3'!$A$1:$D$24</definedName>
    <definedName name="Z_A7DBDDEF_9245_44C6_9EBF_032DB6E1C0A2_.wvu.PrintArea" localSheetId="6" hidden="1">'Sch-5'!$A$1:$E$23</definedName>
    <definedName name="Z_A7DBDDEF_9245_44C6_9EBF_032DB6E1C0A2_.wvu.PrintArea" localSheetId="7" hidden="1">'Sch-5 after discount'!$A$1:$E$23</definedName>
    <definedName name="Z_A7DBDDEF_9245_44C6_9EBF_032DB6E1C0A2_.wvu.PrintArea" localSheetId="10" hidden="1">'Sch-6 (After Discount)'!$A$1:$D$32</definedName>
    <definedName name="Z_A7DBDDEF_9245_44C6_9EBF_032DB6E1C0A2_.wvu.PrintArea" localSheetId="9" hidden="1">'Sch-6 After Discount'!$A$1:$D$31</definedName>
    <definedName name="Z_A7DBDDEF_9245_44C6_9EBF_032DB6E1C0A2_.wvu.PrintTitles" localSheetId="8" hidden="1">'Sch-3'!$3:$14</definedName>
    <definedName name="Z_A7DBDDEF_9245_44C6_9EBF_032DB6E1C0A2_.wvu.PrintTitles" localSheetId="6" hidden="1">'Sch-5'!$3:$14</definedName>
    <definedName name="Z_A7DBDDEF_9245_44C6_9EBF_032DB6E1C0A2_.wvu.PrintTitles" localSheetId="7" hidden="1">'Sch-5 after discount'!$3:$14</definedName>
    <definedName name="Z_A7DBDDEF_9245_44C6_9EBF_032DB6E1C0A2_.wvu.PrintTitles" localSheetId="10" hidden="1">'Sch-6 (After Discount)'!$3:$14</definedName>
    <definedName name="Z_A7DBDDEF_9245_44C6_9EBF_032DB6E1C0A2_.wvu.PrintTitles" localSheetId="9" hidden="1">'Sch-6 After Discount'!$3:$13</definedName>
    <definedName name="Z_A7DBDDEF_9245_44C6_9EBF_032DB6E1C0A2_.wvu.Rows" localSheetId="1" hidden="1">Cover!$7:$7</definedName>
    <definedName name="Z_A7DBDDEF_9245_44C6_9EBF_032DB6E1C0A2_.wvu.Rows" localSheetId="11" hidden="1">Discount!$30:$32</definedName>
    <definedName name="Z_AB88AE96_2A5B_4A72_8703_28C9E47DF5A8_.wvu.Cols" localSheetId="18" hidden="1">'N-W (Cr.)'!$C:$C,'N-W (Cr.)'!$H:$H,'N-W (Cr.)'!$M:$M,'N-W (Cr.)'!$R:$R</definedName>
    <definedName name="Z_B056965A_4BE5_44B3_AB31_550AD9F023BC_.wvu.Cols" localSheetId="0" hidden="1">Basic!$I:$I</definedName>
    <definedName name="Z_B056965A_4BE5_44B3_AB31_550AD9F023BC_.wvu.Cols" localSheetId="11" hidden="1">Discount!$H:$L</definedName>
    <definedName name="Z_B056965A_4BE5_44B3_AB31_550AD9F023BC_.wvu.Cols" localSheetId="3" hidden="1">'Names of Bidder'!$H:$H,'Names of Bidder'!$K:$K</definedName>
    <definedName name="Z_B056965A_4BE5_44B3_AB31_550AD9F023BC_.wvu.Cols" localSheetId="18" hidden="1">'N-W (Cr.)'!$A:$O,'N-W (Cr.)'!$T:$DL</definedName>
    <definedName name="Z_B056965A_4BE5_44B3_AB31_550AD9F023BC_.wvu.Cols" localSheetId="4" hidden="1">'Sch-1'!$T:$Y,'Sch-1'!$AC:$AP</definedName>
    <definedName name="Z_B056965A_4BE5_44B3_AB31_550AD9F023BC_.wvu.Cols" localSheetId="5" hidden="1">'Sch-2'!$T:$Y</definedName>
    <definedName name="Z_B056965A_4BE5_44B3_AB31_550AD9F023BC_.wvu.Cols" localSheetId="6" hidden="1">'Sch-5'!$F:$T</definedName>
    <definedName name="Z_B056965A_4BE5_44B3_AB31_550AD9F023BC_.wvu.Cols" localSheetId="10" hidden="1">'Sch-6 (After Discount)'!$E:$F</definedName>
    <definedName name="Z_B056965A_4BE5_44B3_AB31_550AD9F023BC_.wvu.FilterData" localSheetId="4" hidden="1">'Sch-1'!$16:$273</definedName>
    <definedName name="Z_B056965A_4BE5_44B3_AB31_550AD9F023BC_.wvu.PrintArea" localSheetId="11" hidden="1">Discount!$A$2:$G$40</definedName>
    <definedName name="Z_B056965A_4BE5_44B3_AB31_550AD9F023BC_.wvu.PrintArea" localSheetId="13" hidden="1">'Entry Tax'!$A$1:$E$16</definedName>
    <definedName name="Z_B056965A_4BE5_44B3_AB31_550AD9F023BC_.wvu.PrintArea" localSheetId="2" hidden="1">Instructions!$A$1:$C$65</definedName>
    <definedName name="Z_B056965A_4BE5_44B3_AB31_550AD9F023BC_.wvu.PrintArea" localSheetId="3" hidden="1">'Names of Bidder'!$B$1:$G$28</definedName>
    <definedName name="Z_B056965A_4BE5_44B3_AB31_550AD9F023BC_.wvu.PrintArea" localSheetId="12" hidden="1">Octroi!$A$1:$E$16</definedName>
    <definedName name="Z_B056965A_4BE5_44B3_AB31_550AD9F023BC_.wvu.PrintArea" localSheetId="14" hidden="1">'Other Taxes &amp; Duties'!$A$1:$F$16</definedName>
    <definedName name="Z_B056965A_4BE5_44B3_AB31_550AD9F023BC_.wvu.PrintArea" localSheetId="4" hidden="1">'Sch-1'!$A$1:$O$277</definedName>
    <definedName name="Z_B056965A_4BE5_44B3_AB31_550AD9F023BC_.wvu.PrintArea" localSheetId="5" hidden="1">'Sch-2'!$A$1:$S$160</definedName>
    <definedName name="Z_B056965A_4BE5_44B3_AB31_550AD9F023BC_.wvu.PrintArea" localSheetId="8" hidden="1">'Sch-3'!$A$1:$D$24</definedName>
    <definedName name="Z_B056965A_4BE5_44B3_AB31_550AD9F023BC_.wvu.PrintArea" localSheetId="6" hidden="1">'Sch-5'!$A$1:$E$23</definedName>
    <definedName name="Z_B056965A_4BE5_44B3_AB31_550AD9F023BC_.wvu.PrintArea" localSheetId="7" hidden="1">'Sch-5 after discount'!$A$1:$E$23</definedName>
    <definedName name="Z_B056965A_4BE5_44B3_AB31_550AD9F023BC_.wvu.PrintArea" localSheetId="10" hidden="1">'Sch-6 (After Discount)'!$A$1:$D$32</definedName>
    <definedName name="Z_B056965A_4BE5_44B3_AB31_550AD9F023BC_.wvu.PrintArea" localSheetId="9" hidden="1">'Sch-6 After Discount'!$A$1:$D$31</definedName>
    <definedName name="Z_B056965A_4BE5_44B3_AB31_550AD9F023BC_.wvu.PrintTitles" localSheetId="4" hidden="1">'Sch-1'!$15:$16</definedName>
    <definedName name="Z_B056965A_4BE5_44B3_AB31_550AD9F023BC_.wvu.PrintTitles" localSheetId="5" hidden="1">'Sch-2'!$15:$16</definedName>
    <definedName name="Z_B056965A_4BE5_44B3_AB31_550AD9F023BC_.wvu.PrintTitles" localSheetId="8" hidden="1">'Sch-3'!$3:$14</definedName>
    <definedName name="Z_B056965A_4BE5_44B3_AB31_550AD9F023BC_.wvu.PrintTitles" localSheetId="6" hidden="1">'Sch-5'!$3:$14</definedName>
    <definedName name="Z_B056965A_4BE5_44B3_AB31_550AD9F023BC_.wvu.PrintTitles" localSheetId="7" hidden="1">'Sch-5 after discount'!$3:$14</definedName>
    <definedName name="Z_B056965A_4BE5_44B3_AB31_550AD9F023BC_.wvu.PrintTitles" localSheetId="10" hidden="1">'Sch-6 (After Discount)'!$3:$14</definedName>
    <definedName name="Z_B056965A_4BE5_44B3_AB31_550AD9F023BC_.wvu.PrintTitles" localSheetId="9" hidden="1">'Sch-6 After Discount'!$3:$13</definedName>
    <definedName name="Z_B056965A_4BE5_44B3_AB31_550AD9F023BC_.wvu.Rows" localSheetId="1" hidden="1">Cover!$7:$7</definedName>
    <definedName name="Z_B056965A_4BE5_44B3_AB31_550AD9F023BC_.wvu.Rows" localSheetId="11" hidden="1">Discount!$29:$32</definedName>
    <definedName name="Z_B056965A_4BE5_44B3_AB31_550AD9F023BC_.wvu.Rows" localSheetId="3" hidden="1">'Names of Bidder'!$19:$22</definedName>
    <definedName name="Z_B1DC5269_D889_4438_853D_005C3B580A35_.wvu.Cols" localSheetId="18" hidden="1">'N-W (Cr.)'!$C:$C,'N-W (Cr.)'!$H:$H,'N-W (Cr.)'!$M:$M,'N-W (Cr.)'!$R:$R</definedName>
    <definedName name="Z_B23AD343_29DA_4CE0_BD10_47BF44F3782F_.wvu.Cols" localSheetId="11" hidden="1">Discount!$I:$P</definedName>
    <definedName name="Z_B23AD343_29DA_4CE0_BD10_47BF44F3782F_.wvu.Cols" localSheetId="6" hidden="1">'Sch-5'!$I:$P</definedName>
    <definedName name="Z_B23AD343_29DA_4CE0_BD10_47BF44F3782F_.wvu.Cols" localSheetId="7" hidden="1">'Sch-5 after discount'!$I:$P</definedName>
    <definedName name="Z_B23AD343_29DA_4CE0_BD10_47BF44F3782F_.wvu.PrintArea" localSheetId="11" hidden="1">Discount!$A$2:$G$40</definedName>
    <definedName name="Z_B23AD343_29DA_4CE0_BD10_47BF44F3782F_.wvu.PrintArea" localSheetId="13"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2" hidden="1">Octroi!$A$1:$E$16</definedName>
    <definedName name="Z_B23AD343_29DA_4CE0_BD10_47BF44F3782F_.wvu.PrintArea" localSheetId="14" hidden="1">'Other Taxes &amp; Duties'!$A$1:$F$16</definedName>
    <definedName name="Z_B23AD343_29DA_4CE0_BD10_47BF44F3782F_.wvu.PrintArea" localSheetId="8" hidden="1">'Sch-3'!$A$1:$D$24</definedName>
    <definedName name="Z_B23AD343_29DA_4CE0_BD10_47BF44F3782F_.wvu.PrintArea" localSheetId="6" hidden="1">'Sch-5'!$A$1:$E$23</definedName>
    <definedName name="Z_B23AD343_29DA_4CE0_BD10_47BF44F3782F_.wvu.PrintArea" localSheetId="7" hidden="1">'Sch-5 after discount'!$A$1:$E$23</definedName>
    <definedName name="Z_B23AD343_29DA_4CE0_BD10_47BF44F3782F_.wvu.PrintArea" localSheetId="10" hidden="1">'Sch-6 (After Discount)'!$A$1:$D$32</definedName>
    <definedName name="Z_B23AD343_29DA_4CE0_BD10_47BF44F3782F_.wvu.PrintArea" localSheetId="9" hidden="1">'Sch-6 After Discount'!$A$1:$D$31</definedName>
    <definedName name="Z_B23AD343_29DA_4CE0_BD10_47BF44F3782F_.wvu.PrintTitles" localSheetId="8" hidden="1">'Sch-3'!$3:$14</definedName>
    <definedName name="Z_B23AD343_29DA_4CE0_BD10_47BF44F3782F_.wvu.PrintTitles" localSheetId="6" hidden="1">'Sch-5'!$3:$14</definedName>
    <definedName name="Z_B23AD343_29DA_4CE0_BD10_47BF44F3782F_.wvu.PrintTitles" localSheetId="7" hidden="1">'Sch-5 after discount'!$3:$14</definedName>
    <definedName name="Z_B23AD343_29DA_4CE0_BD10_47BF44F3782F_.wvu.PrintTitles" localSheetId="10" hidden="1">'Sch-6 (After Discount)'!$3:$14</definedName>
    <definedName name="Z_B23AD343_29DA_4CE0_BD10_47BF44F3782F_.wvu.PrintTitles" localSheetId="9" hidden="1">'Sch-6 After Discount'!$3:$13</definedName>
    <definedName name="Z_B23AD343_29DA_4CE0_BD10_47BF44F3782F_.wvu.Rows" localSheetId="1" hidden="1">Cover!$7:$7</definedName>
    <definedName name="Z_B23AD343_29DA_4CE0_BD10_47BF44F3782F_.wvu.Rows" localSheetId="11"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1" hidden="1">Discount!$H:$L</definedName>
    <definedName name="Z_B96E710B_6DD7_4DE1_95AB_C9EE060CD030_.wvu.Cols" localSheetId="4" hidden="1">'Sch-1'!$T:$AC</definedName>
    <definedName name="Z_B96E710B_6DD7_4DE1_95AB_C9EE060CD030_.wvu.Cols" localSheetId="5" hidden="1">'Sch-2'!$T:$Y</definedName>
    <definedName name="Z_B96E710B_6DD7_4DE1_95AB_C9EE060CD030_.wvu.Cols" localSheetId="6" hidden="1">'Sch-5'!$F:$T</definedName>
    <definedName name="Z_B96E710B_6DD7_4DE1_95AB_C9EE060CD030_.wvu.Cols" localSheetId="7" hidden="1">'Sch-5 after discount'!$F:$R</definedName>
    <definedName name="Z_B96E710B_6DD7_4DE1_95AB_C9EE060CD030_.wvu.FilterData" localSheetId="4" hidden="1">'Sch-1'!$C$1:$C$273</definedName>
    <definedName name="Z_B96E710B_6DD7_4DE1_95AB_C9EE060CD030_.wvu.FilterData" localSheetId="5" hidden="1">'Sch-2'!$C$1:$C$162</definedName>
    <definedName name="Z_B96E710B_6DD7_4DE1_95AB_C9EE060CD030_.wvu.PrintArea" localSheetId="11" hidden="1">Discount!$A$2:$G$40</definedName>
    <definedName name="Z_B96E710B_6DD7_4DE1_95AB_C9EE060CD030_.wvu.PrintArea" localSheetId="13"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2" hidden="1">Octroi!$A$1:$E$16</definedName>
    <definedName name="Z_B96E710B_6DD7_4DE1_95AB_C9EE060CD030_.wvu.PrintArea" localSheetId="14" hidden="1">'Other Taxes &amp; Duties'!$A$1:$F$16</definedName>
    <definedName name="Z_B96E710B_6DD7_4DE1_95AB_C9EE060CD030_.wvu.PrintArea" localSheetId="4" hidden="1">'Sch-1'!$A$1:$O$277</definedName>
    <definedName name="Z_B96E710B_6DD7_4DE1_95AB_C9EE060CD030_.wvu.PrintArea" localSheetId="5" hidden="1">'Sch-2'!$A$1:$S$162</definedName>
    <definedName name="Z_B96E710B_6DD7_4DE1_95AB_C9EE060CD030_.wvu.PrintArea" localSheetId="8" hidden="1">'Sch-3'!$A$1:$D$24</definedName>
    <definedName name="Z_B96E710B_6DD7_4DE1_95AB_C9EE060CD030_.wvu.PrintArea" localSheetId="6" hidden="1">'Sch-5'!$A$1:$E$23</definedName>
    <definedName name="Z_B96E710B_6DD7_4DE1_95AB_C9EE060CD030_.wvu.PrintArea" localSheetId="7" hidden="1">'Sch-5 after discount'!$A$1:$E$23</definedName>
    <definedName name="Z_B96E710B_6DD7_4DE1_95AB_C9EE060CD030_.wvu.PrintArea" localSheetId="10" hidden="1">'Sch-6 (After Discount)'!$A$1:$D$32</definedName>
    <definedName name="Z_B96E710B_6DD7_4DE1_95AB_C9EE060CD030_.wvu.PrintArea" localSheetId="9" hidden="1">'Sch-6 After Discount'!$A$1:$D$31</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8" hidden="1">'Sch-3'!$3:$14</definedName>
    <definedName name="Z_B96E710B_6DD7_4DE1_95AB_C9EE060CD030_.wvu.PrintTitles" localSheetId="6" hidden="1">'Sch-5'!$3:$14</definedName>
    <definedName name="Z_B96E710B_6DD7_4DE1_95AB_C9EE060CD030_.wvu.PrintTitles" localSheetId="7" hidden="1">'Sch-5 after discount'!$3:$14</definedName>
    <definedName name="Z_B96E710B_6DD7_4DE1_95AB_C9EE060CD030_.wvu.PrintTitles" localSheetId="10" hidden="1">'Sch-6 (After Discount)'!$3:$14</definedName>
    <definedName name="Z_B96E710B_6DD7_4DE1_95AB_C9EE060CD030_.wvu.PrintTitles" localSheetId="9" hidden="1">'Sch-6 After Discount'!$3:$13</definedName>
    <definedName name="Z_B96E710B_6DD7_4DE1_95AB_C9EE060CD030_.wvu.Rows" localSheetId="1" hidden="1">Cover!$7:$7</definedName>
    <definedName name="Z_B96E710B_6DD7_4DE1_95AB_C9EE060CD030_.wvu.Rows" localSheetId="11" hidden="1">Discount!$29:$32</definedName>
    <definedName name="Z_B96E710B_6DD7_4DE1_95AB_C9EE060CD030_.wvu.Rows" localSheetId="3" hidden="1">'Names of Bidder'!$19:$22</definedName>
    <definedName name="Z_C5506FC7_8A4D_43D0_A0D5_B323816310B7_.wvu.Cols" localSheetId="18" hidden="1">'N-W (Cr.)'!$C:$C,'N-W (Cr.)'!$H:$H,'N-W (Cr.)'!$M:$M,'N-W (Cr.)'!$R:$R</definedName>
    <definedName name="Z_CCA37BAE_906F_43D5_9FD9_B13563E4B9D7_.wvu.Cols" localSheetId="0" hidden="1">Basic!$I:$I</definedName>
    <definedName name="Z_CCA37BAE_906F_43D5_9FD9_B13563E4B9D7_.wvu.Cols" localSheetId="11" hidden="1">Discount!$H:$L</definedName>
    <definedName name="Z_CCA37BAE_906F_43D5_9FD9_B13563E4B9D7_.wvu.Cols" localSheetId="3" hidden="1">'Names of Bidder'!$H:$H,'Names of Bidder'!$K:$K</definedName>
    <definedName name="Z_CCA37BAE_906F_43D5_9FD9_B13563E4B9D7_.wvu.Cols" localSheetId="18" hidden="1">'N-W (Cr.)'!$A:$O,'N-W (Cr.)'!$T:$DL</definedName>
    <definedName name="Z_CCA37BAE_906F_43D5_9FD9_B13563E4B9D7_.wvu.Cols" localSheetId="4" hidden="1">'Sch-1'!$B:$E,'Sch-1'!$P:$AQ</definedName>
    <definedName name="Z_CCA37BAE_906F_43D5_9FD9_B13563E4B9D7_.wvu.Cols" localSheetId="5" hidden="1">'Sch-2'!$B:$K,'Sch-2'!$T:$AE</definedName>
    <definedName name="Z_CCA37BAE_906F_43D5_9FD9_B13563E4B9D7_.wvu.Cols" localSheetId="6" hidden="1">'Sch-5'!$F:$T</definedName>
    <definedName name="Z_CCA37BAE_906F_43D5_9FD9_B13563E4B9D7_.wvu.Cols" localSheetId="10" hidden="1">'Sch-6 (After Discount)'!$E:$F</definedName>
    <definedName name="Z_CCA37BAE_906F_43D5_9FD9_B13563E4B9D7_.wvu.FilterData" localSheetId="4" hidden="1">'Sch-1'!$16:$273</definedName>
    <definedName name="Z_CCA37BAE_906F_43D5_9FD9_B13563E4B9D7_.wvu.PrintArea" localSheetId="11" hidden="1">Discount!$A$2:$G$40</definedName>
    <definedName name="Z_CCA37BAE_906F_43D5_9FD9_B13563E4B9D7_.wvu.PrintArea" localSheetId="13"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2" hidden="1">Octroi!$A$1:$E$16</definedName>
    <definedName name="Z_CCA37BAE_906F_43D5_9FD9_B13563E4B9D7_.wvu.PrintArea" localSheetId="14" hidden="1">'Other Taxes &amp; Duties'!$A$1:$F$16</definedName>
    <definedName name="Z_CCA37BAE_906F_43D5_9FD9_B13563E4B9D7_.wvu.PrintArea" localSheetId="15" hidden="1">QC!$A$1:$F$28</definedName>
    <definedName name="Z_CCA37BAE_906F_43D5_9FD9_B13563E4B9D7_.wvu.PrintArea" localSheetId="4" hidden="1">'Sch-1'!$A$1:$O$277</definedName>
    <definedName name="Z_CCA37BAE_906F_43D5_9FD9_B13563E4B9D7_.wvu.PrintArea" localSheetId="5" hidden="1">'Sch-2'!$A$1:$S$160</definedName>
    <definedName name="Z_CCA37BAE_906F_43D5_9FD9_B13563E4B9D7_.wvu.PrintArea" localSheetId="8" hidden="1">'Sch-3'!$A$1:$D$24</definedName>
    <definedName name="Z_CCA37BAE_906F_43D5_9FD9_B13563E4B9D7_.wvu.PrintArea" localSheetId="6" hidden="1">'Sch-5'!$A$1:$E$23</definedName>
    <definedName name="Z_CCA37BAE_906F_43D5_9FD9_B13563E4B9D7_.wvu.PrintArea" localSheetId="7" hidden="1">'Sch-5 after discount'!$A$1:$E$23</definedName>
    <definedName name="Z_CCA37BAE_906F_43D5_9FD9_B13563E4B9D7_.wvu.PrintArea" localSheetId="10" hidden="1">'Sch-6 (After Discount)'!$A$1:$D$32</definedName>
    <definedName name="Z_CCA37BAE_906F_43D5_9FD9_B13563E4B9D7_.wvu.PrintArea" localSheetId="9" hidden="1">'Sch-6 After Discount'!$A$1:$D$31</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8" hidden="1">'Sch-3'!$3:$14</definedName>
    <definedName name="Z_CCA37BAE_906F_43D5_9FD9_B13563E4B9D7_.wvu.PrintTitles" localSheetId="6" hidden="1">'Sch-5'!$3:$14</definedName>
    <definedName name="Z_CCA37BAE_906F_43D5_9FD9_B13563E4B9D7_.wvu.PrintTitles" localSheetId="7" hidden="1">'Sch-5 after discount'!$3:$14</definedName>
    <definedName name="Z_CCA37BAE_906F_43D5_9FD9_B13563E4B9D7_.wvu.PrintTitles" localSheetId="10" hidden="1">'Sch-6 (After Discount)'!$3:$14</definedName>
    <definedName name="Z_CCA37BAE_906F_43D5_9FD9_B13563E4B9D7_.wvu.PrintTitles" localSheetId="9" hidden="1">'Sch-6 After Discount'!$3:$13</definedName>
    <definedName name="Z_CCA37BAE_906F_43D5_9FD9_B13563E4B9D7_.wvu.Rows" localSheetId="11" hidden="1">Discount!$29:$32</definedName>
    <definedName name="Z_CCA37BAE_906F_43D5_9FD9_B13563E4B9D7_.wvu.Rows" localSheetId="3" hidden="1">'Names of Bidder'!$19:$22</definedName>
    <definedName name="Z_CCA37BAE_906F_43D5_9FD9_B13563E4B9D7_.wvu.Rows" localSheetId="15" hidden="1">QC!$14:$15</definedName>
    <definedName name="Z_CCA37BAE_906F_43D5_9FD9_B13563E4B9D7_.wvu.Rows" localSheetId="5" hidden="1">'Sch-2'!$164:$164</definedName>
    <definedName name="Z_E9F4E142_7D26_464D_BECA_4F3806DB1FE1_.wvu.Cols" localSheetId="11" hidden="1">Discount!$H:$S</definedName>
    <definedName name="Z_E9F4E142_7D26_464D_BECA_4F3806DB1FE1_.wvu.Cols" localSheetId="6" hidden="1">'Sch-5'!$I:$P</definedName>
    <definedName name="Z_E9F4E142_7D26_464D_BECA_4F3806DB1FE1_.wvu.Cols" localSheetId="7" hidden="1">'Sch-5 after discount'!$I:$P</definedName>
    <definedName name="Z_E9F4E142_7D26_464D_BECA_4F3806DB1FE1_.wvu.PrintArea" localSheetId="11" hidden="1">Discount!$A$2:$G$40</definedName>
    <definedName name="Z_E9F4E142_7D26_464D_BECA_4F3806DB1FE1_.wvu.PrintArea" localSheetId="13"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2" hidden="1">Octroi!$A$1:$E$16</definedName>
    <definedName name="Z_E9F4E142_7D26_464D_BECA_4F3806DB1FE1_.wvu.PrintArea" localSheetId="14" hidden="1">'Other Taxes &amp; Duties'!$A$1:$F$16</definedName>
    <definedName name="Z_E9F4E142_7D26_464D_BECA_4F3806DB1FE1_.wvu.PrintArea" localSheetId="8" hidden="1">'Sch-3'!$A$1:$D$25</definedName>
    <definedName name="Z_E9F4E142_7D26_464D_BECA_4F3806DB1FE1_.wvu.PrintArea" localSheetId="6" hidden="1">'Sch-5'!$A$1:$E$23</definedName>
    <definedName name="Z_E9F4E142_7D26_464D_BECA_4F3806DB1FE1_.wvu.PrintArea" localSheetId="7" hidden="1">'Sch-5 after discount'!$A$1:$E$23</definedName>
    <definedName name="Z_E9F4E142_7D26_464D_BECA_4F3806DB1FE1_.wvu.PrintArea" localSheetId="10" hidden="1">'Sch-6 (After Discount)'!$A$1:$D$33</definedName>
    <definedName name="Z_E9F4E142_7D26_464D_BECA_4F3806DB1FE1_.wvu.PrintArea" localSheetId="9" hidden="1">'Sch-6 After Discount'!$A$1:$D$32</definedName>
    <definedName name="Z_E9F4E142_7D26_464D_BECA_4F3806DB1FE1_.wvu.PrintTitles" localSheetId="8" hidden="1">'Sch-3'!$3:$14</definedName>
    <definedName name="Z_E9F4E142_7D26_464D_BECA_4F3806DB1FE1_.wvu.PrintTitles" localSheetId="6" hidden="1">'Sch-5'!$3:$14</definedName>
    <definedName name="Z_E9F4E142_7D26_464D_BECA_4F3806DB1FE1_.wvu.PrintTitles" localSheetId="7" hidden="1">'Sch-5 after discount'!$3:$14</definedName>
    <definedName name="Z_E9F4E142_7D26_464D_BECA_4F3806DB1FE1_.wvu.PrintTitles" localSheetId="10" hidden="1">'Sch-6 (After Discount)'!$3:$14</definedName>
    <definedName name="Z_E9F4E142_7D26_464D_BECA_4F3806DB1FE1_.wvu.PrintTitles" localSheetId="9" hidden="1">'Sch-6 After Discount'!$3:$13</definedName>
    <definedName name="Z_E9F4E142_7D26_464D_BECA_4F3806DB1FE1_.wvu.Rows" localSheetId="1" hidden="1">Cover!$7:$7</definedName>
    <definedName name="Z_E9F4E142_7D26_464D_BECA_4F3806DB1FE1_.wvu.Rows" localSheetId="11" hidden="1">Discount!$30:$32</definedName>
    <definedName name="Z_ECE9294F_C910_4036_88BC_B1F2176FB06B_.wvu.Cols" localSheetId="11" hidden="1">Discount!$H:$S</definedName>
    <definedName name="Z_ECE9294F_C910_4036_88BC_B1F2176FB06B_.wvu.Cols" localSheetId="6" hidden="1">'Sch-5'!$I:$P</definedName>
    <definedName name="Z_ECE9294F_C910_4036_88BC_B1F2176FB06B_.wvu.Cols" localSheetId="7" hidden="1">'Sch-5 after discount'!$I:$P</definedName>
    <definedName name="Z_ECE9294F_C910_4036_88BC_B1F2176FB06B_.wvu.PrintArea" localSheetId="11" hidden="1">Discount!$A$2:$G$40</definedName>
    <definedName name="Z_ECE9294F_C910_4036_88BC_B1F2176FB06B_.wvu.PrintArea" localSheetId="13"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2" hidden="1">Octroi!$A$1:$E$16</definedName>
    <definedName name="Z_ECE9294F_C910_4036_88BC_B1F2176FB06B_.wvu.PrintArea" localSheetId="14" hidden="1">'Other Taxes &amp; Duties'!$A$1:$F$16</definedName>
    <definedName name="Z_ECE9294F_C910_4036_88BC_B1F2176FB06B_.wvu.PrintArea" localSheetId="8" hidden="1">'Sch-3'!$A$1:$D$25</definedName>
    <definedName name="Z_ECE9294F_C910_4036_88BC_B1F2176FB06B_.wvu.PrintArea" localSheetId="6" hidden="1">'Sch-5'!$A$1:$E$23</definedName>
    <definedName name="Z_ECE9294F_C910_4036_88BC_B1F2176FB06B_.wvu.PrintArea" localSheetId="7" hidden="1">'Sch-5 after discount'!$A$1:$E$23</definedName>
    <definedName name="Z_ECE9294F_C910_4036_88BC_B1F2176FB06B_.wvu.PrintArea" localSheetId="10" hidden="1">'Sch-6 (After Discount)'!$A$1:$D$33</definedName>
    <definedName name="Z_ECE9294F_C910_4036_88BC_B1F2176FB06B_.wvu.PrintArea" localSheetId="9" hidden="1">'Sch-6 After Discount'!$A$1:$D$32</definedName>
    <definedName name="Z_ECE9294F_C910_4036_88BC_B1F2176FB06B_.wvu.PrintTitles" localSheetId="8" hidden="1">'Sch-3'!$3:$14</definedName>
    <definedName name="Z_ECE9294F_C910_4036_88BC_B1F2176FB06B_.wvu.PrintTitles" localSheetId="6" hidden="1">'Sch-5'!$3:$14</definedName>
    <definedName name="Z_ECE9294F_C910_4036_88BC_B1F2176FB06B_.wvu.PrintTitles" localSheetId="7" hidden="1">'Sch-5 after discount'!$3:$14</definedName>
    <definedName name="Z_ECE9294F_C910_4036_88BC_B1F2176FB06B_.wvu.PrintTitles" localSheetId="10" hidden="1">'Sch-6 (After Discount)'!$3:$14</definedName>
    <definedName name="Z_ECE9294F_C910_4036_88BC_B1F2176FB06B_.wvu.PrintTitles" localSheetId="9" hidden="1">'Sch-6 After Discount'!$3:$13</definedName>
    <definedName name="Z_ECE9294F_C910_4036_88BC_B1F2176FB06B_.wvu.Rows" localSheetId="1" hidden="1">Cover!$7:$7</definedName>
    <definedName name="Z_ECE9294F_C910_4036_88BC_B1F2176FB06B_.wvu.Rows" localSheetId="11" hidden="1">Discount!$30:$32</definedName>
    <definedName name="Z_F1B559AA_B9AD_4E4C_B94A_ECBE5878008B_.wvu.Cols" localSheetId="0" hidden="1">Basic!$I:$I</definedName>
    <definedName name="Z_F1B559AA_B9AD_4E4C_B94A_ECBE5878008B_.wvu.Cols" localSheetId="11" hidden="1">Discount!$H:$L</definedName>
    <definedName name="Z_F1B559AA_B9AD_4E4C_B94A_ECBE5878008B_.wvu.Cols" localSheetId="3" hidden="1">'Names of Bidder'!$H:$H,'Names of Bidder'!$K:$K</definedName>
    <definedName name="Z_F1B559AA_B9AD_4E4C_B94A_ECBE5878008B_.wvu.Cols" localSheetId="18" hidden="1">'N-W (Cr.)'!$A:$O,'N-W (Cr.)'!$T:$DL</definedName>
    <definedName name="Z_F1B559AA_B9AD_4E4C_B94A_ECBE5878008B_.wvu.Cols" localSheetId="5" hidden="1">'Sch-2'!$T:$Y</definedName>
    <definedName name="Z_F1B559AA_B9AD_4E4C_B94A_ECBE5878008B_.wvu.Cols" localSheetId="6" hidden="1">'Sch-5'!$F:$T</definedName>
    <definedName name="Z_F1B559AA_B9AD_4E4C_B94A_ECBE5878008B_.wvu.Cols" localSheetId="10" hidden="1">'Sch-6 (After Discount)'!$E:$F</definedName>
    <definedName name="Z_F1B559AA_B9AD_4E4C_B94A_ECBE5878008B_.wvu.FilterData" localSheetId="4" hidden="1">'Sch-1'!$16:$273</definedName>
    <definedName name="Z_F1B559AA_B9AD_4E4C_B94A_ECBE5878008B_.wvu.PrintArea" localSheetId="11" hidden="1">Discount!$A$2:$G$40</definedName>
    <definedName name="Z_F1B559AA_B9AD_4E4C_B94A_ECBE5878008B_.wvu.PrintArea" localSheetId="13" hidden="1">'Entry Tax'!$A$1:$E$16</definedName>
    <definedName name="Z_F1B559AA_B9AD_4E4C_B94A_ECBE5878008B_.wvu.PrintArea" localSheetId="2" hidden="1">Instructions!$A$1:$C$65</definedName>
    <definedName name="Z_F1B559AA_B9AD_4E4C_B94A_ECBE5878008B_.wvu.PrintArea" localSheetId="3" hidden="1">'Names of Bidder'!$B$1:$G$28</definedName>
    <definedName name="Z_F1B559AA_B9AD_4E4C_B94A_ECBE5878008B_.wvu.PrintArea" localSheetId="12" hidden="1">Octroi!$A$1:$E$16</definedName>
    <definedName name="Z_F1B559AA_B9AD_4E4C_B94A_ECBE5878008B_.wvu.PrintArea" localSheetId="14" hidden="1">'Other Taxes &amp; Duties'!$A$1:$F$16</definedName>
    <definedName name="Z_F1B559AA_B9AD_4E4C_B94A_ECBE5878008B_.wvu.PrintArea" localSheetId="4" hidden="1">'Sch-1'!$A$1:$O$277</definedName>
    <definedName name="Z_F1B559AA_B9AD_4E4C_B94A_ECBE5878008B_.wvu.PrintArea" localSheetId="5" hidden="1">'Sch-2'!$A$1:$S$160</definedName>
    <definedName name="Z_F1B559AA_B9AD_4E4C_B94A_ECBE5878008B_.wvu.PrintArea" localSheetId="8" hidden="1">'Sch-3'!$A$1:$D$24</definedName>
    <definedName name="Z_F1B559AA_B9AD_4E4C_B94A_ECBE5878008B_.wvu.PrintArea" localSheetId="6" hidden="1">'Sch-5'!$A$1:$E$23</definedName>
    <definedName name="Z_F1B559AA_B9AD_4E4C_B94A_ECBE5878008B_.wvu.PrintArea" localSheetId="7" hidden="1">'Sch-5 after discount'!$A$1:$E$23</definedName>
    <definedName name="Z_F1B559AA_B9AD_4E4C_B94A_ECBE5878008B_.wvu.PrintArea" localSheetId="10" hidden="1">'Sch-6 (After Discount)'!$A$1:$D$32</definedName>
    <definedName name="Z_F1B559AA_B9AD_4E4C_B94A_ECBE5878008B_.wvu.PrintArea" localSheetId="9" hidden="1">'Sch-6 After Discount'!$A$1:$D$31</definedName>
    <definedName name="Z_F1B559AA_B9AD_4E4C_B94A_ECBE5878008B_.wvu.PrintTitles" localSheetId="4" hidden="1">'Sch-1'!$15:$16</definedName>
    <definedName name="Z_F1B559AA_B9AD_4E4C_B94A_ECBE5878008B_.wvu.PrintTitles" localSheetId="5" hidden="1">'Sch-2'!$15:$16</definedName>
    <definedName name="Z_F1B559AA_B9AD_4E4C_B94A_ECBE5878008B_.wvu.PrintTitles" localSheetId="8" hidden="1">'Sch-3'!$3:$14</definedName>
    <definedName name="Z_F1B559AA_B9AD_4E4C_B94A_ECBE5878008B_.wvu.PrintTitles" localSheetId="6" hidden="1">'Sch-5'!$3:$14</definedName>
    <definedName name="Z_F1B559AA_B9AD_4E4C_B94A_ECBE5878008B_.wvu.PrintTitles" localSheetId="7" hidden="1">'Sch-5 after discount'!$3:$14</definedName>
    <definedName name="Z_F1B559AA_B9AD_4E4C_B94A_ECBE5878008B_.wvu.PrintTitles" localSheetId="10" hidden="1">'Sch-6 (After Discount)'!$3:$14</definedName>
    <definedName name="Z_F1B559AA_B9AD_4E4C_B94A_ECBE5878008B_.wvu.PrintTitles" localSheetId="9" hidden="1">'Sch-6 After Discount'!$3:$13</definedName>
    <definedName name="Z_F1B559AA_B9AD_4E4C_B94A_ECBE5878008B_.wvu.Rows" localSheetId="1" hidden="1">Cover!$7:$7</definedName>
    <definedName name="Z_F1B559AA_B9AD_4E4C_B94A_ECBE5878008B_.wvu.Rows" localSheetId="11" hidden="1">Discount!$29:$32</definedName>
    <definedName name="Z_F1B559AA_B9AD_4E4C_B94A_ECBE5878008B_.wvu.Rows" localSheetId="3" hidden="1">'Names of Bidder'!$19:$22</definedName>
    <definedName name="Z_F1B559AA_B9AD_4E4C_B94A_ECBE5878008B_.wvu.Rows" localSheetId="5" hidden="1">'Sch-2'!$164:$164</definedName>
    <definedName name="Z_F1C18E61_2FF0_4182_BAEC_13559DB173F9_.wvu.Cols" localSheetId="18" hidden="1">'N-W (Cr.)'!$C:$C,'N-W (Cr.)'!$H:$H,'N-W (Cr.)'!$M:$M,'N-W (Cr.)'!$R:$R</definedName>
    <definedName name="Z_F34A69E2_31EE_443F_8E78_A31E3AA3BE2B_.wvu.Cols" localSheetId="18" hidden="1">'N-W (Cr.)'!$C:$C,'N-W (Cr.)'!$H:$H,'N-W (Cr.)'!$M:$M,'N-W (Cr.)'!$R:$R</definedName>
    <definedName name="Z_F9504563_F4B8_4B08_8DF4_BD6D3D1F49DF_.wvu.Cols" localSheetId="18" hidden="1">'N-W (Cr.)'!$C:$C,'N-W (Cr.)'!$H:$H,'N-W (Cr.)'!$M:$M,'N-W (Cr.)'!$R:$R</definedName>
    <definedName name="Z_F9C00FCC_B928_44A4_AE8D_3790B3A7FE91_.wvu.Cols" localSheetId="18" hidden="1">'N-W (Cr.)'!$C:$C,'N-W (Cr.)'!$H:$H,'N-W (Cr.)'!$M:$M,'N-W (Cr.)'!$R:$R</definedName>
    <definedName name="Z_F9F7F3ED_ECC9_497A_9892_B9E9353332C2_.wvu.PrintArea" localSheetId="15" hidden="1">QC!$A$1:$F$28</definedName>
  </definedNames>
  <calcPr calcId="191029"/>
  <customWorkbookViews>
    <customWorkbookView name="Jasminder Singh Bhatia {जसमिंदर सिंह} - Personal View" guid="{2D544FD3-9AE6-4B80-AA82-448E4DBFAD61}" mergeInterval="0" personalView="1" maximized="1" xWindow="-8" yWindow="-8" windowWidth="1936" windowHeight="1056" tabRatio="670" activeSheetId="9"/>
    <customWorkbookView name="Satendra Singh Sengar {सतेन्द्र सिंह सेंगर} - Personal View" guid="{267FF044-3C5D-4FEC-AC00-A7E30583F8BB}" mergeInterval="0" personalView="1" maximized="1" xWindow="-8" yWindow="-8" windowWidth="1936" windowHeight="1056" tabRatio="670" activeSheetId="6"/>
    <customWorkbookView name="Ankit Vaishnav {Ankit Vaishnav} - Personal View" guid="{3FCD02EB-1C44-4646-B069-2B9945E67B1F}" mergeInterval="0" personalView="1" maximized="1" xWindow="-8" yWindow="-8" windowWidth="1456" windowHeight="876" tabRatio="670" activeSheetId="11"/>
    <customWorkbookView name="Satendra S. Sengar - Personal View" guid="{B056965A-4BE5-44B3-AB31-550AD9F023BC}" mergeInterval="0" personalView="1" maximized="1" xWindow="-8" yWindow="-8" windowWidth="1382" windowHeight="744" tabRatio="670" activeSheetId="2"/>
    <customWorkbookView name="Rahul {Rahul} - Personal View" guid="{63D51328-7CBC-4A1E-B96D-BAE91416501B}" mergeInterval="0" personalView="1" maximized="1" xWindow="-8" yWindow="-8" windowWidth="1936" windowHeight="1056" tabRatio="670" activeSheetId="18"/>
    <customWorkbookView name="Pankaj Kumar Jangid {पंकज कुमार जांगिड} - Personal View" guid="{99CA2F10-F926-46DC-8609-4EAE5B9F3585}" mergeInterval="0" personalView="1" maximized="1" windowWidth="1916" windowHeight="814" tabRatio="670" activeSheetId="12"/>
    <customWorkbookView name="60003235 - Personal View" guid="{3C00DDA0-7DDE-4169-A739-550DAF5DCF8D}" mergeInterval="0" personalView="1" maximized="1" xWindow="1" yWindow="1" windowWidth="1020" windowHeight="496" tabRatio="944" activeSheetId="18"/>
    <customWorkbookView name="60001487 - Personal View" guid="{357C9841-BEC3-434B-AC63-C04FB4321BA3}" mergeInterval="0" personalView="1" maximized="1" xWindow="1" yWindow="1" windowWidth="1362" windowHeight="538" tabRatio="944" activeSheetId="10"/>
    <customWorkbookView name="Prabodh Kumar Singh {प्रबोध कुमार सिंह} - Personal View" guid="{B96E710B-6DD7-4DE1-95AB-C9EE060CD030}" mergeInterval="0" personalView="1" maximized="1" windowWidth="1916" windowHeight="854" tabRatio="786" activeSheetId="5"/>
    <customWorkbookView name="Isha Khandelwal - Personal View" guid="{755190E0-7BE9-48F9-BB5F-DF8E25D6736A}" mergeInterval="0" personalView="1" maximized="1" xWindow="-8" yWindow="-8" windowWidth="1382" windowHeight="744" tabRatio="670" activeSheetId="18"/>
    <customWorkbookView name="60003018 - Personal View" guid="{F1B559AA-B9AD-4E4C-B94A-ECBE5878008B}" mergeInterval="0" personalView="1" maximized="1" xWindow="-8" yWindow="-8" windowWidth="1382" windowHeight="744" tabRatio="670" activeSheetId="12"/>
    <customWorkbookView name="Satendra Singh Sengar - Personal View" guid="{A4F9CA79-D3DE-43F5-9CDC-F14C42FDD954}" mergeInterval="0" personalView="1" maximized="1" xWindow="-11" yWindow="-11" windowWidth="1942" windowHeight="1030" tabRatio="670" activeSheetId="6"/>
    <customWorkbookView name="Umesh Kumar Yadav {उमेश कुमार यादव} - Personal View" guid="{CCA37BAE-906F-43D5-9FD9-B13563E4B9D7}" mergeInterval="0" personalView="1" maximized="1" xWindow="-8" yWindow="-8" windowWidth="1936" windowHeight="1056" tabRatio="670"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36" i="6" l="1"/>
  <c r="Y136" i="6"/>
  <c r="Z136" i="6"/>
  <c r="AA136" i="6" s="1"/>
  <c r="AB136" i="6"/>
  <c r="T137" i="6"/>
  <c r="U137" i="6"/>
  <c r="Y137" i="6"/>
  <c r="Z137" i="6"/>
  <c r="AA137" i="6" s="1"/>
  <c r="AB137" i="6"/>
  <c r="U138" i="6"/>
  <c r="T138" i="6"/>
  <c r="Y138" i="6"/>
  <c r="Z138" i="6"/>
  <c r="AA138" i="6" s="1"/>
  <c r="AB138" i="6"/>
  <c r="T139" i="6"/>
  <c r="Y139" i="6"/>
  <c r="Z139" i="6"/>
  <c r="AA139" i="6" s="1"/>
  <c r="AB139" i="6"/>
  <c r="T140" i="6"/>
  <c r="U140" i="6"/>
  <c r="Y140" i="6"/>
  <c r="Z140" i="6"/>
  <c r="AA140" i="6" s="1"/>
  <c r="AB140" i="6"/>
  <c r="T141" i="6"/>
  <c r="Y141" i="6"/>
  <c r="Z141" i="6"/>
  <c r="AA141" i="6" s="1"/>
  <c r="AB141" i="6"/>
  <c r="U142" i="6"/>
  <c r="T142" i="6"/>
  <c r="Y142" i="6"/>
  <c r="Z142" i="6"/>
  <c r="AA142" i="6" s="1"/>
  <c r="AB142" i="6"/>
  <c r="T143" i="6"/>
  <c r="U143" i="6"/>
  <c r="Y143" i="6"/>
  <c r="Z143" i="6"/>
  <c r="AA143" i="6" s="1"/>
  <c r="AB143" i="6"/>
  <c r="U144" i="6"/>
  <c r="T144" i="6"/>
  <c r="Y144" i="6"/>
  <c r="Z144" i="6"/>
  <c r="AA144" i="6" s="1"/>
  <c r="AB144" i="6"/>
  <c r="T145" i="6"/>
  <c r="Y145" i="6"/>
  <c r="Z145" i="6"/>
  <c r="AA145" i="6" s="1"/>
  <c r="AB145" i="6"/>
  <c r="T146" i="6"/>
  <c r="U146" i="6"/>
  <c r="Y146" i="6"/>
  <c r="Z146" i="6"/>
  <c r="AA146" i="6" s="1"/>
  <c r="AB146" i="6"/>
  <c r="T147" i="6"/>
  <c r="Y147" i="6"/>
  <c r="Z147" i="6"/>
  <c r="AA147" i="6" s="1"/>
  <c r="AB147" i="6"/>
  <c r="U148" i="6"/>
  <c r="T148" i="6"/>
  <c r="Y148" i="6"/>
  <c r="Z148" i="6"/>
  <c r="AA148" i="6" s="1"/>
  <c r="AB148" i="6"/>
  <c r="T149" i="6"/>
  <c r="U149" i="6"/>
  <c r="Y149" i="6"/>
  <c r="Z149" i="6"/>
  <c r="AA149" i="6" s="1"/>
  <c r="AB149" i="6"/>
  <c r="U150" i="6"/>
  <c r="T150" i="6"/>
  <c r="Y150" i="6"/>
  <c r="Z150" i="6"/>
  <c r="AA150" i="6" s="1"/>
  <c r="AB150" i="6"/>
  <c r="B17" i="6"/>
  <c r="M267" i="5"/>
  <c r="S267" i="5" s="1"/>
  <c r="K267" i="5"/>
  <c r="R267" i="5" s="1"/>
  <c r="M266" i="5"/>
  <c r="S266" i="5" s="1"/>
  <c r="K266" i="5"/>
  <c r="M265" i="5"/>
  <c r="S265" i="5" s="1"/>
  <c r="K265" i="5"/>
  <c r="R265" i="5" s="1"/>
  <c r="M264" i="5"/>
  <c r="S264" i="5" s="1"/>
  <c r="K264" i="5"/>
  <c r="R264" i="5" s="1"/>
  <c r="P263" i="5"/>
  <c r="M263" i="5"/>
  <c r="S263" i="5" s="1"/>
  <c r="K263" i="5"/>
  <c r="R263" i="5" s="1"/>
  <c r="M262" i="5"/>
  <c r="S262" i="5" s="1"/>
  <c r="K262" i="5"/>
  <c r="M261" i="5"/>
  <c r="S261" i="5" s="1"/>
  <c r="K261" i="5"/>
  <c r="M260" i="5"/>
  <c r="S260" i="5" s="1"/>
  <c r="K260" i="5"/>
  <c r="R260" i="5" s="1"/>
  <c r="M259" i="5"/>
  <c r="S259" i="5" s="1"/>
  <c r="K259" i="5"/>
  <c r="R259" i="5" s="1"/>
  <c r="M258" i="5"/>
  <c r="S258" i="5" s="1"/>
  <c r="K258" i="5"/>
  <c r="R258" i="5" s="1"/>
  <c r="M257" i="5"/>
  <c r="S257" i="5" s="1"/>
  <c r="K257" i="5"/>
  <c r="R257" i="5" s="1"/>
  <c r="P256" i="5"/>
  <c r="M256" i="5"/>
  <c r="S256" i="5" s="1"/>
  <c r="K256" i="5"/>
  <c r="R256" i="5" s="1"/>
  <c r="M255" i="5"/>
  <c r="S255" i="5" s="1"/>
  <c r="K255" i="5"/>
  <c r="M254" i="5"/>
  <c r="S254" i="5" s="1"/>
  <c r="K254" i="5"/>
  <c r="M253" i="5"/>
  <c r="S253" i="5" s="1"/>
  <c r="K253" i="5"/>
  <c r="R253" i="5" s="1"/>
  <c r="M252" i="5"/>
  <c r="S252" i="5" s="1"/>
  <c r="K252" i="5"/>
  <c r="R252" i="5" s="1"/>
  <c r="P251" i="5"/>
  <c r="M251" i="5"/>
  <c r="S251" i="5" s="1"/>
  <c r="K251" i="5"/>
  <c r="R251" i="5" s="1"/>
  <c r="M250" i="5"/>
  <c r="S250" i="5" s="1"/>
  <c r="K250" i="5"/>
  <c r="R250" i="5" s="1"/>
  <c r="P249" i="5"/>
  <c r="M249" i="5"/>
  <c r="S249" i="5" s="1"/>
  <c r="K249" i="5"/>
  <c r="R249" i="5" s="1"/>
  <c r="M248" i="5"/>
  <c r="S248" i="5" s="1"/>
  <c r="K248" i="5"/>
  <c r="R248" i="5" s="1"/>
  <c r="M247" i="5"/>
  <c r="S247" i="5" s="1"/>
  <c r="K247" i="5"/>
  <c r="M246" i="5"/>
  <c r="S246" i="5" s="1"/>
  <c r="K246" i="5"/>
  <c r="R246" i="5" s="1"/>
  <c r="M245" i="5"/>
  <c r="S245" i="5" s="1"/>
  <c r="K245" i="5"/>
  <c r="R245" i="5" s="1"/>
  <c r="P244" i="5"/>
  <c r="M244" i="5"/>
  <c r="S244" i="5" s="1"/>
  <c r="K244" i="5"/>
  <c r="R244" i="5" s="1"/>
  <c r="M243" i="5"/>
  <c r="S243" i="5" s="1"/>
  <c r="K243" i="5"/>
  <c r="M242" i="5"/>
  <c r="S242" i="5" s="1"/>
  <c r="K242" i="5"/>
  <c r="M241" i="5"/>
  <c r="S241" i="5" s="1"/>
  <c r="K241" i="5"/>
  <c r="R241" i="5" s="1"/>
  <c r="M240" i="5"/>
  <c r="S240" i="5" s="1"/>
  <c r="K240" i="5"/>
  <c r="R240" i="5" s="1"/>
  <c r="P239" i="5"/>
  <c r="M239" i="5"/>
  <c r="S239" i="5" s="1"/>
  <c r="K239" i="5"/>
  <c r="R239" i="5" s="1"/>
  <c r="M238" i="5"/>
  <c r="S238" i="5" s="1"/>
  <c r="K238" i="5"/>
  <c r="R238" i="5" s="1"/>
  <c r="P237" i="5"/>
  <c r="M237" i="5"/>
  <c r="S237" i="5" s="1"/>
  <c r="K237" i="5"/>
  <c r="R237" i="5" s="1"/>
  <c r="M236" i="5"/>
  <c r="S236" i="5" s="1"/>
  <c r="K236" i="5"/>
  <c r="R236" i="5" s="1"/>
  <c r="M235" i="5"/>
  <c r="S235" i="5" s="1"/>
  <c r="K235" i="5"/>
  <c r="M234" i="5"/>
  <c r="S234" i="5" s="1"/>
  <c r="K234" i="5"/>
  <c r="R234" i="5" s="1"/>
  <c r="M233" i="5"/>
  <c r="S233" i="5" s="1"/>
  <c r="K233" i="5"/>
  <c r="R233" i="5" s="1"/>
  <c r="P232" i="5"/>
  <c r="M232" i="5"/>
  <c r="S232" i="5" s="1"/>
  <c r="K232" i="5"/>
  <c r="R232" i="5" s="1"/>
  <c r="M231" i="5"/>
  <c r="S231" i="5" s="1"/>
  <c r="K231" i="5"/>
  <c r="M230" i="5"/>
  <c r="S230" i="5" s="1"/>
  <c r="K230" i="5"/>
  <c r="M229" i="5"/>
  <c r="S229" i="5" s="1"/>
  <c r="K229" i="5"/>
  <c r="R229" i="5" s="1"/>
  <c r="M228" i="5"/>
  <c r="S228" i="5" s="1"/>
  <c r="K228" i="5"/>
  <c r="R228" i="5" s="1"/>
  <c r="P227" i="5"/>
  <c r="M227" i="5"/>
  <c r="S227" i="5" s="1"/>
  <c r="K227" i="5"/>
  <c r="R227" i="5" s="1"/>
  <c r="M226" i="5"/>
  <c r="S226" i="5" s="1"/>
  <c r="K226" i="5"/>
  <c r="R226" i="5" s="1"/>
  <c r="M225" i="5"/>
  <c r="S225" i="5" s="1"/>
  <c r="K225" i="5"/>
  <c r="R225" i="5" s="1"/>
  <c r="M224" i="5"/>
  <c r="S224" i="5" s="1"/>
  <c r="K224" i="5"/>
  <c r="R224" i="5" s="1"/>
  <c r="M223" i="5"/>
  <c r="S223" i="5" s="1"/>
  <c r="K223" i="5"/>
  <c r="M222" i="5"/>
  <c r="S222" i="5" s="1"/>
  <c r="K222" i="5"/>
  <c r="R222" i="5" s="1"/>
  <c r="M221" i="5"/>
  <c r="S221" i="5" s="1"/>
  <c r="K221" i="5"/>
  <c r="R221" i="5" s="1"/>
  <c r="M220" i="5"/>
  <c r="S220" i="5" s="1"/>
  <c r="K220" i="5"/>
  <c r="R220" i="5" s="1"/>
  <c r="M219" i="5"/>
  <c r="S219" i="5" s="1"/>
  <c r="K219" i="5"/>
  <c r="M218" i="5"/>
  <c r="S218" i="5" s="1"/>
  <c r="K218" i="5"/>
  <c r="M217" i="5"/>
  <c r="S217" i="5" s="1"/>
  <c r="K217" i="5"/>
  <c r="R217" i="5" s="1"/>
  <c r="M216" i="5"/>
  <c r="S216" i="5" s="1"/>
  <c r="K216" i="5"/>
  <c r="R216" i="5" s="1"/>
  <c r="M215" i="5"/>
  <c r="S215" i="5" s="1"/>
  <c r="K215" i="5"/>
  <c r="R215" i="5" s="1"/>
  <c r="M214" i="5"/>
  <c r="S214" i="5" s="1"/>
  <c r="K214" i="5"/>
  <c r="R214" i="5" s="1"/>
  <c r="P213" i="5"/>
  <c r="M213" i="5"/>
  <c r="S213" i="5" s="1"/>
  <c r="K213" i="5"/>
  <c r="R213" i="5" s="1"/>
  <c r="M212" i="5"/>
  <c r="S212" i="5" s="1"/>
  <c r="K212" i="5"/>
  <c r="R212" i="5" s="1"/>
  <c r="M211" i="5"/>
  <c r="S211" i="5" s="1"/>
  <c r="K211" i="5"/>
  <c r="M210" i="5"/>
  <c r="S210" i="5" s="1"/>
  <c r="K210" i="5"/>
  <c r="R210" i="5" s="1"/>
  <c r="M209" i="5"/>
  <c r="S209" i="5" s="1"/>
  <c r="K209" i="5"/>
  <c r="R209" i="5" s="1"/>
  <c r="M208" i="5"/>
  <c r="S208" i="5" s="1"/>
  <c r="K208" i="5"/>
  <c r="R208" i="5" s="1"/>
  <c r="M207" i="5"/>
  <c r="S207" i="5" s="1"/>
  <c r="K207" i="5"/>
  <c r="M206" i="5"/>
  <c r="S206" i="5" s="1"/>
  <c r="K206" i="5"/>
  <c r="M205" i="5"/>
  <c r="S205" i="5" s="1"/>
  <c r="K205" i="5"/>
  <c r="R205" i="5" s="1"/>
  <c r="P204" i="5"/>
  <c r="M204" i="5"/>
  <c r="S204" i="5" s="1"/>
  <c r="K204" i="5"/>
  <c r="R204" i="5" s="1"/>
  <c r="M203" i="5"/>
  <c r="S203" i="5" s="1"/>
  <c r="K203" i="5"/>
  <c r="R203" i="5" s="1"/>
  <c r="P202" i="5"/>
  <c r="M202" i="5"/>
  <c r="S202" i="5" s="1"/>
  <c r="K202" i="5"/>
  <c r="R202" i="5" s="1"/>
  <c r="M201" i="5"/>
  <c r="S201" i="5" s="1"/>
  <c r="K201" i="5"/>
  <c r="R201" i="5" s="1"/>
  <c r="M200" i="5"/>
  <c r="S200" i="5" s="1"/>
  <c r="K200" i="5"/>
  <c r="R200" i="5" s="1"/>
  <c r="M199" i="5"/>
  <c r="S199" i="5" s="1"/>
  <c r="K199" i="5"/>
  <c r="M198" i="5"/>
  <c r="S198" i="5" s="1"/>
  <c r="K198" i="5"/>
  <c r="R198" i="5" s="1"/>
  <c r="P197" i="5"/>
  <c r="M197" i="5"/>
  <c r="S197" i="5" s="1"/>
  <c r="K197" i="5"/>
  <c r="R197" i="5" s="1"/>
  <c r="M196" i="5"/>
  <c r="S196" i="5" s="1"/>
  <c r="K196" i="5"/>
  <c r="R196" i="5" s="1"/>
  <c r="M195" i="5"/>
  <c r="S195" i="5" s="1"/>
  <c r="K195" i="5"/>
  <c r="M194" i="5"/>
  <c r="S194" i="5" s="1"/>
  <c r="K194" i="5"/>
  <c r="M193" i="5"/>
  <c r="S193" i="5" s="1"/>
  <c r="K193" i="5"/>
  <c r="R193" i="5" s="1"/>
  <c r="M192" i="5"/>
  <c r="S192" i="5" s="1"/>
  <c r="K192" i="5"/>
  <c r="R192" i="5" s="1"/>
  <c r="M191" i="5"/>
  <c r="S191" i="5" s="1"/>
  <c r="K191" i="5"/>
  <c r="R191" i="5" s="1"/>
  <c r="M190" i="5"/>
  <c r="S190" i="5" s="1"/>
  <c r="K190" i="5"/>
  <c r="R190" i="5" s="1"/>
  <c r="M189" i="5"/>
  <c r="S189" i="5" s="1"/>
  <c r="K189" i="5"/>
  <c r="R189" i="5" s="1"/>
  <c r="M188" i="5"/>
  <c r="S188" i="5" s="1"/>
  <c r="K188" i="5"/>
  <c r="R188" i="5" s="1"/>
  <c r="M187" i="5"/>
  <c r="S187" i="5" s="1"/>
  <c r="K187" i="5"/>
  <c r="M186" i="5"/>
  <c r="S186" i="5" s="1"/>
  <c r="K186" i="5"/>
  <c r="R186" i="5" s="1"/>
  <c r="M185" i="5"/>
  <c r="S185" i="5" s="1"/>
  <c r="K185" i="5"/>
  <c r="R185" i="5" s="1"/>
  <c r="M184" i="5"/>
  <c r="S184" i="5" s="1"/>
  <c r="K184" i="5"/>
  <c r="R184" i="5" s="1"/>
  <c r="M183" i="5"/>
  <c r="S183" i="5" s="1"/>
  <c r="K183" i="5"/>
  <c r="M182" i="5"/>
  <c r="S182" i="5" s="1"/>
  <c r="K182" i="5"/>
  <c r="M181" i="5"/>
  <c r="S181" i="5" s="1"/>
  <c r="K181" i="5"/>
  <c r="R181" i="5" s="1"/>
  <c r="M180" i="5"/>
  <c r="S180" i="5" s="1"/>
  <c r="K180" i="5"/>
  <c r="R180" i="5" s="1"/>
  <c r="P179" i="5"/>
  <c r="M179" i="5"/>
  <c r="S179" i="5" s="1"/>
  <c r="K179" i="5"/>
  <c r="R179" i="5" s="1"/>
  <c r="M178" i="5"/>
  <c r="S178" i="5" s="1"/>
  <c r="K178" i="5"/>
  <c r="R178" i="5" s="1"/>
  <c r="P177" i="5"/>
  <c r="M177" i="5"/>
  <c r="S177" i="5" s="1"/>
  <c r="K177" i="5"/>
  <c r="R177" i="5" s="1"/>
  <c r="M176" i="5"/>
  <c r="S176" i="5" s="1"/>
  <c r="K176" i="5"/>
  <c r="R176" i="5" s="1"/>
  <c r="M175" i="5"/>
  <c r="S175" i="5" s="1"/>
  <c r="K175" i="5"/>
  <c r="M174" i="5"/>
  <c r="S174" i="5" s="1"/>
  <c r="K174" i="5"/>
  <c r="R174" i="5" s="1"/>
  <c r="M173" i="5"/>
  <c r="S173" i="5" s="1"/>
  <c r="K173" i="5"/>
  <c r="R173" i="5" s="1"/>
  <c r="P172" i="5"/>
  <c r="M172" i="5"/>
  <c r="S172" i="5" s="1"/>
  <c r="K172" i="5"/>
  <c r="R172" i="5" s="1"/>
  <c r="M171" i="5"/>
  <c r="S171" i="5" s="1"/>
  <c r="K171" i="5"/>
  <c r="M170" i="5"/>
  <c r="S170" i="5" s="1"/>
  <c r="K170" i="5"/>
  <c r="M169" i="5"/>
  <c r="S169" i="5" s="1"/>
  <c r="K169" i="5"/>
  <c r="R169" i="5" s="1"/>
  <c r="M168" i="5"/>
  <c r="S168" i="5" s="1"/>
  <c r="K168" i="5"/>
  <c r="R168" i="5" s="1"/>
  <c r="P167" i="5"/>
  <c r="M167" i="5"/>
  <c r="S167" i="5" s="1"/>
  <c r="K167" i="5"/>
  <c r="R167" i="5" s="1"/>
  <c r="M166" i="5"/>
  <c r="S166" i="5" s="1"/>
  <c r="K166" i="5"/>
  <c r="R166" i="5" s="1"/>
  <c r="P165" i="5"/>
  <c r="M165" i="5"/>
  <c r="S165" i="5" s="1"/>
  <c r="K165" i="5"/>
  <c r="R165" i="5" s="1"/>
  <c r="M164" i="5"/>
  <c r="S164" i="5" s="1"/>
  <c r="K164" i="5"/>
  <c r="R164" i="5" s="1"/>
  <c r="M163" i="5"/>
  <c r="S163" i="5" s="1"/>
  <c r="K163" i="5"/>
  <c r="M162" i="5"/>
  <c r="S162" i="5" s="1"/>
  <c r="K162" i="5"/>
  <c r="R162" i="5" s="1"/>
  <c r="M161" i="5"/>
  <c r="S161" i="5" s="1"/>
  <c r="K161" i="5"/>
  <c r="R161" i="5" s="1"/>
  <c r="P160" i="5"/>
  <c r="M160" i="5"/>
  <c r="S160" i="5" s="1"/>
  <c r="K160" i="5"/>
  <c r="R160" i="5" s="1"/>
  <c r="M159" i="5"/>
  <c r="S159" i="5" s="1"/>
  <c r="K159" i="5"/>
  <c r="M158" i="5"/>
  <c r="S158" i="5" s="1"/>
  <c r="K158" i="5"/>
  <c r="M157" i="5"/>
  <c r="S157" i="5" s="1"/>
  <c r="K157" i="5"/>
  <c r="R157" i="5" s="1"/>
  <c r="M156" i="5"/>
  <c r="S156" i="5" s="1"/>
  <c r="K156" i="5"/>
  <c r="R156" i="5" s="1"/>
  <c r="M155" i="5"/>
  <c r="S155" i="5" s="1"/>
  <c r="K155" i="5"/>
  <c r="R155" i="5" s="1"/>
  <c r="M154" i="5"/>
  <c r="S154" i="5" s="1"/>
  <c r="K154" i="5"/>
  <c r="R154" i="5" s="1"/>
  <c r="P153" i="5"/>
  <c r="M153" i="5"/>
  <c r="S153" i="5" s="1"/>
  <c r="K153" i="5"/>
  <c r="R153" i="5" s="1"/>
  <c r="M152" i="5"/>
  <c r="S152" i="5" s="1"/>
  <c r="K152" i="5"/>
  <c r="R152" i="5" s="1"/>
  <c r="M151" i="5"/>
  <c r="S151" i="5" s="1"/>
  <c r="K151" i="5"/>
  <c r="M150" i="5"/>
  <c r="S150" i="5" s="1"/>
  <c r="K150" i="5"/>
  <c r="R150" i="5" s="1"/>
  <c r="M149" i="5"/>
  <c r="S149" i="5" s="1"/>
  <c r="K149" i="5"/>
  <c r="R149" i="5" s="1"/>
  <c r="P148" i="5"/>
  <c r="M148" i="5"/>
  <c r="S148" i="5" s="1"/>
  <c r="K148" i="5"/>
  <c r="R148" i="5" s="1"/>
  <c r="M147" i="5"/>
  <c r="S147" i="5" s="1"/>
  <c r="K147" i="5"/>
  <c r="M146" i="5"/>
  <c r="S146" i="5" s="1"/>
  <c r="K146" i="5"/>
  <c r="M145" i="5"/>
  <c r="S145" i="5" s="1"/>
  <c r="K145" i="5"/>
  <c r="R145" i="5" s="1"/>
  <c r="M144" i="5"/>
  <c r="S144" i="5" s="1"/>
  <c r="K144" i="5"/>
  <c r="R144" i="5" s="1"/>
  <c r="M143" i="5"/>
  <c r="S143" i="5" s="1"/>
  <c r="K143" i="5"/>
  <c r="R143" i="5" s="1"/>
  <c r="P142" i="5"/>
  <c r="M142" i="5"/>
  <c r="S142" i="5" s="1"/>
  <c r="K142" i="5"/>
  <c r="R142" i="5" s="1"/>
  <c r="M141" i="5"/>
  <c r="S141" i="5" s="1"/>
  <c r="K141" i="5"/>
  <c r="R141" i="5" s="1"/>
  <c r="M140" i="5"/>
  <c r="S140" i="5" s="1"/>
  <c r="K140" i="5"/>
  <c r="R140" i="5" s="1"/>
  <c r="M139" i="5"/>
  <c r="S139" i="5" s="1"/>
  <c r="K139" i="5"/>
  <c r="M138" i="5"/>
  <c r="S138" i="5" s="1"/>
  <c r="K138" i="5"/>
  <c r="R138" i="5" s="1"/>
  <c r="M137" i="5"/>
  <c r="S137" i="5" s="1"/>
  <c r="K137" i="5"/>
  <c r="R137" i="5" s="1"/>
  <c r="M136" i="5"/>
  <c r="S136" i="5" s="1"/>
  <c r="K136" i="5"/>
  <c r="R136" i="5" s="1"/>
  <c r="M135" i="5"/>
  <c r="S135" i="5" s="1"/>
  <c r="K135" i="5"/>
  <c r="M134" i="5"/>
  <c r="S134" i="5" s="1"/>
  <c r="K134" i="5"/>
  <c r="M133" i="5"/>
  <c r="S133" i="5" s="1"/>
  <c r="K133" i="5"/>
  <c r="R133" i="5" s="1"/>
  <c r="M132" i="5"/>
  <c r="S132" i="5" s="1"/>
  <c r="K132" i="5"/>
  <c r="R132" i="5" s="1"/>
  <c r="M131" i="5"/>
  <c r="S131" i="5" s="1"/>
  <c r="K131" i="5"/>
  <c r="R131" i="5" s="1"/>
  <c r="M130" i="5"/>
  <c r="S130" i="5" s="1"/>
  <c r="K130" i="5"/>
  <c r="R130" i="5" s="1"/>
  <c r="P129" i="5"/>
  <c r="M129" i="5"/>
  <c r="S129" i="5" s="1"/>
  <c r="K129" i="5"/>
  <c r="R129" i="5" s="1"/>
  <c r="M128" i="5"/>
  <c r="S128" i="5" s="1"/>
  <c r="K128" i="5"/>
  <c r="R128" i="5" s="1"/>
  <c r="M127" i="5"/>
  <c r="S127" i="5" s="1"/>
  <c r="K127" i="5"/>
  <c r="P126" i="5"/>
  <c r="M126" i="5"/>
  <c r="S126" i="5" s="1"/>
  <c r="K126" i="5"/>
  <c r="R126" i="5" s="1"/>
  <c r="M125" i="5"/>
  <c r="S125" i="5" s="1"/>
  <c r="K125" i="5"/>
  <c r="R125" i="5" s="1"/>
  <c r="P124" i="5"/>
  <c r="M124" i="5"/>
  <c r="S124" i="5" s="1"/>
  <c r="K124" i="5"/>
  <c r="R124" i="5" s="1"/>
  <c r="M123" i="5"/>
  <c r="S123" i="5" s="1"/>
  <c r="K123" i="5"/>
  <c r="M122" i="5"/>
  <c r="S122" i="5" s="1"/>
  <c r="K122" i="5"/>
  <c r="M121" i="5"/>
  <c r="S121" i="5" s="1"/>
  <c r="K121" i="5"/>
  <c r="R121" i="5" s="1"/>
  <c r="M120" i="5"/>
  <c r="S120" i="5" s="1"/>
  <c r="K120" i="5"/>
  <c r="R120" i="5" s="1"/>
  <c r="P119" i="5"/>
  <c r="M119" i="5"/>
  <c r="S119" i="5" s="1"/>
  <c r="K119" i="5"/>
  <c r="R119" i="5" s="1"/>
  <c r="M118" i="5"/>
  <c r="S118" i="5" s="1"/>
  <c r="K118" i="5"/>
  <c r="R118" i="5" s="1"/>
  <c r="P117" i="5"/>
  <c r="M117" i="5"/>
  <c r="S117" i="5" s="1"/>
  <c r="K117" i="5"/>
  <c r="R117" i="5" s="1"/>
  <c r="M116" i="5"/>
  <c r="S116" i="5" s="1"/>
  <c r="K116" i="5"/>
  <c r="R116" i="5" s="1"/>
  <c r="M115" i="5"/>
  <c r="S115" i="5" s="1"/>
  <c r="K115" i="5"/>
  <c r="M114" i="5"/>
  <c r="S114" i="5" s="1"/>
  <c r="K114" i="5"/>
  <c r="R114" i="5" s="1"/>
  <c r="M113" i="5"/>
  <c r="S113" i="5" s="1"/>
  <c r="K113" i="5"/>
  <c r="R113" i="5" s="1"/>
  <c r="M112" i="5"/>
  <c r="S112" i="5" s="1"/>
  <c r="K112" i="5"/>
  <c r="R112" i="5" s="1"/>
  <c r="M111" i="5"/>
  <c r="S111" i="5" s="1"/>
  <c r="K111" i="5"/>
  <c r="M110" i="5"/>
  <c r="S110" i="5" s="1"/>
  <c r="K110" i="5"/>
  <c r="M109" i="5"/>
  <c r="S109" i="5" s="1"/>
  <c r="K109" i="5"/>
  <c r="R109" i="5" s="1"/>
  <c r="M108" i="5"/>
  <c r="S108" i="5" s="1"/>
  <c r="K108" i="5"/>
  <c r="R108" i="5" s="1"/>
  <c r="M107" i="5"/>
  <c r="S107" i="5" s="1"/>
  <c r="K107" i="5"/>
  <c r="R107" i="5" s="1"/>
  <c r="P106" i="5"/>
  <c r="M106" i="5"/>
  <c r="S106" i="5" s="1"/>
  <c r="K106" i="5"/>
  <c r="R106" i="5" s="1"/>
  <c r="M105" i="5"/>
  <c r="S105" i="5" s="1"/>
  <c r="K105" i="5"/>
  <c r="R105" i="5" s="1"/>
  <c r="M104" i="5"/>
  <c r="S104" i="5" s="1"/>
  <c r="K104" i="5"/>
  <c r="R104" i="5" s="1"/>
  <c r="M103" i="5"/>
  <c r="S103" i="5" s="1"/>
  <c r="K103" i="5"/>
  <c r="M102" i="5"/>
  <c r="S102" i="5" s="1"/>
  <c r="K102" i="5"/>
  <c r="R102" i="5" s="1"/>
  <c r="P101" i="5"/>
  <c r="M101" i="5"/>
  <c r="S101" i="5" s="1"/>
  <c r="K101" i="5"/>
  <c r="R101" i="5" s="1"/>
  <c r="M100" i="5"/>
  <c r="S100" i="5" s="1"/>
  <c r="K100" i="5"/>
  <c r="R100" i="5" s="1"/>
  <c r="M99" i="5"/>
  <c r="S99" i="5" s="1"/>
  <c r="K99" i="5"/>
  <c r="M98" i="5"/>
  <c r="S98" i="5" s="1"/>
  <c r="K98" i="5"/>
  <c r="M97" i="5"/>
  <c r="S97" i="5" s="1"/>
  <c r="K97" i="5"/>
  <c r="R97" i="5" s="1"/>
  <c r="P96" i="5"/>
  <c r="M96" i="5"/>
  <c r="S96" i="5" s="1"/>
  <c r="K96" i="5"/>
  <c r="R96" i="5" s="1"/>
  <c r="M95" i="5"/>
  <c r="S95" i="5" s="1"/>
  <c r="K95" i="5"/>
  <c r="R95" i="5" s="1"/>
  <c r="P94" i="5"/>
  <c r="M94" i="5"/>
  <c r="S94" i="5" s="1"/>
  <c r="K94" i="5"/>
  <c r="R94" i="5" s="1"/>
  <c r="M93" i="5"/>
  <c r="S93" i="5" s="1"/>
  <c r="K93" i="5"/>
  <c r="R93" i="5" s="1"/>
  <c r="M92" i="5"/>
  <c r="S92" i="5" s="1"/>
  <c r="K92" i="5"/>
  <c r="R92" i="5" s="1"/>
  <c r="M91" i="5"/>
  <c r="S91" i="5" s="1"/>
  <c r="K91" i="5"/>
  <c r="M90" i="5"/>
  <c r="S90" i="5" s="1"/>
  <c r="K90" i="5"/>
  <c r="R90" i="5" s="1"/>
  <c r="P89" i="5"/>
  <c r="M89" i="5"/>
  <c r="S89" i="5" s="1"/>
  <c r="K89" i="5"/>
  <c r="R89" i="5" s="1"/>
  <c r="M88" i="5"/>
  <c r="S88" i="5" s="1"/>
  <c r="K88" i="5"/>
  <c r="R88" i="5" s="1"/>
  <c r="M87" i="5"/>
  <c r="S87" i="5" s="1"/>
  <c r="K87" i="5"/>
  <c r="M86" i="5"/>
  <c r="S86" i="5" s="1"/>
  <c r="K86" i="5"/>
  <c r="M85" i="5"/>
  <c r="S85" i="5" s="1"/>
  <c r="K85" i="5"/>
  <c r="R85" i="5" s="1"/>
  <c r="P84" i="5"/>
  <c r="M84" i="5"/>
  <c r="S84" i="5" s="1"/>
  <c r="K84" i="5"/>
  <c r="R84" i="5" s="1"/>
  <c r="M83" i="5"/>
  <c r="S83" i="5" s="1"/>
  <c r="K83" i="5"/>
  <c r="R83" i="5" s="1"/>
  <c r="M82" i="5"/>
  <c r="S82" i="5" s="1"/>
  <c r="K82" i="5"/>
  <c r="R82" i="5" s="1"/>
  <c r="M81" i="5"/>
  <c r="S81" i="5" s="1"/>
  <c r="K81" i="5"/>
  <c r="R81" i="5" s="1"/>
  <c r="M80" i="5"/>
  <c r="S80" i="5" s="1"/>
  <c r="K80" i="5"/>
  <c r="R80" i="5" s="1"/>
  <c r="M79" i="5"/>
  <c r="S79" i="5" s="1"/>
  <c r="K79" i="5"/>
  <c r="P78" i="5"/>
  <c r="M78" i="5"/>
  <c r="S78" i="5" s="1"/>
  <c r="K78" i="5"/>
  <c r="R78" i="5" s="1"/>
  <c r="M77" i="5"/>
  <c r="S77" i="5" s="1"/>
  <c r="K77" i="5"/>
  <c r="R77" i="5" s="1"/>
  <c r="M76" i="5"/>
  <c r="S76" i="5" s="1"/>
  <c r="K76" i="5"/>
  <c r="R76" i="5" s="1"/>
  <c r="M75" i="5"/>
  <c r="S75" i="5" s="1"/>
  <c r="K75" i="5"/>
  <c r="M74" i="5"/>
  <c r="S74" i="5" s="1"/>
  <c r="K74" i="5"/>
  <c r="M73" i="5"/>
  <c r="S73" i="5" s="1"/>
  <c r="K73" i="5"/>
  <c r="R73" i="5" s="1"/>
  <c r="M72" i="5"/>
  <c r="S72" i="5" s="1"/>
  <c r="K72" i="5"/>
  <c r="R72" i="5" s="1"/>
  <c r="M71" i="5"/>
  <c r="S71" i="5" s="1"/>
  <c r="K71" i="5"/>
  <c r="R71" i="5" s="1"/>
  <c r="P70" i="5"/>
  <c r="M70" i="5"/>
  <c r="S70" i="5" s="1"/>
  <c r="K70" i="5"/>
  <c r="R70" i="5" s="1"/>
  <c r="M69" i="5"/>
  <c r="S69" i="5" s="1"/>
  <c r="K69" i="5"/>
  <c r="R69" i="5" s="1"/>
  <c r="M68" i="5"/>
  <c r="S68" i="5" s="1"/>
  <c r="K68" i="5"/>
  <c r="R68" i="5" s="1"/>
  <c r="M67" i="5"/>
  <c r="S67" i="5" s="1"/>
  <c r="K67" i="5"/>
  <c r="M66" i="5"/>
  <c r="S66" i="5" s="1"/>
  <c r="K66" i="5"/>
  <c r="R66" i="5" s="1"/>
  <c r="M65" i="5"/>
  <c r="S65" i="5" s="1"/>
  <c r="K65" i="5"/>
  <c r="R65" i="5" s="1"/>
  <c r="M64" i="5"/>
  <c r="S64" i="5" s="1"/>
  <c r="K64" i="5"/>
  <c r="R64" i="5" s="1"/>
  <c r="M63" i="5"/>
  <c r="S63" i="5" s="1"/>
  <c r="K63" i="5"/>
  <c r="M62" i="5"/>
  <c r="S62" i="5" s="1"/>
  <c r="K62" i="5"/>
  <c r="M61" i="5"/>
  <c r="S61" i="5" s="1"/>
  <c r="K61" i="5"/>
  <c r="R61" i="5" s="1"/>
  <c r="M60" i="5"/>
  <c r="S60" i="5" s="1"/>
  <c r="K60" i="5"/>
  <c r="R60" i="5" s="1"/>
  <c r="M59" i="5"/>
  <c r="S59" i="5" s="1"/>
  <c r="K59" i="5"/>
  <c r="R59" i="5" s="1"/>
  <c r="P58" i="5"/>
  <c r="M58" i="5"/>
  <c r="S58" i="5" s="1"/>
  <c r="K58" i="5"/>
  <c r="R58" i="5" s="1"/>
  <c r="M57" i="5"/>
  <c r="S57" i="5" s="1"/>
  <c r="K57" i="5"/>
  <c r="R57" i="5" s="1"/>
  <c r="M56" i="5"/>
  <c r="S56" i="5" s="1"/>
  <c r="K56" i="5"/>
  <c r="R56" i="5" s="1"/>
  <c r="M55" i="5"/>
  <c r="S55" i="5" s="1"/>
  <c r="K55" i="5"/>
  <c r="P54" i="5"/>
  <c r="M54" i="5"/>
  <c r="S54" i="5" s="1"/>
  <c r="K54" i="5"/>
  <c r="R54" i="5" s="1"/>
  <c r="M53" i="5"/>
  <c r="S53" i="5" s="1"/>
  <c r="K53" i="5"/>
  <c r="R53" i="5" s="1"/>
  <c r="P52" i="5"/>
  <c r="M52" i="5"/>
  <c r="S52" i="5" s="1"/>
  <c r="K52" i="5"/>
  <c r="R52" i="5" s="1"/>
  <c r="M51" i="5"/>
  <c r="S51" i="5" s="1"/>
  <c r="K51" i="5"/>
  <c r="M50" i="5"/>
  <c r="S50" i="5" s="1"/>
  <c r="K50" i="5"/>
  <c r="M49" i="5"/>
  <c r="S49" i="5" s="1"/>
  <c r="K49" i="5"/>
  <c r="R49" i="5" s="1"/>
  <c r="M48" i="5"/>
  <c r="S48" i="5" s="1"/>
  <c r="K48" i="5"/>
  <c r="R48" i="5" s="1"/>
  <c r="M47" i="5"/>
  <c r="S47" i="5" s="1"/>
  <c r="K47" i="5"/>
  <c r="R47" i="5" s="1"/>
  <c r="M46" i="5"/>
  <c r="S46" i="5" s="1"/>
  <c r="K46" i="5"/>
  <c r="R46" i="5" s="1"/>
  <c r="P45" i="5"/>
  <c r="M45" i="5"/>
  <c r="S45" i="5" s="1"/>
  <c r="K45" i="5"/>
  <c r="R45" i="5" s="1"/>
  <c r="M44" i="5"/>
  <c r="S44" i="5" s="1"/>
  <c r="K44" i="5"/>
  <c r="R44" i="5" s="1"/>
  <c r="M43" i="5"/>
  <c r="S43" i="5" s="1"/>
  <c r="K43" i="5"/>
  <c r="M42" i="5"/>
  <c r="S42" i="5" s="1"/>
  <c r="K42" i="5"/>
  <c r="R42" i="5" s="1"/>
  <c r="M41" i="5"/>
  <c r="S41" i="5" s="1"/>
  <c r="K41" i="5"/>
  <c r="R41" i="5" s="1"/>
  <c r="M40" i="5"/>
  <c r="S40" i="5" s="1"/>
  <c r="K40" i="5"/>
  <c r="R40" i="5" s="1"/>
  <c r="M39" i="5"/>
  <c r="S39" i="5" s="1"/>
  <c r="K39" i="5"/>
  <c r="M38" i="5"/>
  <c r="S38" i="5" s="1"/>
  <c r="K38" i="5"/>
  <c r="M37" i="5"/>
  <c r="S37" i="5" s="1"/>
  <c r="K37" i="5"/>
  <c r="R37" i="5" s="1"/>
  <c r="M36" i="5"/>
  <c r="S36" i="5" s="1"/>
  <c r="K36" i="5"/>
  <c r="R36" i="5" s="1"/>
  <c r="M35" i="5"/>
  <c r="S35" i="5" s="1"/>
  <c r="K35" i="5"/>
  <c r="R35" i="5" s="1"/>
  <c r="P34" i="5"/>
  <c r="M34" i="5"/>
  <c r="S34" i="5" s="1"/>
  <c r="K34" i="5"/>
  <c r="R34" i="5" s="1"/>
  <c r="M33" i="5"/>
  <c r="S33" i="5" s="1"/>
  <c r="K33" i="5"/>
  <c r="R33" i="5" s="1"/>
  <c r="M32" i="5"/>
  <c r="S32" i="5" s="1"/>
  <c r="K32" i="5"/>
  <c r="R32" i="5" s="1"/>
  <c r="M31" i="5"/>
  <c r="S31" i="5" s="1"/>
  <c r="K31" i="5"/>
  <c r="M30" i="5"/>
  <c r="S30" i="5" s="1"/>
  <c r="K30" i="5"/>
  <c r="R30" i="5" s="1"/>
  <c r="P29" i="5"/>
  <c r="M29" i="5"/>
  <c r="S29" i="5" s="1"/>
  <c r="K29" i="5"/>
  <c r="R29" i="5" s="1"/>
  <c r="M28" i="5"/>
  <c r="S28" i="5" s="1"/>
  <c r="K28" i="5"/>
  <c r="R28" i="5" s="1"/>
  <c r="M27" i="5"/>
  <c r="S27" i="5" s="1"/>
  <c r="K27" i="5"/>
  <c r="M26" i="5"/>
  <c r="S26" i="5" s="1"/>
  <c r="K26" i="5"/>
  <c r="M25" i="5"/>
  <c r="S25" i="5" s="1"/>
  <c r="K25" i="5"/>
  <c r="R25" i="5" s="1"/>
  <c r="P24" i="5"/>
  <c r="M24" i="5"/>
  <c r="S24" i="5" s="1"/>
  <c r="K24" i="5"/>
  <c r="R24" i="5" s="1"/>
  <c r="M23" i="5"/>
  <c r="S23" i="5" s="1"/>
  <c r="K23" i="5"/>
  <c r="R23" i="5" s="1"/>
  <c r="P22" i="5"/>
  <c r="M22" i="5"/>
  <c r="S22" i="5" s="1"/>
  <c r="K22" i="5"/>
  <c r="R22" i="5" s="1"/>
  <c r="M21" i="5"/>
  <c r="S21" i="5" s="1"/>
  <c r="K21" i="5"/>
  <c r="R21" i="5" s="1"/>
  <c r="M20" i="5"/>
  <c r="S20" i="5" s="1"/>
  <c r="K20" i="5"/>
  <c r="R20" i="5" s="1"/>
  <c r="M19" i="5"/>
  <c r="S19" i="5" s="1"/>
  <c r="K19" i="5"/>
  <c r="Q140" i="5" l="1"/>
  <c r="Q206" i="5"/>
  <c r="Q71" i="5"/>
  <c r="Q212" i="5"/>
  <c r="Q254" i="5"/>
  <c r="Q264" i="5"/>
  <c r="O264" i="5" s="1"/>
  <c r="Q75" i="5"/>
  <c r="Q56" i="5"/>
  <c r="Q67" i="5"/>
  <c r="Q260" i="5"/>
  <c r="Q113" i="5"/>
  <c r="Q72" i="5"/>
  <c r="O72" i="5" s="1"/>
  <c r="Q227" i="5"/>
  <c r="Q225" i="5"/>
  <c r="Q240" i="5"/>
  <c r="Q47" i="5"/>
  <c r="N47" i="5" s="1"/>
  <c r="P88" i="5"/>
  <c r="P143" i="5"/>
  <c r="P173" i="5"/>
  <c r="P178" i="5"/>
  <c r="P216" i="5"/>
  <c r="P221" i="5"/>
  <c r="P259" i="5"/>
  <c r="P21" i="5"/>
  <c r="P30" i="5"/>
  <c r="P48" i="5"/>
  <c r="P53" i="5"/>
  <c r="P93" i="5"/>
  <c r="P102" i="5"/>
  <c r="P120" i="5"/>
  <c r="P125" i="5"/>
  <c r="P203" i="5"/>
  <c r="P226" i="5"/>
  <c r="P245" i="5"/>
  <c r="P250" i="5"/>
  <c r="P264" i="5"/>
  <c r="N264" i="5" s="1"/>
  <c r="P57" i="5"/>
  <c r="P66" i="5"/>
  <c r="P83" i="5"/>
  <c r="P35" i="5"/>
  <c r="P40" i="5"/>
  <c r="P71" i="5"/>
  <c r="P107" i="5"/>
  <c r="P112" i="5"/>
  <c r="P130" i="5"/>
  <c r="P149" i="5"/>
  <c r="P154" i="5"/>
  <c r="P184" i="5"/>
  <c r="P189" i="5"/>
  <c r="P208" i="5"/>
  <c r="P36" i="5"/>
  <c r="P136" i="5"/>
  <c r="P46" i="5"/>
  <c r="P59" i="5"/>
  <c r="P64" i="5"/>
  <c r="P72" i="5"/>
  <c r="P81" i="5"/>
  <c r="P90" i="5"/>
  <c r="P141" i="5"/>
  <c r="P214" i="5"/>
  <c r="P155" i="5"/>
  <c r="P23" i="5"/>
  <c r="P28" i="5"/>
  <c r="P95" i="5"/>
  <c r="P100" i="5"/>
  <c r="P118" i="5"/>
  <c r="P161" i="5"/>
  <c r="P166" i="5"/>
  <c r="P196" i="5"/>
  <c r="P201" i="5"/>
  <c r="P233" i="5"/>
  <c r="P238" i="5"/>
  <c r="N238" i="5" s="1"/>
  <c r="P76" i="5"/>
  <c r="P108" i="5"/>
  <c r="P190" i="5"/>
  <c r="P33" i="5"/>
  <c r="P42" i="5"/>
  <c r="P69" i="5"/>
  <c r="P77" i="5"/>
  <c r="P105" i="5"/>
  <c r="P132" i="5"/>
  <c r="P137" i="5"/>
  <c r="P191" i="5"/>
  <c r="P41" i="5"/>
  <c r="P113" i="5"/>
  <c r="P131" i="5"/>
  <c r="P185" i="5"/>
  <c r="P209" i="5"/>
  <c r="P47" i="5"/>
  <c r="P60" i="5"/>
  <c r="P65" i="5"/>
  <c r="P82" i="5"/>
  <c r="P114" i="5"/>
  <c r="P215" i="5"/>
  <c r="P220" i="5"/>
  <c r="P225" i="5"/>
  <c r="O225" i="5" s="1"/>
  <c r="P258" i="5"/>
  <c r="AC137" i="6"/>
  <c r="AC147" i="6"/>
  <c r="AC141" i="6"/>
  <c r="AC149" i="6"/>
  <c r="Q219" i="5"/>
  <c r="Q88" i="5"/>
  <c r="O88" i="5" s="1"/>
  <c r="Q109" i="5"/>
  <c r="Q135" i="5"/>
  <c r="Q175" i="5"/>
  <c r="Q189" i="5"/>
  <c r="O189" i="5" s="1"/>
  <c r="Q193" i="5"/>
  <c r="Q232" i="5"/>
  <c r="O232" i="5" s="1"/>
  <c r="Q25" i="5"/>
  <c r="Q96" i="5"/>
  <c r="N96" i="5" s="1"/>
  <c r="Q148" i="5"/>
  <c r="O148" i="5" s="1"/>
  <c r="Q228" i="5"/>
  <c r="Q241" i="5"/>
  <c r="Q238" i="5"/>
  <c r="O238" i="5" s="1"/>
  <c r="N94" i="5"/>
  <c r="Q22" i="5"/>
  <c r="O22" i="5" s="1"/>
  <c r="Q69" i="5"/>
  <c r="O69" i="5" s="1"/>
  <c r="Q261" i="5"/>
  <c r="Q86" i="5"/>
  <c r="Q94" i="5"/>
  <c r="Q141" i="5"/>
  <c r="Q154" i="5"/>
  <c r="O154" i="5" s="1"/>
  <c r="Q177" i="5"/>
  <c r="O177" i="5" s="1"/>
  <c r="Q213" i="5"/>
  <c r="O213" i="5" s="1"/>
  <c r="Q137" i="5"/>
  <c r="O137" i="5" s="1"/>
  <c r="Q150" i="5"/>
  <c r="Q168" i="5"/>
  <c r="Q209" i="5"/>
  <c r="Q41" i="5"/>
  <c r="O41" i="5" s="1"/>
  <c r="Q78" i="5"/>
  <c r="N78" i="5" s="1"/>
  <c r="Q218" i="5"/>
  <c r="Q231" i="5"/>
  <c r="Q144" i="5"/>
  <c r="Q44" i="5"/>
  <c r="Q65" i="5"/>
  <c r="O65" i="5" s="1"/>
  <c r="Q81" i="5"/>
  <c r="Q97" i="5"/>
  <c r="Q190" i="5"/>
  <c r="Q119" i="5"/>
  <c r="N119" i="5" s="1"/>
  <c r="Q128" i="5"/>
  <c r="Q53" i="5"/>
  <c r="Q159" i="5"/>
  <c r="Q90" i="5"/>
  <c r="O90" i="5" s="1"/>
  <c r="Q116" i="5"/>
  <c r="Q164" i="5"/>
  <c r="Q205" i="5"/>
  <c r="Q253" i="5"/>
  <c r="Q37" i="5"/>
  <c r="Q63" i="5"/>
  <c r="Q125" i="5"/>
  <c r="O125" i="5" s="1"/>
  <c r="O53" i="5"/>
  <c r="O94" i="5"/>
  <c r="O47" i="5"/>
  <c r="Q187" i="5"/>
  <c r="Q235" i="5"/>
  <c r="Q171" i="5"/>
  <c r="Q258" i="5"/>
  <c r="Q60" i="5"/>
  <c r="O60" i="5" s="1"/>
  <c r="Q79" i="5"/>
  <c r="Q107" i="5"/>
  <c r="O107" i="5" s="1"/>
  <c r="Q132" i="5"/>
  <c r="N132" i="5" s="1"/>
  <c r="Q145" i="5"/>
  <c r="Q194" i="5"/>
  <c r="Q207" i="5"/>
  <c r="Q210" i="5"/>
  <c r="Q216" i="5"/>
  <c r="Q229" i="5"/>
  <c r="Q242" i="5"/>
  <c r="Q251" i="5"/>
  <c r="N251" i="5" s="1"/>
  <c r="Q255" i="5"/>
  <c r="Q262" i="5"/>
  <c r="Q20" i="5"/>
  <c r="Q29" i="5"/>
  <c r="O29" i="5" s="1"/>
  <c r="Q39" i="5"/>
  <c r="Q45" i="5"/>
  <c r="O45" i="5" s="1"/>
  <c r="Q54" i="5"/>
  <c r="N54" i="5" s="1"/>
  <c r="Q73" i="5"/>
  <c r="Q92" i="5"/>
  <c r="Q101" i="5"/>
  <c r="O101" i="5" s="1"/>
  <c r="Q111" i="5"/>
  <c r="Q117" i="5"/>
  <c r="O117" i="5" s="1"/>
  <c r="Q126" i="5"/>
  <c r="N126" i="5" s="1"/>
  <c r="Q139" i="5"/>
  <c r="Q152" i="5"/>
  <c r="Q181" i="5"/>
  <c r="Q188" i="5"/>
  <c r="Q197" i="5"/>
  <c r="O197" i="5" s="1"/>
  <c r="Q223" i="5"/>
  <c r="Q236" i="5"/>
  <c r="Q245" i="5"/>
  <c r="Q265" i="5"/>
  <c r="Q32" i="5"/>
  <c r="Q129" i="5"/>
  <c r="O129" i="5" s="1"/>
  <c r="Q26" i="5"/>
  <c r="Q161" i="5"/>
  <c r="O161" i="5" s="1"/>
  <c r="Q70" i="5"/>
  <c r="O70" i="5" s="1"/>
  <c r="Q155" i="5"/>
  <c r="O155" i="5" s="1"/>
  <c r="Q220" i="5"/>
  <c r="O220" i="5" s="1"/>
  <c r="Q27" i="5"/>
  <c r="Q33" i="5"/>
  <c r="Q42" i="5"/>
  <c r="O42" i="5" s="1"/>
  <c r="Q61" i="5"/>
  <c r="Q80" i="5"/>
  <c r="Q89" i="5"/>
  <c r="O89" i="5" s="1"/>
  <c r="Q99" i="5"/>
  <c r="Q105" i="5"/>
  <c r="Q114" i="5"/>
  <c r="Q133" i="5"/>
  <c r="Q146" i="5"/>
  <c r="Q162" i="5"/>
  <c r="Q172" i="5"/>
  <c r="N172" i="5" s="1"/>
  <c r="Q178" i="5"/>
  <c r="Q191" i="5"/>
  <c r="Q195" i="5"/>
  <c r="Q204" i="5"/>
  <c r="O204" i="5" s="1"/>
  <c r="Q211" i="5"/>
  <c r="Q217" i="5"/>
  <c r="Q230" i="5"/>
  <c r="Q239" i="5"/>
  <c r="O239" i="5" s="1"/>
  <c r="Q243" i="5"/>
  <c r="Q249" i="5"/>
  <c r="O249" i="5" s="1"/>
  <c r="Q252" i="5"/>
  <c r="Q259" i="5"/>
  <c r="O259" i="5" s="1"/>
  <c r="Q151" i="5"/>
  <c r="Q51" i="5"/>
  <c r="Q57" i="5"/>
  <c r="Q66" i="5"/>
  <c r="Q85" i="5"/>
  <c r="Q174" i="5"/>
  <c r="Q48" i="5"/>
  <c r="Q64" i="5"/>
  <c r="O64" i="5" s="1"/>
  <c r="Q120" i="5"/>
  <c r="Q142" i="5"/>
  <c r="O142" i="5" s="1"/>
  <c r="Q165" i="5"/>
  <c r="O165" i="5" s="1"/>
  <c r="Q226" i="5"/>
  <c r="O226" i="5" s="1"/>
  <c r="Q36" i="5"/>
  <c r="Q52" i="5"/>
  <c r="O52" i="5" s="1"/>
  <c r="Q55" i="5"/>
  <c r="Q58" i="5"/>
  <c r="O58" i="5" s="1"/>
  <c r="Q74" i="5"/>
  <c r="Q83" i="5"/>
  <c r="Q108" i="5"/>
  <c r="Q124" i="5"/>
  <c r="O124" i="5" s="1"/>
  <c r="Q127" i="5"/>
  <c r="Q130" i="5"/>
  <c r="O130" i="5" s="1"/>
  <c r="Q149" i="5"/>
  <c r="O149" i="5" s="1"/>
  <c r="Q182" i="5"/>
  <c r="Q185" i="5"/>
  <c r="Q198" i="5"/>
  <c r="Q208" i="5"/>
  <c r="Q214" i="5"/>
  <c r="O214" i="5" s="1"/>
  <c r="Q224" i="5"/>
  <c r="Q233" i="5"/>
  <c r="O233" i="5" s="1"/>
  <c r="Q246" i="5"/>
  <c r="Q256" i="5"/>
  <c r="N256" i="5" s="1"/>
  <c r="Q266" i="5"/>
  <c r="Q19" i="5"/>
  <c r="Q38" i="5"/>
  <c r="Q138" i="5"/>
  <c r="N138" i="5" s="1"/>
  <c r="Q180" i="5"/>
  <c r="Q200" i="5"/>
  <c r="Q123" i="5"/>
  <c r="Q167" i="5"/>
  <c r="O167" i="5" s="1"/>
  <c r="Q82" i="5"/>
  <c r="O82" i="5" s="1"/>
  <c r="Q98" i="5"/>
  <c r="Q95" i="5"/>
  <c r="Q21" i="5"/>
  <c r="O21" i="5" s="1"/>
  <c r="Q30" i="5"/>
  <c r="O30" i="5" s="1"/>
  <c r="Q49" i="5"/>
  <c r="Q68" i="5"/>
  <c r="O71" i="5"/>
  <c r="Q77" i="5"/>
  <c r="Q87" i="5"/>
  <c r="Q93" i="5"/>
  <c r="Q102" i="5"/>
  <c r="Q121" i="5"/>
  <c r="Q153" i="5"/>
  <c r="N153" i="5" s="1"/>
  <c r="Q156" i="5"/>
  <c r="Q169" i="5"/>
  <c r="Q176" i="5"/>
  <c r="O227" i="5"/>
  <c r="Q263" i="5"/>
  <c r="O263" i="5" s="1"/>
  <c r="Q91" i="5"/>
  <c r="N91" i="5" s="1"/>
  <c r="Q158" i="5"/>
  <c r="Q23" i="5"/>
  <c r="Q136" i="5"/>
  <c r="Q201" i="5"/>
  <c r="Q24" i="5"/>
  <c r="O24" i="5" s="1"/>
  <c r="Q40" i="5"/>
  <c r="O40" i="5" s="1"/>
  <c r="Q43" i="5"/>
  <c r="Q46" i="5"/>
  <c r="O46" i="5" s="1"/>
  <c r="Q62" i="5"/>
  <c r="O81" i="5"/>
  <c r="Q112" i="5"/>
  <c r="O112" i="5" s="1"/>
  <c r="Q115" i="5"/>
  <c r="Q118" i="5"/>
  <c r="O118" i="5" s="1"/>
  <c r="Q134" i="5"/>
  <c r="Q143" i="5"/>
  <c r="N143" i="5" s="1"/>
  <c r="Q147" i="5"/>
  <c r="Q163" i="5"/>
  <c r="Q192" i="5"/>
  <c r="Q237" i="5"/>
  <c r="O237" i="5" s="1"/>
  <c r="Q160" i="5"/>
  <c r="O160" i="5" s="1"/>
  <c r="Q166" i="5"/>
  <c r="O166" i="5" s="1"/>
  <c r="Q179" i="5"/>
  <c r="N179" i="5" s="1"/>
  <c r="Q183" i="5"/>
  <c r="Q186" i="5"/>
  <c r="Q199" i="5"/>
  <c r="Q202" i="5"/>
  <c r="O202" i="5" s="1"/>
  <c r="Q221" i="5"/>
  <c r="Q234" i="5"/>
  <c r="Q247" i="5"/>
  <c r="Q257" i="5"/>
  <c r="Q267" i="5"/>
  <c r="Q110" i="5"/>
  <c r="Q222" i="5"/>
  <c r="Q248" i="5"/>
  <c r="Q104" i="5"/>
  <c r="Q184" i="5"/>
  <c r="Q203" i="5"/>
  <c r="Q35" i="5"/>
  <c r="Q76" i="5"/>
  <c r="Q28" i="5"/>
  <c r="Q31" i="5"/>
  <c r="Q34" i="5"/>
  <c r="O34" i="5" s="1"/>
  <c r="Q50" i="5"/>
  <c r="Q59" i="5"/>
  <c r="O59" i="5" s="1"/>
  <c r="Q84" i="5"/>
  <c r="O84" i="5" s="1"/>
  <c r="Q100" i="5"/>
  <c r="O100" i="5" s="1"/>
  <c r="Q103" i="5"/>
  <c r="Q106" i="5"/>
  <c r="O106" i="5" s="1"/>
  <c r="Q122" i="5"/>
  <c r="Q131" i="5"/>
  <c r="Q157" i="5"/>
  <c r="Q170" i="5"/>
  <c r="Q173" i="5"/>
  <c r="O173" i="5" s="1"/>
  <c r="Q196" i="5"/>
  <c r="Q215" i="5"/>
  <c r="Q244" i="5"/>
  <c r="O244" i="5" s="1"/>
  <c r="Q250" i="5"/>
  <c r="O250" i="5" s="1"/>
  <c r="R182" i="5"/>
  <c r="P182" i="5"/>
  <c r="R43" i="5"/>
  <c r="P43" i="5"/>
  <c r="R55" i="5"/>
  <c r="P55" i="5"/>
  <c r="R67" i="5"/>
  <c r="P67" i="5"/>
  <c r="R79" i="5"/>
  <c r="P79" i="5"/>
  <c r="R91" i="5"/>
  <c r="P91" i="5"/>
  <c r="R103" i="5"/>
  <c r="P103" i="5"/>
  <c r="R115" i="5"/>
  <c r="P115" i="5"/>
  <c r="R127" i="5"/>
  <c r="P127" i="5"/>
  <c r="R170" i="5"/>
  <c r="P170" i="5"/>
  <c r="R219" i="5"/>
  <c r="P219" i="5"/>
  <c r="P252" i="5"/>
  <c r="R158" i="5"/>
  <c r="P158" i="5"/>
  <c r="R207" i="5"/>
  <c r="P207" i="5"/>
  <c r="P240" i="5"/>
  <c r="O240" i="5" s="1"/>
  <c r="R146" i="5"/>
  <c r="P146" i="5"/>
  <c r="R195" i="5"/>
  <c r="P195" i="5"/>
  <c r="P228" i="5"/>
  <c r="R247" i="5"/>
  <c r="P247" i="5"/>
  <c r="R139" i="5"/>
  <c r="P139" i="5"/>
  <c r="R38" i="5"/>
  <c r="P38" i="5"/>
  <c r="R211" i="5"/>
  <c r="P211" i="5"/>
  <c r="R147" i="5"/>
  <c r="P147" i="5"/>
  <c r="P180" i="5"/>
  <c r="R199" i="5"/>
  <c r="P199" i="5"/>
  <c r="R242" i="5"/>
  <c r="P242" i="5"/>
  <c r="R151" i="5"/>
  <c r="P151" i="5"/>
  <c r="R231" i="5"/>
  <c r="P231" i="5"/>
  <c r="O231" i="5" s="1"/>
  <c r="R19" i="5"/>
  <c r="P19" i="5"/>
  <c r="R26" i="5"/>
  <c r="P26" i="5"/>
  <c r="R62" i="5"/>
  <c r="P62" i="5"/>
  <c r="R86" i="5"/>
  <c r="P86" i="5"/>
  <c r="R134" i="5"/>
  <c r="P134" i="5"/>
  <c r="R183" i="5"/>
  <c r="P183" i="5"/>
  <c r="R27" i="5"/>
  <c r="P27" i="5"/>
  <c r="R39" i="5"/>
  <c r="P39" i="5"/>
  <c r="R75" i="5"/>
  <c r="P75" i="5"/>
  <c r="O75" i="5" s="1"/>
  <c r="R111" i="5"/>
  <c r="P111" i="5"/>
  <c r="N111" i="5" s="1"/>
  <c r="R123" i="5"/>
  <c r="P123" i="5"/>
  <c r="P168" i="5"/>
  <c r="R230" i="5"/>
  <c r="P230" i="5"/>
  <c r="R262" i="5"/>
  <c r="P262" i="5"/>
  <c r="R31" i="5"/>
  <c r="P31" i="5"/>
  <c r="R74" i="5"/>
  <c r="P74" i="5"/>
  <c r="R110" i="5"/>
  <c r="P110" i="5"/>
  <c r="R122" i="5"/>
  <c r="P122" i="5"/>
  <c r="R266" i="5"/>
  <c r="P266" i="5"/>
  <c r="R171" i="5"/>
  <c r="P171" i="5"/>
  <c r="R159" i="5"/>
  <c r="P159" i="5"/>
  <c r="R254" i="5"/>
  <c r="P254" i="5"/>
  <c r="O254" i="5" s="1"/>
  <c r="P156" i="5"/>
  <c r="O156" i="5" s="1"/>
  <c r="R175" i="5"/>
  <c r="P175" i="5"/>
  <c r="R218" i="5"/>
  <c r="P218" i="5"/>
  <c r="R261" i="5"/>
  <c r="P261" i="5"/>
  <c r="R194" i="5"/>
  <c r="P194" i="5"/>
  <c r="R243" i="5"/>
  <c r="P243" i="5"/>
  <c r="R50" i="5"/>
  <c r="P50" i="5"/>
  <c r="R98" i="5"/>
  <c r="P98" i="5"/>
  <c r="R235" i="5"/>
  <c r="P235" i="5"/>
  <c r="R223" i="5"/>
  <c r="P223" i="5"/>
  <c r="P192" i="5"/>
  <c r="R51" i="5"/>
  <c r="P51" i="5"/>
  <c r="R63" i="5"/>
  <c r="P63" i="5"/>
  <c r="O63" i="5" s="1"/>
  <c r="R87" i="5"/>
  <c r="P87" i="5"/>
  <c r="O87" i="5" s="1"/>
  <c r="R99" i="5"/>
  <c r="P99" i="5"/>
  <c r="R135" i="5"/>
  <c r="P135" i="5"/>
  <c r="R187" i="5"/>
  <c r="P187" i="5"/>
  <c r="P144" i="5"/>
  <c r="O144" i="5" s="1"/>
  <c r="R163" i="5"/>
  <c r="P163" i="5"/>
  <c r="R206" i="5"/>
  <c r="P206" i="5"/>
  <c r="O206" i="5" s="1"/>
  <c r="R255" i="5"/>
  <c r="P255" i="5"/>
  <c r="P32" i="5"/>
  <c r="P44" i="5"/>
  <c r="P56" i="5"/>
  <c r="O56" i="5" s="1"/>
  <c r="P68" i="5"/>
  <c r="P80" i="5"/>
  <c r="P92" i="5"/>
  <c r="P104" i="5"/>
  <c r="P116" i="5"/>
  <c r="O116" i="5" s="1"/>
  <c r="P128" i="5"/>
  <c r="O128" i="5" s="1"/>
  <c r="P140" i="5"/>
  <c r="O140" i="5" s="1"/>
  <c r="P152" i="5"/>
  <c r="O152" i="5" s="1"/>
  <c r="P164" i="5"/>
  <c r="P176" i="5"/>
  <c r="P188" i="5"/>
  <c r="P200" i="5"/>
  <c r="P212" i="5"/>
  <c r="P224" i="5"/>
  <c r="P236" i="5"/>
  <c r="P248" i="5"/>
  <c r="P267" i="5"/>
  <c r="P257" i="5"/>
  <c r="P20" i="5"/>
  <c r="P25" i="5"/>
  <c r="O25" i="5" s="1"/>
  <c r="P37" i="5"/>
  <c r="P49" i="5"/>
  <c r="P61" i="5"/>
  <c r="P73" i="5"/>
  <c r="O73" i="5" s="1"/>
  <c r="P85" i="5"/>
  <c r="P97" i="5"/>
  <c r="P109" i="5"/>
  <c r="P121" i="5"/>
  <c r="P133" i="5"/>
  <c r="P145" i="5"/>
  <c r="P157" i="5"/>
  <c r="P169" i="5"/>
  <c r="P181" i="5"/>
  <c r="P193" i="5"/>
  <c r="P205" i="5"/>
  <c r="P217" i="5"/>
  <c r="P229" i="5"/>
  <c r="P241" i="5"/>
  <c r="P253" i="5"/>
  <c r="P260" i="5"/>
  <c r="P138" i="5"/>
  <c r="P150" i="5"/>
  <c r="P162" i="5"/>
  <c r="O162" i="5" s="1"/>
  <c r="P174" i="5"/>
  <c r="P186" i="5"/>
  <c r="P198" i="5"/>
  <c r="P210" i="5"/>
  <c r="P222" i="5"/>
  <c r="P234" i="5"/>
  <c r="P246" i="5"/>
  <c r="P265" i="5"/>
  <c r="N227" i="5"/>
  <c r="N213" i="5"/>
  <c r="AC150" i="6"/>
  <c r="AC146" i="6"/>
  <c r="AC140" i="6"/>
  <c r="AC145" i="6"/>
  <c r="AC139" i="6"/>
  <c r="AC138" i="6"/>
  <c r="AC143" i="6"/>
  <c r="AC144" i="6"/>
  <c r="AC136" i="6"/>
  <c r="AC142" i="6"/>
  <c r="AC148" i="6"/>
  <c r="U136" i="6"/>
  <c r="U147" i="6"/>
  <c r="U141" i="6"/>
  <c r="U145" i="6"/>
  <c r="U139" i="6"/>
  <c r="N71" i="5" l="1"/>
  <c r="N154" i="5"/>
  <c r="N148" i="5"/>
  <c r="N120" i="5"/>
  <c r="N259" i="5"/>
  <c r="N248" i="5"/>
  <c r="N260" i="5"/>
  <c r="N254" i="5"/>
  <c r="N93" i="5"/>
  <c r="N45" i="5"/>
  <c r="N159" i="5"/>
  <c r="N104" i="5"/>
  <c r="N67" i="5"/>
  <c r="O119" i="5"/>
  <c r="O150" i="5"/>
  <c r="U150" i="5" s="1"/>
  <c r="N81" i="5"/>
  <c r="N82" i="5"/>
  <c r="O260" i="5"/>
  <c r="O228" i="5"/>
  <c r="U228" i="5" s="1"/>
  <c r="N72" i="5"/>
  <c r="N142" i="5"/>
  <c r="O212" i="5"/>
  <c r="N160" i="5"/>
  <c r="O210" i="5"/>
  <c r="O205" i="5"/>
  <c r="U205" i="5" s="1"/>
  <c r="O44" i="5"/>
  <c r="O43" i="5"/>
  <c r="N83" i="5"/>
  <c r="N249" i="5"/>
  <c r="N137" i="5"/>
  <c r="O109" i="5"/>
  <c r="O97" i="5"/>
  <c r="O224" i="5"/>
  <c r="O95" i="5"/>
  <c r="N64" i="5"/>
  <c r="O181" i="5"/>
  <c r="U181" i="5" s="1"/>
  <c r="O37" i="5"/>
  <c r="O164" i="5"/>
  <c r="N113" i="5"/>
  <c r="N155" i="5"/>
  <c r="N225" i="5"/>
  <c r="N43" i="5"/>
  <c r="N31" i="5"/>
  <c r="N121" i="5"/>
  <c r="N53" i="5"/>
  <c r="N116" i="5"/>
  <c r="N265" i="5"/>
  <c r="N103" i="5"/>
  <c r="O209" i="5"/>
  <c r="T209" i="5" s="1"/>
  <c r="N75" i="5"/>
  <c r="N215" i="5"/>
  <c r="N169" i="5"/>
  <c r="N114" i="5"/>
  <c r="N20" i="5"/>
  <c r="O196" i="5"/>
  <c r="U196" i="5" s="1"/>
  <c r="N156" i="5"/>
  <c r="N95" i="5"/>
  <c r="N108" i="5"/>
  <c r="N48" i="5"/>
  <c r="O105" i="5"/>
  <c r="O113" i="5"/>
  <c r="O190" i="5"/>
  <c r="U190" i="5" s="1"/>
  <c r="N150" i="5"/>
  <c r="O83" i="5"/>
  <c r="N88" i="5"/>
  <c r="N157" i="5"/>
  <c r="O102" i="5"/>
  <c r="O131" i="5"/>
  <c r="O35" i="5"/>
  <c r="O93" i="5"/>
  <c r="O208" i="5"/>
  <c r="U208" i="5" s="1"/>
  <c r="N206" i="5"/>
  <c r="O203" i="5"/>
  <c r="T203" i="5" s="1"/>
  <c r="N199" i="5"/>
  <c r="N134" i="5"/>
  <c r="O23" i="5"/>
  <c r="N51" i="5"/>
  <c r="N191" i="5"/>
  <c r="N236" i="5"/>
  <c r="N92" i="5"/>
  <c r="O216" i="5"/>
  <c r="U216" i="5" s="1"/>
  <c r="N144" i="5"/>
  <c r="O141" i="5"/>
  <c r="U141" i="5" s="1"/>
  <c r="O28" i="5"/>
  <c r="N258" i="5"/>
  <c r="O76" i="5"/>
  <c r="O221" i="5"/>
  <c r="T221" i="5" s="1"/>
  <c r="O201" i="5"/>
  <c r="U201" i="5" s="1"/>
  <c r="N66" i="5"/>
  <c r="O136" i="5"/>
  <c r="N57" i="5"/>
  <c r="O245" i="5"/>
  <c r="O123" i="5"/>
  <c r="O134" i="5"/>
  <c r="O151" i="5"/>
  <c r="U151" i="5" s="1"/>
  <c r="O184" i="5"/>
  <c r="U184" i="5" s="1"/>
  <c r="N158" i="5"/>
  <c r="O77" i="5"/>
  <c r="O185" i="5"/>
  <c r="U185" i="5" s="1"/>
  <c r="O36" i="5"/>
  <c r="O178" i="5"/>
  <c r="U178" i="5" s="1"/>
  <c r="O33" i="5"/>
  <c r="N177" i="5"/>
  <c r="N167" i="5"/>
  <c r="N125" i="5"/>
  <c r="N184" i="5"/>
  <c r="N21" i="5"/>
  <c r="N124" i="5"/>
  <c r="N141" i="5"/>
  <c r="N24" i="5"/>
  <c r="N189" i="5"/>
  <c r="N171" i="5"/>
  <c r="N205" i="5"/>
  <c r="N180" i="5"/>
  <c r="N86" i="5"/>
  <c r="N246" i="5"/>
  <c r="N224" i="5"/>
  <c r="N38" i="5"/>
  <c r="N252" i="5"/>
  <c r="N162" i="5"/>
  <c r="N188" i="5"/>
  <c r="N194" i="5"/>
  <c r="N192" i="5"/>
  <c r="N80" i="5"/>
  <c r="N187" i="5"/>
  <c r="N182" i="5"/>
  <c r="N97" i="5"/>
  <c r="N140" i="5"/>
  <c r="N109" i="5"/>
  <c r="N110" i="5"/>
  <c r="N62" i="5"/>
  <c r="N19" i="5"/>
  <c r="N145" i="5"/>
  <c r="N210" i="5"/>
  <c r="N44" i="5"/>
  <c r="N55" i="5"/>
  <c r="N240" i="5"/>
  <c r="O219" i="5"/>
  <c r="U219" i="5" s="1"/>
  <c r="N266" i="5"/>
  <c r="N243" i="5"/>
  <c r="N133" i="5"/>
  <c r="N152" i="5"/>
  <c r="O126" i="5"/>
  <c r="N209" i="5"/>
  <c r="N69" i="5"/>
  <c r="O252" i="5"/>
  <c r="O78" i="5"/>
  <c r="O172" i="5"/>
  <c r="U172" i="5" s="1"/>
  <c r="O143" i="5"/>
  <c r="U143" i="5" s="1"/>
  <c r="N201" i="5"/>
  <c r="N178" i="5"/>
  <c r="N107" i="5"/>
  <c r="O68" i="5"/>
  <c r="O262" i="5"/>
  <c r="O79" i="5"/>
  <c r="N70" i="5"/>
  <c r="N90" i="5"/>
  <c r="O251" i="5"/>
  <c r="N33" i="5"/>
  <c r="N190" i="5"/>
  <c r="N28" i="5"/>
  <c r="O27" i="5"/>
  <c r="N89" i="5"/>
  <c r="O61" i="5"/>
  <c r="O96" i="5"/>
  <c r="O108" i="5"/>
  <c r="N232" i="5"/>
  <c r="O20" i="5"/>
  <c r="N203" i="5"/>
  <c r="N41" i="5"/>
  <c r="N149" i="5"/>
  <c r="N22" i="5"/>
  <c r="O193" i="5"/>
  <c r="U193" i="5" s="1"/>
  <c r="O32" i="5"/>
  <c r="O57" i="5"/>
  <c r="O86" i="5"/>
  <c r="N101" i="5"/>
  <c r="O159" i="5"/>
  <c r="T159" i="5" s="1"/>
  <c r="O265" i="5"/>
  <c r="N42" i="5"/>
  <c r="O200" i="5"/>
  <c r="U200" i="5" s="1"/>
  <c r="O19" i="5"/>
  <c r="N117" i="5"/>
  <c r="N30" i="5"/>
  <c r="O188" i="5"/>
  <c r="U188" i="5" s="1"/>
  <c r="N208" i="5"/>
  <c r="N130" i="5"/>
  <c r="N129" i="5"/>
  <c r="O186" i="5"/>
  <c r="U186" i="5" s="1"/>
  <c r="O255" i="5"/>
  <c r="O175" i="5"/>
  <c r="U175" i="5" s="1"/>
  <c r="O122" i="5"/>
  <c r="O168" i="5"/>
  <c r="U168" i="5" s="1"/>
  <c r="O146" i="5"/>
  <c r="T146" i="5" s="1"/>
  <c r="O127" i="5"/>
  <c r="N65" i="5"/>
  <c r="O114" i="5"/>
  <c r="N239" i="5"/>
  <c r="O153" i="5"/>
  <c r="U153" i="5" s="1"/>
  <c r="N196" i="5"/>
  <c r="N216" i="5"/>
  <c r="N204" i="5"/>
  <c r="O55" i="5"/>
  <c r="O174" i="5"/>
  <c r="U174" i="5" s="1"/>
  <c r="N102" i="5"/>
  <c r="O207" i="5"/>
  <c r="U207" i="5" s="1"/>
  <c r="O133" i="5"/>
  <c r="O139" i="5"/>
  <c r="U139" i="5" s="1"/>
  <c r="O103" i="5"/>
  <c r="O54" i="5"/>
  <c r="N35" i="5"/>
  <c r="O199" i="5"/>
  <c r="U199" i="5" s="1"/>
  <c r="O256" i="5"/>
  <c r="O120" i="5"/>
  <c r="N263" i="5"/>
  <c r="N36" i="5"/>
  <c r="N40" i="5"/>
  <c r="O91" i="5"/>
  <c r="N52" i="5"/>
  <c r="O157" i="5"/>
  <c r="U157" i="5" s="1"/>
  <c r="N237" i="5"/>
  <c r="N106" i="5"/>
  <c r="N59" i="5"/>
  <c r="O246" i="5"/>
  <c r="O80" i="5"/>
  <c r="O192" i="5"/>
  <c r="U192" i="5" s="1"/>
  <c r="O180" i="5"/>
  <c r="U180" i="5" s="1"/>
  <c r="O132" i="5"/>
  <c r="N23" i="5"/>
  <c r="O38" i="5"/>
  <c r="N185" i="5"/>
  <c r="O234" i="5"/>
  <c r="U234" i="5" s="1"/>
  <c r="O229" i="5"/>
  <c r="U229" i="5" s="1"/>
  <c r="O85" i="5"/>
  <c r="O191" i="5"/>
  <c r="U191" i="5" s="1"/>
  <c r="N77" i="5"/>
  <c r="N76" i="5"/>
  <c r="O217" i="5"/>
  <c r="U217" i="5" s="1"/>
  <c r="N46" i="5"/>
  <c r="N84" i="5"/>
  <c r="N105" i="5"/>
  <c r="N226" i="5"/>
  <c r="N166" i="5"/>
  <c r="N136" i="5"/>
  <c r="N112" i="5"/>
  <c r="O49" i="5"/>
  <c r="O176" i="5"/>
  <c r="U176" i="5" s="1"/>
  <c r="O99" i="5"/>
  <c r="O183" i="5"/>
  <c r="T183" i="5" s="1"/>
  <c r="N250" i="5"/>
  <c r="N220" i="5"/>
  <c r="N118" i="5"/>
  <c r="O179" i="5"/>
  <c r="U179" i="5" s="1"/>
  <c r="O50" i="5"/>
  <c r="O169" i="5"/>
  <c r="U169" i="5" s="1"/>
  <c r="N173" i="5"/>
  <c r="N245" i="5"/>
  <c r="O110" i="5"/>
  <c r="O145" i="5"/>
  <c r="U145" i="5" s="1"/>
  <c r="O215" i="5"/>
  <c r="T215" i="5" s="1"/>
  <c r="N165" i="5"/>
  <c r="N60" i="5"/>
  <c r="O258" i="5"/>
  <c r="N202" i="5"/>
  <c r="N34" i="5"/>
  <c r="N161" i="5"/>
  <c r="O121" i="5"/>
  <c r="O248" i="5"/>
  <c r="O104" i="5"/>
  <c r="O51" i="5"/>
  <c r="O62" i="5"/>
  <c r="O158" i="5"/>
  <c r="T158" i="5" s="1"/>
  <c r="N233" i="5"/>
  <c r="O66" i="5"/>
  <c r="O48" i="5"/>
  <c r="N197" i="5"/>
  <c r="N244" i="5"/>
  <c r="O115" i="5"/>
  <c r="N58" i="5"/>
  <c r="N221" i="5"/>
  <c r="O111" i="5"/>
  <c r="O242" i="5"/>
  <c r="N29" i="5"/>
  <c r="N214" i="5"/>
  <c r="N131" i="5"/>
  <c r="O138" i="5"/>
  <c r="O243" i="5"/>
  <c r="N100" i="5"/>
  <c r="O236" i="5"/>
  <c r="U236" i="5" s="1"/>
  <c r="O92" i="5"/>
  <c r="O31" i="5"/>
  <c r="O182" i="5"/>
  <c r="U182" i="5" s="1"/>
  <c r="N223" i="5"/>
  <c r="O223" i="5"/>
  <c r="U223" i="5" s="1"/>
  <c r="N222" i="5"/>
  <c r="O222" i="5"/>
  <c r="U222" i="5" s="1"/>
  <c r="N135" i="5"/>
  <c r="O135" i="5"/>
  <c r="N217" i="5"/>
  <c r="N175" i="5"/>
  <c r="N79" i="5"/>
  <c r="O235" i="5"/>
  <c r="U235" i="5" s="1"/>
  <c r="O218" i="5"/>
  <c r="U218" i="5" s="1"/>
  <c r="O266" i="5"/>
  <c r="O230" i="5"/>
  <c r="U230" i="5" s="1"/>
  <c r="O211" i="5"/>
  <c r="U211" i="5" s="1"/>
  <c r="N195" i="5"/>
  <c r="O195" i="5"/>
  <c r="T195" i="5" s="1"/>
  <c r="O170" i="5"/>
  <c r="U170" i="5" s="1"/>
  <c r="O67" i="5"/>
  <c r="N228" i="5"/>
  <c r="N198" i="5"/>
  <c r="O198" i="5"/>
  <c r="U198" i="5" s="1"/>
  <c r="N212" i="5"/>
  <c r="N176" i="5"/>
  <c r="N37" i="5"/>
  <c r="N234" i="5"/>
  <c r="N56" i="5"/>
  <c r="N73" i="5"/>
  <c r="N200" i="5"/>
  <c r="N61" i="5"/>
  <c r="N85" i="5"/>
  <c r="N123" i="5"/>
  <c r="N186" i="5"/>
  <c r="N219" i="5"/>
  <c r="N49" i="5"/>
  <c r="N151" i="5"/>
  <c r="N235" i="5"/>
  <c r="N174" i="5"/>
  <c r="N63" i="5"/>
  <c r="N267" i="5"/>
  <c r="O267" i="5"/>
  <c r="N163" i="5"/>
  <c r="O163" i="5"/>
  <c r="U163" i="5" s="1"/>
  <c r="N74" i="5"/>
  <c r="O74" i="5"/>
  <c r="N139" i="5"/>
  <c r="N27" i="5"/>
  <c r="N87" i="5"/>
  <c r="N262" i="5"/>
  <c r="N68" i="5"/>
  <c r="N32" i="5"/>
  <c r="N98" i="5"/>
  <c r="O98" i="5"/>
  <c r="N229" i="5"/>
  <c r="N211" i="5"/>
  <c r="N207" i="5"/>
  <c r="N183" i="5"/>
  <c r="N170" i="5"/>
  <c r="N127" i="5"/>
  <c r="N218" i="5"/>
  <c r="N193" i="5"/>
  <c r="N230" i="5"/>
  <c r="N122" i="5"/>
  <c r="N146" i="5"/>
  <c r="N25" i="5"/>
  <c r="N253" i="5"/>
  <c r="O253" i="5"/>
  <c r="O194" i="5"/>
  <c r="U194" i="5" s="1"/>
  <c r="N247" i="5"/>
  <c r="O247" i="5"/>
  <c r="N261" i="5"/>
  <c r="O261" i="5"/>
  <c r="N147" i="5"/>
  <c r="O147" i="5"/>
  <c r="U147" i="5" s="1"/>
  <c r="N231" i="5"/>
  <c r="O257" i="5"/>
  <c r="N257" i="5"/>
  <c r="N164" i="5"/>
  <c r="N242" i="5"/>
  <c r="N50" i="5"/>
  <c r="N181" i="5"/>
  <c r="N128" i="5"/>
  <c r="N168" i="5"/>
  <c r="N99" i="5"/>
  <c r="N115" i="5"/>
  <c r="N255" i="5"/>
  <c r="N241" i="5"/>
  <c r="O241" i="5"/>
  <c r="O187" i="5"/>
  <c r="U187" i="5" s="1"/>
  <c r="O171" i="5"/>
  <c r="N39" i="5"/>
  <c r="O39" i="5"/>
  <c r="N26" i="5"/>
  <c r="O26" i="5"/>
  <c r="AB88" i="6"/>
  <c r="Z88" i="6"/>
  <c r="AA88" i="6" s="1"/>
  <c r="AC88" i="6" s="1"/>
  <c r="Y88" i="6"/>
  <c r="S88" i="6"/>
  <c r="U88" i="6" s="1"/>
  <c r="Q88" i="6"/>
  <c r="R88" i="6" s="1"/>
  <c r="AB87" i="6"/>
  <c r="Z87" i="6"/>
  <c r="AA87" i="6" s="1"/>
  <c r="Y87" i="6"/>
  <c r="S87" i="6"/>
  <c r="U87" i="6" s="1"/>
  <c r="Q87" i="6"/>
  <c r="R87" i="6" s="1"/>
  <c r="AB86" i="6"/>
  <c r="Z86" i="6"/>
  <c r="AA86" i="6" s="1"/>
  <c r="Y86" i="6"/>
  <c r="Q86" i="6"/>
  <c r="R86" i="6" s="1"/>
  <c r="S86" i="6" s="1"/>
  <c r="AB85" i="6"/>
  <c r="Z85" i="6"/>
  <c r="AA85" i="6" s="1"/>
  <c r="Y85" i="6"/>
  <c r="Q85" i="6"/>
  <c r="R85" i="6" s="1"/>
  <c r="S85" i="6" s="1"/>
  <c r="U85" i="6" s="1"/>
  <c r="AB84" i="6"/>
  <c r="Z84" i="6"/>
  <c r="AA84" i="6" s="1"/>
  <c r="Y84" i="6"/>
  <c r="Q84" i="6"/>
  <c r="R84" i="6" s="1"/>
  <c r="S84" i="6" s="1"/>
  <c r="U84" i="6" s="1"/>
  <c r="AB83" i="6"/>
  <c r="Z83" i="6"/>
  <c r="AA83" i="6" s="1"/>
  <c r="Y83" i="6"/>
  <c r="Q83" i="6"/>
  <c r="R83" i="6" s="1"/>
  <c r="S83" i="6" s="1"/>
  <c r="T83" i="6" s="1"/>
  <c r="AB82" i="6"/>
  <c r="Z82" i="6"/>
  <c r="AA82" i="6" s="1"/>
  <c r="Y82" i="6"/>
  <c r="S82" i="6"/>
  <c r="U82" i="6" s="1"/>
  <c r="Q82" i="6"/>
  <c r="R82" i="6" s="1"/>
  <c r="AB81" i="6"/>
  <c r="Z81" i="6"/>
  <c r="AA81" i="6" s="1"/>
  <c r="Y81" i="6"/>
  <c r="Q81" i="6"/>
  <c r="R81" i="6" s="1"/>
  <c r="S81" i="6" s="1"/>
  <c r="T81" i="6" s="1"/>
  <c r="AB80" i="6"/>
  <c r="Z80" i="6"/>
  <c r="AA80" i="6" s="1"/>
  <c r="Y80" i="6"/>
  <c r="Q80" i="6"/>
  <c r="R80" i="6" s="1"/>
  <c r="S80" i="6" s="1"/>
  <c r="AB79" i="6"/>
  <c r="Z79" i="6"/>
  <c r="AA79" i="6" s="1"/>
  <c r="Y79" i="6"/>
  <c r="Q79" i="6"/>
  <c r="R79" i="6" s="1"/>
  <c r="S79" i="6" s="1"/>
  <c r="U79" i="6" s="1"/>
  <c r="AB78" i="6"/>
  <c r="Z78" i="6"/>
  <c r="AA78" i="6" s="1"/>
  <c r="Y78" i="6"/>
  <c r="S78" i="6"/>
  <c r="U78" i="6" s="1"/>
  <c r="Q78" i="6"/>
  <c r="R78" i="6" s="1"/>
  <c r="AB77" i="6"/>
  <c r="Z77" i="6"/>
  <c r="AA77" i="6" s="1"/>
  <c r="Y77" i="6"/>
  <c r="Q77" i="6"/>
  <c r="R77" i="6" s="1"/>
  <c r="S77" i="6" s="1"/>
  <c r="T77" i="6" s="1"/>
  <c r="AB76" i="6"/>
  <c r="Z76" i="6"/>
  <c r="AA76" i="6" s="1"/>
  <c r="Y76" i="6"/>
  <c r="Q76" i="6"/>
  <c r="R76" i="6" s="1"/>
  <c r="S76" i="6" s="1"/>
  <c r="U76" i="6" s="1"/>
  <c r="AB75" i="6"/>
  <c r="Z75" i="6"/>
  <c r="AA75" i="6" s="1"/>
  <c r="Y75" i="6"/>
  <c r="S75" i="6"/>
  <c r="T75" i="6" s="1"/>
  <c r="Q75" i="6"/>
  <c r="R75" i="6" s="1"/>
  <c r="AB74" i="6"/>
  <c r="Z74" i="6"/>
  <c r="AA74" i="6" s="1"/>
  <c r="Y74" i="6"/>
  <c r="Q74" i="6"/>
  <c r="R74" i="6" s="1"/>
  <c r="S74" i="6" s="1"/>
  <c r="AB73" i="6"/>
  <c r="Z73" i="6"/>
  <c r="AA73" i="6" s="1"/>
  <c r="Y73" i="6"/>
  <c r="Q73" i="6"/>
  <c r="R73" i="6" s="1"/>
  <c r="S73" i="6" s="1"/>
  <c r="U73" i="6" s="1"/>
  <c r="AB72" i="6"/>
  <c r="Z72" i="6"/>
  <c r="AA72" i="6" s="1"/>
  <c r="Y72" i="6"/>
  <c r="S72" i="6"/>
  <c r="U72" i="6" s="1"/>
  <c r="Q72" i="6"/>
  <c r="R72" i="6" s="1"/>
  <c r="AB71" i="6"/>
  <c r="Z71" i="6"/>
  <c r="AA71" i="6" s="1"/>
  <c r="Y71" i="6"/>
  <c r="Q71" i="6"/>
  <c r="R71" i="6" s="1"/>
  <c r="S71" i="6" s="1"/>
  <c r="T71" i="6" s="1"/>
  <c r="AB70" i="6"/>
  <c r="Z70" i="6"/>
  <c r="AA70" i="6" s="1"/>
  <c r="Y70" i="6"/>
  <c r="Q70" i="6"/>
  <c r="R70" i="6" s="1"/>
  <c r="S70" i="6" s="1"/>
  <c r="U70" i="6" s="1"/>
  <c r="AB69" i="6"/>
  <c r="Z69" i="6"/>
  <c r="AA69" i="6" s="1"/>
  <c r="Y69" i="6"/>
  <c r="Q69" i="6"/>
  <c r="R69" i="6" s="1"/>
  <c r="S69" i="6" s="1"/>
  <c r="U69" i="6" s="1"/>
  <c r="AB68" i="6"/>
  <c r="Z68" i="6"/>
  <c r="AA68" i="6" s="1"/>
  <c r="Y68" i="6"/>
  <c r="Q68" i="6"/>
  <c r="R68" i="6" s="1"/>
  <c r="S68" i="6" s="1"/>
  <c r="AB67" i="6"/>
  <c r="Z67" i="6"/>
  <c r="AA67" i="6" s="1"/>
  <c r="Y67" i="6"/>
  <c r="Q67" i="6"/>
  <c r="R67" i="6" s="1"/>
  <c r="S67" i="6" s="1"/>
  <c r="U67" i="6" s="1"/>
  <c r="AB66" i="6"/>
  <c r="Z66" i="6"/>
  <c r="AA66" i="6" s="1"/>
  <c r="Y66" i="6"/>
  <c r="S66" i="6"/>
  <c r="U66" i="6" s="1"/>
  <c r="Q66" i="6"/>
  <c r="R66" i="6" s="1"/>
  <c r="AB65" i="6"/>
  <c r="Z65" i="6"/>
  <c r="AA65" i="6" s="1"/>
  <c r="Y65" i="6"/>
  <c r="Q65" i="6"/>
  <c r="R65" i="6" s="1"/>
  <c r="S65" i="6" s="1"/>
  <c r="T65" i="6" s="1"/>
  <c r="AB64" i="6"/>
  <c r="Z64" i="6"/>
  <c r="AA64" i="6" s="1"/>
  <c r="Y64" i="6"/>
  <c r="Q64" i="6"/>
  <c r="R64" i="6" s="1"/>
  <c r="S64" i="6" s="1"/>
  <c r="U64" i="6" s="1"/>
  <c r="AB63" i="6"/>
  <c r="Z63" i="6"/>
  <c r="AA63" i="6" s="1"/>
  <c r="Y63" i="6"/>
  <c r="S63" i="6"/>
  <c r="U63" i="6" s="1"/>
  <c r="Q63" i="6"/>
  <c r="R63" i="6" s="1"/>
  <c r="AB62" i="6"/>
  <c r="Z62" i="6"/>
  <c r="AA62" i="6" s="1"/>
  <c r="Y62" i="6"/>
  <c r="Q62" i="6"/>
  <c r="R62" i="6" s="1"/>
  <c r="S62" i="6" s="1"/>
  <c r="AB61" i="6"/>
  <c r="Z61" i="6"/>
  <c r="AA61" i="6" s="1"/>
  <c r="Y61" i="6"/>
  <c r="Q61" i="6"/>
  <c r="R61" i="6" s="1"/>
  <c r="S61" i="6" s="1"/>
  <c r="U61" i="6" s="1"/>
  <c r="AB60" i="6"/>
  <c r="Z60" i="6"/>
  <c r="AA60" i="6" s="1"/>
  <c r="Y60" i="6"/>
  <c r="S60" i="6"/>
  <c r="T60" i="6" s="1"/>
  <c r="Q60" i="6"/>
  <c r="R60" i="6" s="1"/>
  <c r="AB59" i="6"/>
  <c r="Z59" i="6"/>
  <c r="AA59" i="6" s="1"/>
  <c r="Y59" i="6"/>
  <c r="Q59" i="6"/>
  <c r="R59" i="6" s="1"/>
  <c r="S59" i="6" s="1"/>
  <c r="T59" i="6" s="1"/>
  <c r="AB58" i="6"/>
  <c r="Z58" i="6"/>
  <c r="AA58" i="6" s="1"/>
  <c r="Y58" i="6"/>
  <c r="Q58" i="6"/>
  <c r="R58" i="6" s="1"/>
  <c r="S58" i="6" s="1"/>
  <c r="U58" i="6" s="1"/>
  <c r="AB57" i="6"/>
  <c r="Z57" i="6"/>
  <c r="AA57" i="6" s="1"/>
  <c r="Y57" i="6"/>
  <c r="Q57" i="6"/>
  <c r="R57" i="6" s="1"/>
  <c r="S57" i="6" s="1"/>
  <c r="U57" i="6" s="1"/>
  <c r="AB56" i="6"/>
  <c r="Z56" i="6"/>
  <c r="AA56" i="6" s="1"/>
  <c r="Y56" i="6"/>
  <c r="Q56" i="6"/>
  <c r="R56" i="6" s="1"/>
  <c r="S56" i="6" s="1"/>
  <c r="AB55" i="6"/>
  <c r="Z55" i="6"/>
  <c r="AA55" i="6" s="1"/>
  <c r="Y55" i="6"/>
  <c r="Q55" i="6"/>
  <c r="R55" i="6" s="1"/>
  <c r="S55" i="6" s="1"/>
  <c r="U55" i="6" s="1"/>
  <c r="AB54" i="6"/>
  <c r="Z54" i="6"/>
  <c r="AA54" i="6" s="1"/>
  <c r="Y54" i="6"/>
  <c r="S54" i="6"/>
  <c r="U54" i="6" s="1"/>
  <c r="Q54" i="6"/>
  <c r="R54" i="6" s="1"/>
  <c r="AB53" i="6"/>
  <c r="Z53" i="6"/>
  <c r="AA53" i="6" s="1"/>
  <c r="Y53" i="6"/>
  <c r="Q53" i="6"/>
  <c r="R53" i="6" s="1"/>
  <c r="S53" i="6" s="1"/>
  <c r="T53" i="6" s="1"/>
  <c r="AB52" i="6"/>
  <c r="Z52" i="6"/>
  <c r="AA52" i="6" s="1"/>
  <c r="Y52" i="6"/>
  <c r="Q52" i="6"/>
  <c r="R52" i="6" s="1"/>
  <c r="S52" i="6" s="1"/>
  <c r="U52" i="6" s="1"/>
  <c r="AB51" i="6"/>
  <c r="Z51" i="6"/>
  <c r="AA51" i="6" s="1"/>
  <c r="Y51" i="6"/>
  <c r="S51" i="6"/>
  <c r="T51" i="6" s="1"/>
  <c r="Q51" i="6"/>
  <c r="R51" i="6" s="1"/>
  <c r="AB50" i="6"/>
  <c r="Z50" i="6"/>
  <c r="AA50" i="6" s="1"/>
  <c r="Y50" i="6"/>
  <c r="Q50" i="6"/>
  <c r="R50" i="6" s="1"/>
  <c r="S50" i="6" s="1"/>
  <c r="AB49" i="6"/>
  <c r="Z49" i="6"/>
  <c r="AA49" i="6" s="1"/>
  <c r="Y49" i="6"/>
  <c r="Q49" i="6"/>
  <c r="R49" i="6" s="1"/>
  <c r="S49" i="6" s="1"/>
  <c r="U49" i="6" s="1"/>
  <c r="AB48" i="6"/>
  <c r="Z48" i="6"/>
  <c r="AA48" i="6" s="1"/>
  <c r="Y48" i="6"/>
  <c r="Q48" i="6"/>
  <c r="R48" i="6" s="1"/>
  <c r="S48" i="6" s="1"/>
  <c r="U48" i="6" s="1"/>
  <c r="AB47" i="6"/>
  <c r="Z47" i="6"/>
  <c r="AA47" i="6" s="1"/>
  <c r="Y47" i="6"/>
  <c r="Q47" i="6"/>
  <c r="R47" i="6" s="1"/>
  <c r="S47" i="6" s="1"/>
  <c r="T47" i="6" s="1"/>
  <c r="AB46" i="6"/>
  <c r="Z46" i="6"/>
  <c r="AA46" i="6" s="1"/>
  <c r="Y46" i="6"/>
  <c r="Q46" i="6"/>
  <c r="R46" i="6" s="1"/>
  <c r="S46" i="6" s="1"/>
  <c r="U46" i="6" s="1"/>
  <c r="AB45" i="6"/>
  <c r="Z45" i="6"/>
  <c r="AA45" i="6" s="1"/>
  <c r="Y45" i="6"/>
  <c r="Q45" i="6"/>
  <c r="R45" i="6" s="1"/>
  <c r="S45" i="6" s="1"/>
  <c r="U45" i="6" s="1"/>
  <c r="AB44" i="6"/>
  <c r="Z44" i="6"/>
  <c r="AA44" i="6" s="1"/>
  <c r="Y44" i="6"/>
  <c r="Q44" i="6"/>
  <c r="R44" i="6" s="1"/>
  <c r="S44" i="6" s="1"/>
  <c r="AB43" i="6"/>
  <c r="Z43" i="6"/>
  <c r="AA43" i="6" s="1"/>
  <c r="Y43" i="6"/>
  <c r="Q43" i="6"/>
  <c r="R43" i="6" s="1"/>
  <c r="S43" i="6" s="1"/>
  <c r="U43" i="6" s="1"/>
  <c r="AB42" i="6"/>
  <c r="Z42" i="6"/>
  <c r="AA42" i="6" s="1"/>
  <c r="Y42" i="6"/>
  <c r="S42" i="6"/>
  <c r="U42" i="6" s="1"/>
  <c r="Q42" i="6"/>
  <c r="R42" i="6" s="1"/>
  <c r="AB41" i="6"/>
  <c r="Z41" i="6"/>
  <c r="AA41" i="6" s="1"/>
  <c r="Y41" i="6"/>
  <c r="Q41" i="6"/>
  <c r="R41" i="6" s="1"/>
  <c r="S41" i="6" s="1"/>
  <c r="T41" i="6" s="1"/>
  <c r="AB40" i="6"/>
  <c r="Z40" i="6"/>
  <c r="AA40" i="6" s="1"/>
  <c r="Y40" i="6"/>
  <c r="Q40" i="6"/>
  <c r="R40" i="6" s="1"/>
  <c r="S40" i="6" s="1"/>
  <c r="U40" i="6" s="1"/>
  <c r="AB39" i="6"/>
  <c r="Z39" i="6"/>
  <c r="AA39" i="6" s="1"/>
  <c r="Y39" i="6"/>
  <c r="S39" i="6"/>
  <c r="U39" i="6" s="1"/>
  <c r="Q39" i="6"/>
  <c r="R39" i="6" s="1"/>
  <c r="AB38" i="6"/>
  <c r="Z38" i="6"/>
  <c r="AA38" i="6" s="1"/>
  <c r="Y38" i="6"/>
  <c r="Q38" i="6"/>
  <c r="R38" i="6" s="1"/>
  <c r="S38" i="6" s="1"/>
  <c r="T38" i="6" s="1"/>
  <c r="AB37" i="6"/>
  <c r="Z37" i="6"/>
  <c r="AA37" i="6" s="1"/>
  <c r="Y37" i="6"/>
  <c r="Q37" i="6"/>
  <c r="R37" i="6" s="1"/>
  <c r="S37" i="6" s="1"/>
  <c r="U37" i="6" s="1"/>
  <c r="AB36" i="6"/>
  <c r="Z36" i="6"/>
  <c r="AA36" i="6" s="1"/>
  <c r="Y36" i="6"/>
  <c r="Q36" i="6"/>
  <c r="R36" i="6" s="1"/>
  <c r="S36" i="6" s="1"/>
  <c r="U36" i="6" s="1"/>
  <c r="AB35" i="6"/>
  <c r="Z35" i="6"/>
  <c r="AA35" i="6" s="1"/>
  <c r="Y35" i="6"/>
  <c r="Q35" i="6"/>
  <c r="R35" i="6" s="1"/>
  <c r="S35" i="6" s="1"/>
  <c r="T35" i="6" s="1"/>
  <c r="AB34" i="6"/>
  <c r="Z34" i="6"/>
  <c r="AA34" i="6" s="1"/>
  <c r="Y34" i="6"/>
  <c r="Q34" i="6"/>
  <c r="R34" i="6" s="1"/>
  <c r="S34" i="6" s="1"/>
  <c r="U34" i="6" s="1"/>
  <c r="AB33" i="6"/>
  <c r="Z33" i="6"/>
  <c r="AA33" i="6" s="1"/>
  <c r="Y33" i="6"/>
  <c r="Q33" i="6"/>
  <c r="R33" i="6" s="1"/>
  <c r="S33" i="6" s="1"/>
  <c r="T33" i="6" s="1"/>
  <c r="AB32" i="6"/>
  <c r="Z32" i="6"/>
  <c r="AA32" i="6" s="1"/>
  <c r="Y32" i="6"/>
  <c r="Q32" i="6"/>
  <c r="R32" i="6" s="1"/>
  <c r="S32" i="6" s="1"/>
  <c r="T32" i="6" s="1"/>
  <c r="AB31" i="6"/>
  <c r="Z31" i="6"/>
  <c r="AA31" i="6" s="1"/>
  <c r="Y31" i="6"/>
  <c r="Q31" i="6"/>
  <c r="R31" i="6" s="1"/>
  <c r="S31" i="6" s="1"/>
  <c r="U31" i="6" s="1"/>
  <c r="AB30" i="6"/>
  <c r="Z30" i="6"/>
  <c r="AA30" i="6" s="1"/>
  <c r="Y30" i="6"/>
  <c r="S30" i="6"/>
  <c r="U30" i="6" s="1"/>
  <c r="Q30" i="6"/>
  <c r="R30" i="6" s="1"/>
  <c r="AB29" i="6"/>
  <c r="Z29" i="6"/>
  <c r="AA29" i="6" s="1"/>
  <c r="Y29" i="6"/>
  <c r="Q29" i="6"/>
  <c r="R29" i="6" s="1"/>
  <c r="S29" i="6" s="1"/>
  <c r="T29" i="6" s="1"/>
  <c r="AB28" i="6"/>
  <c r="Z28" i="6"/>
  <c r="AA28" i="6" s="1"/>
  <c r="Y28" i="6"/>
  <c r="Q28" i="6"/>
  <c r="R28" i="6" s="1"/>
  <c r="S28" i="6" s="1"/>
  <c r="U28" i="6" s="1"/>
  <c r="AB27" i="6"/>
  <c r="Z27" i="6"/>
  <c r="AA27" i="6" s="1"/>
  <c r="Y27" i="6"/>
  <c r="S27" i="6"/>
  <c r="U27" i="6" s="1"/>
  <c r="Q27" i="6"/>
  <c r="R27" i="6" s="1"/>
  <c r="AB26" i="6"/>
  <c r="Z26" i="6"/>
  <c r="AA26" i="6" s="1"/>
  <c r="Y26" i="6"/>
  <c r="Q26" i="6"/>
  <c r="R26" i="6" s="1"/>
  <c r="S26" i="6" s="1"/>
  <c r="T26" i="6" s="1"/>
  <c r="AB25" i="6"/>
  <c r="Z25" i="6"/>
  <c r="AA25" i="6" s="1"/>
  <c r="Y25" i="6"/>
  <c r="Q25" i="6"/>
  <c r="R25" i="6" s="1"/>
  <c r="S25" i="6" s="1"/>
  <c r="U25" i="6" s="1"/>
  <c r="AB24" i="6"/>
  <c r="Z24" i="6"/>
  <c r="AA24" i="6" s="1"/>
  <c r="Y24" i="6"/>
  <c r="S24" i="6"/>
  <c r="U24" i="6" s="1"/>
  <c r="Q24" i="6"/>
  <c r="R24" i="6" s="1"/>
  <c r="AB23" i="6"/>
  <c r="Z23" i="6"/>
  <c r="AA23" i="6" s="1"/>
  <c r="Y23" i="6"/>
  <c r="Q23" i="6"/>
  <c r="R23" i="6" s="1"/>
  <c r="S23" i="6" s="1"/>
  <c r="T23" i="6" s="1"/>
  <c r="AB22" i="6"/>
  <c r="Z22" i="6"/>
  <c r="AA22" i="6" s="1"/>
  <c r="Y22" i="6"/>
  <c r="Q22" i="6"/>
  <c r="R22" i="6" s="1"/>
  <c r="S22" i="6" s="1"/>
  <c r="U22" i="6" s="1"/>
  <c r="AB21" i="6"/>
  <c r="Z21" i="6"/>
  <c r="AA21" i="6" s="1"/>
  <c r="Y21" i="6"/>
  <c r="Q21" i="6"/>
  <c r="R21" i="6" s="1"/>
  <c r="S21" i="6" s="1"/>
  <c r="U21" i="6" s="1"/>
  <c r="AB20" i="6"/>
  <c r="Z20" i="6"/>
  <c r="AA20" i="6" s="1"/>
  <c r="Y20" i="6"/>
  <c r="Q20" i="6"/>
  <c r="R20" i="6" s="1"/>
  <c r="S20" i="6" s="1"/>
  <c r="U20" i="6" s="1"/>
  <c r="AB19" i="6"/>
  <c r="Z19" i="6"/>
  <c r="AA19" i="6" s="1"/>
  <c r="Y19" i="6"/>
  <c r="Q19" i="6"/>
  <c r="AB18" i="6"/>
  <c r="Z18" i="6"/>
  <c r="AA18" i="6" s="1"/>
  <c r="Y18" i="6"/>
  <c r="Q18" i="6"/>
  <c r="AC235" i="5"/>
  <c r="AF235" i="5" s="1"/>
  <c r="AA235" i="5"/>
  <c r="AB235" i="5" s="1"/>
  <c r="Y235" i="5"/>
  <c r="AC234" i="5"/>
  <c r="AF234" i="5" s="1"/>
  <c r="AA234" i="5"/>
  <c r="AB234" i="5" s="1"/>
  <c r="Y234" i="5"/>
  <c r="AC233" i="5"/>
  <c r="AF233" i="5" s="1"/>
  <c r="AA233" i="5"/>
  <c r="AB233" i="5" s="1"/>
  <c r="Y233" i="5"/>
  <c r="T233" i="5"/>
  <c r="AC232" i="5"/>
  <c r="AE232" i="5" s="1"/>
  <c r="AA232" i="5"/>
  <c r="AB232" i="5" s="1"/>
  <c r="Y232" i="5"/>
  <c r="U232" i="5"/>
  <c r="AC231" i="5"/>
  <c r="AD231" i="5" s="1"/>
  <c r="AA231" i="5"/>
  <c r="AB231" i="5" s="1"/>
  <c r="Y231" i="5"/>
  <c r="U231" i="5"/>
  <c r="AC240" i="5"/>
  <c r="AE240" i="5" s="1"/>
  <c r="AA240" i="5"/>
  <c r="AB240" i="5" s="1"/>
  <c r="Y240" i="5"/>
  <c r="AC239" i="5"/>
  <c r="AA239" i="5"/>
  <c r="AB239" i="5" s="1"/>
  <c r="Y239" i="5"/>
  <c r="U239" i="5"/>
  <c r="AC238" i="5"/>
  <c r="AD238" i="5" s="1"/>
  <c r="AA238" i="5"/>
  <c r="AB238" i="5" s="1"/>
  <c r="Y238" i="5"/>
  <c r="AC237" i="5"/>
  <c r="AF237" i="5" s="1"/>
  <c r="AA237" i="5"/>
  <c r="AB237" i="5" s="1"/>
  <c r="Y237" i="5"/>
  <c r="U237" i="5"/>
  <c r="AC236" i="5"/>
  <c r="AE236" i="5" s="1"/>
  <c r="AA236" i="5"/>
  <c r="AB236" i="5" s="1"/>
  <c r="Y236" i="5"/>
  <c r="AC230" i="5"/>
  <c r="AD230" i="5" s="1"/>
  <c r="AA230" i="5"/>
  <c r="AB230" i="5" s="1"/>
  <c r="Y230" i="5"/>
  <c r="AC229" i="5"/>
  <c r="AF229" i="5" s="1"/>
  <c r="AA229" i="5"/>
  <c r="AB229" i="5" s="1"/>
  <c r="Y229" i="5"/>
  <c r="AC228" i="5"/>
  <c r="AA228" i="5"/>
  <c r="AB228" i="5" s="1"/>
  <c r="Y228" i="5"/>
  <c r="AC227" i="5"/>
  <c r="AF227" i="5" s="1"/>
  <c r="AA227" i="5"/>
  <c r="AB227" i="5" s="1"/>
  <c r="Y227" i="5"/>
  <c r="T227" i="5"/>
  <c r="AC226" i="5"/>
  <c r="AF226" i="5" s="1"/>
  <c r="AA226" i="5"/>
  <c r="AB226" i="5" s="1"/>
  <c r="Y226" i="5"/>
  <c r="U226" i="5"/>
  <c r="AC225" i="5"/>
  <c r="AE225" i="5" s="1"/>
  <c r="AA225" i="5"/>
  <c r="AB225" i="5" s="1"/>
  <c r="Y225" i="5"/>
  <c r="U225" i="5"/>
  <c r="AC224" i="5"/>
  <c r="AD224" i="5" s="1"/>
  <c r="AA224" i="5"/>
  <c r="AB224" i="5" s="1"/>
  <c r="Y224" i="5"/>
  <c r="U224" i="5"/>
  <c r="AC223" i="5"/>
  <c r="AF223" i="5" s="1"/>
  <c r="AA223" i="5"/>
  <c r="AB223" i="5" s="1"/>
  <c r="Y223" i="5"/>
  <c r="AC222" i="5"/>
  <c r="AA222" i="5"/>
  <c r="AB222" i="5" s="1"/>
  <c r="Y222" i="5"/>
  <c r="AC221" i="5"/>
  <c r="AF221" i="5" s="1"/>
  <c r="AA221" i="5"/>
  <c r="AB221" i="5" s="1"/>
  <c r="Y221" i="5"/>
  <c r="AC220" i="5"/>
  <c r="AF220" i="5" s="1"/>
  <c r="AA220" i="5"/>
  <c r="AB220" i="5" s="1"/>
  <c r="Y220" i="5"/>
  <c r="U220" i="5"/>
  <c r="AC219" i="5"/>
  <c r="AE219" i="5" s="1"/>
  <c r="AA219" i="5"/>
  <c r="AB219" i="5" s="1"/>
  <c r="Y219" i="5"/>
  <c r="AC218" i="5"/>
  <c r="AD218" i="5" s="1"/>
  <c r="AA218" i="5"/>
  <c r="AB218" i="5" s="1"/>
  <c r="Y218" i="5"/>
  <c r="AC217" i="5"/>
  <c r="AF217" i="5" s="1"/>
  <c r="AA217" i="5"/>
  <c r="AB217" i="5" s="1"/>
  <c r="Y217" i="5"/>
  <c r="AC216" i="5"/>
  <c r="AA216" i="5"/>
  <c r="AB216" i="5" s="1"/>
  <c r="Y216" i="5"/>
  <c r="AC215" i="5"/>
  <c r="AE215" i="5" s="1"/>
  <c r="AA215" i="5"/>
  <c r="AB215" i="5" s="1"/>
  <c r="Y215" i="5"/>
  <c r="AC214" i="5"/>
  <c r="AF214" i="5" s="1"/>
  <c r="AA214" i="5"/>
  <c r="AB214" i="5" s="1"/>
  <c r="Y214" i="5"/>
  <c r="U214" i="5"/>
  <c r="AC213" i="5"/>
  <c r="AE213" i="5" s="1"/>
  <c r="AA213" i="5"/>
  <c r="AB213" i="5" s="1"/>
  <c r="Y213" i="5"/>
  <c r="U213" i="5"/>
  <c r="AC212" i="5"/>
  <c r="AD212" i="5" s="1"/>
  <c r="AA212" i="5"/>
  <c r="AB212" i="5" s="1"/>
  <c r="Y212" i="5"/>
  <c r="U212" i="5"/>
  <c r="AC211" i="5"/>
  <c r="AE211" i="5" s="1"/>
  <c r="AA211" i="5"/>
  <c r="AB211" i="5" s="1"/>
  <c r="Y211" i="5"/>
  <c r="AC210" i="5"/>
  <c r="AA210" i="5"/>
  <c r="AB210" i="5" s="1"/>
  <c r="Y210" i="5"/>
  <c r="U210" i="5"/>
  <c r="AC209" i="5"/>
  <c r="AF209" i="5" s="1"/>
  <c r="AA209" i="5"/>
  <c r="AB209" i="5" s="1"/>
  <c r="Y209" i="5"/>
  <c r="AC208" i="5"/>
  <c r="AF208" i="5" s="1"/>
  <c r="AA208" i="5"/>
  <c r="AB208" i="5" s="1"/>
  <c r="Y208" i="5"/>
  <c r="AC207" i="5"/>
  <c r="AE207" i="5" s="1"/>
  <c r="AA207" i="5"/>
  <c r="AB207" i="5" s="1"/>
  <c r="Y207" i="5"/>
  <c r="AC206" i="5"/>
  <c r="AD206" i="5" s="1"/>
  <c r="AA206" i="5"/>
  <c r="AB206" i="5" s="1"/>
  <c r="Y206" i="5"/>
  <c r="U206" i="5"/>
  <c r="AC205" i="5"/>
  <c r="AF205" i="5" s="1"/>
  <c r="AA205" i="5"/>
  <c r="AB205" i="5" s="1"/>
  <c r="Y205" i="5"/>
  <c r="AC204" i="5"/>
  <c r="AA204" i="5"/>
  <c r="AB204" i="5" s="1"/>
  <c r="Y204" i="5"/>
  <c r="U204" i="5"/>
  <c r="AC203" i="5"/>
  <c r="AF203" i="5" s="1"/>
  <c r="AA203" i="5"/>
  <c r="AB203" i="5" s="1"/>
  <c r="Y203" i="5"/>
  <c r="AC202" i="5"/>
  <c r="AF202" i="5" s="1"/>
  <c r="AA202" i="5"/>
  <c r="AB202" i="5" s="1"/>
  <c r="Y202" i="5"/>
  <c r="U202" i="5"/>
  <c r="AC201" i="5"/>
  <c r="AE201" i="5" s="1"/>
  <c r="AA201" i="5"/>
  <c r="AB201" i="5" s="1"/>
  <c r="Y201" i="5"/>
  <c r="AC200" i="5"/>
  <c r="AD200" i="5" s="1"/>
  <c r="AA200" i="5"/>
  <c r="AB200" i="5" s="1"/>
  <c r="Y200" i="5"/>
  <c r="AC199" i="5"/>
  <c r="AD199" i="5" s="1"/>
  <c r="AA199" i="5"/>
  <c r="AB199" i="5" s="1"/>
  <c r="Y199" i="5"/>
  <c r="AC198" i="5"/>
  <c r="AD198" i="5" s="1"/>
  <c r="AA198" i="5"/>
  <c r="AB198" i="5" s="1"/>
  <c r="Y198" i="5"/>
  <c r="AC197" i="5"/>
  <c r="AE197" i="5" s="1"/>
  <c r="AA197" i="5"/>
  <c r="AB197" i="5" s="1"/>
  <c r="Y197" i="5"/>
  <c r="U197" i="5"/>
  <c r="AC196" i="5"/>
  <c r="AA196" i="5"/>
  <c r="AB196" i="5" s="1"/>
  <c r="Y196" i="5"/>
  <c r="AC195" i="5"/>
  <c r="AD195" i="5" s="1"/>
  <c r="AA195" i="5"/>
  <c r="AB195" i="5" s="1"/>
  <c r="Y195" i="5"/>
  <c r="AC194" i="5"/>
  <c r="AF194" i="5" s="1"/>
  <c r="AA194" i="5"/>
  <c r="AB194" i="5" s="1"/>
  <c r="Y194" i="5"/>
  <c r="AC193" i="5"/>
  <c r="AE193" i="5" s="1"/>
  <c r="AA193" i="5"/>
  <c r="AB193" i="5" s="1"/>
  <c r="Y193" i="5"/>
  <c r="AC192" i="5"/>
  <c r="AD192" i="5" s="1"/>
  <c r="AA192" i="5"/>
  <c r="AB192" i="5" s="1"/>
  <c r="Y192" i="5"/>
  <c r="AC191" i="5"/>
  <c r="AE191" i="5" s="1"/>
  <c r="AA191" i="5"/>
  <c r="AB191" i="5" s="1"/>
  <c r="Y191" i="5"/>
  <c r="AC190" i="5"/>
  <c r="AA190" i="5"/>
  <c r="AB190" i="5" s="1"/>
  <c r="Y190" i="5"/>
  <c r="AC189" i="5"/>
  <c r="AD189" i="5" s="1"/>
  <c r="AA189" i="5"/>
  <c r="AB189" i="5" s="1"/>
  <c r="Y189" i="5"/>
  <c r="T189" i="5"/>
  <c r="AC188" i="5"/>
  <c r="AF188" i="5" s="1"/>
  <c r="AA188" i="5"/>
  <c r="AB188" i="5" s="1"/>
  <c r="Y188" i="5"/>
  <c r="AC187" i="5"/>
  <c r="AE187" i="5" s="1"/>
  <c r="AA187" i="5"/>
  <c r="AB187" i="5" s="1"/>
  <c r="Y187" i="5"/>
  <c r="AC186" i="5"/>
  <c r="AD186" i="5" s="1"/>
  <c r="AA186" i="5"/>
  <c r="AB186" i="5" s="1"/>
  <c r="Y186" i="5"/>
  <c r="AC185" i="5"/>
  <c r="AE185" i="5" s="1"/>
  <c r="AA185" i="5"/>
  <c r="AB185" i="5" s="1"/>
  <c r="Y185" i="5"/>
  <c r="AC184" i="5"/>
  <c r="AA184" i="5"/>
  <c r="AB184" i="5" s="1"/>
  <c r="Y184" i="5"/>
  <c r="AC183" i="5"/>
  <c r="AD183" i="5" s="1"/>
  <c r="AA183" i="5"/>
  <c r="AB183" i="5" s="1"/>
  <c r="Y183" i="5"/>
  <c r="AC182" i="5"/>
  <c r="AF182" i="5" s="1"/>
  <c r="AA182" i="5"/>
  <c r="AB182" i="5" s="1"/>
  <c r="Y182" i="5"/>
  <c r="AC181" i="5"/>
  <c r="AE181" i="5" s="1"/>
  <c r="AA181" i="5"/>
  <c r="AB181" i="5" s="1"/>
  <c r="Y181" i="5"/>
  <c r="AC180" i="5"/>
  <c r="AD180" i="5" s="1"/>
  <c r="AA180" i="5"/>
  <c r="AB180" i="5" s="1"/>
  <c r="Y180" i="5"/>
  <c r="AC179" i="5"/>
  <c r="AE179" i="5" s="1"/>
  <c r="AA179" i="5"/>
  <c r="AB179" i="5" s="1"/>
  <c r="Y179" i="5"/>
  <c r="AC178" i="5"/>
  <c r="AA178" i="5"/>
  <c r="AB178" i="5" s="1"/>
  <c r="Y178" i="5"/>
  <c r="AC177" i="5"/>
  <c r="AD177" i="5" s="1"/>
  <c r="AA177" i="5"/>
  <c r="AB177" i="5" s="1"/>
  <c r="Y177" i="5"/>
  <c r="T177" i="5"/>
  <c r="AC176" i="5"/>
  <c r="AF176" i="5" s="1"/>
  <c r="AA176" i="5"/>
  <c r="AB176" i="5" s="1"/>
  <c r="Y176" i="5"/>
  <c r="AC175" i="5"/>
  <c r="AE175" i="5" s="1"/>
  <c r="AA175" i="5"/>
  <c r="AB175" i="5" s="1"/>
  <c r="Y175" i="5"/>
  <c r="AC174" i="5"/>
  <c r="AD174" i="5" s="1"/>
  <c r="AA174" i="5"/>
  <c r="AB174" i="5" s="1"/>
  <c r="Y174" i="5"/>
  <c r="AC173" i="5"/>
  <c r="AE173" i="5" s="1"/>
  <c r="AA173" i="5"/>
  <c r="AB173" i="5" s="1"/>
  <c r="Y173" i="5"/>
  <c r="U173" i="5"/>
  <c r="AC172" i="5"/>
  <c r="AA172" i="5"/>
  <c r="AB172" i="5" s="1"/>
  <c r="Y172" i="5"/>
  <c r="AC171" i="5"/>
  <c r="AD171" i="5" s="1"/>
  <c r="AA171" i="5"/>
  <c r="AB171" i="5" s="1"/>
  <c r="Y171" i="5"/>
  <c r="AC170" i="5"/>
  <c r="AF170" i="5" s="1"/>
  <c r="AA170" i="5"/>
  <c r="AB170" i="5" s="1"/>
  <c r="Y170" i="5"/>
  <c r="AC169" i="5"/>
  <c r="AE169" i="5" s="1"/>
  <c r="AA169" i="5"/>
  <c r="AB169" i="5" s="1"/>
  <c r="Y169" i="5"/>
  <c r="AC168" i="5"/>
  <c r="AD168" i="5" s="1"/>
  <c r="AA168" i="5"/>
  <c r="AB168" i="5" s="1"/>
  <c r="Y168" i="5"/>
  <c r="AC167" i="5"/>
  <c r="AE167" i="5" s="1"/>
  <c r="AA167" i="5"/>
  <c r="AB167" i="5" s="1"/>
  <c r="Y167" i="5"/>
  <c r="U167" i="5"/>
  <c r="AC166" i="5"/>
  <c r="AA166" i="5"/>
  <c r="AB166" i="5" s="1"/>
  <c r="Y166" i="5"/>
  <c r="U166" i="5"/>
  <c r="AC165" i="5"/>
  <c r="AF165" i="5" s="1"/>
  <c r="AA165" i="5"/>
  <c r="AB165" i="5" s="1"/>
  <c r="Y165" i="5"/>
  <c r="T165" i="5"/>
  <c r="AC164" i="5"/>
  <c r="AF164" i="5" s="1"/>
  <c r="AA164" i="5"/>
  <c r="AB164" i="5" s="1"/>
  <c r="Y164" i="5"/>
  <c r="U164" i="5"/>
  <c r="AC163" i="5"/>
  <c r="AE163" i="5" s="1"/>
  <c r="AA163" i="5"/>
  <c r="AB163" i="5" s="1"/>
  <c r="Y163" i="5"/>
  <c r="AC162" i="5"/>
  <c r="AD162" i="5" s="1"/>
  <c r="AA162" i="5"/>
  <c r="AB162" i="5" s="1"/>
  <c r="Y162" i="5"/>
  <c r="U162" i="5"/>
  <c r="AC161" i="5"/>
  <c r="AF161" i="5" s="1"/>
  <c r="AA161" i="5"/>
  <c r="AB161" i="5" s="1"/>
  <c r="Y161" i="5"/>
  <c r="U161" i="5"/>
  <c r="AC160" i="5"/>
  <c r="AA160" i="5"/>
  <c r="AB160" i="5" s="1"/>
  <c r="Y160" i="5"/>
  <c r="U160" i="5"/>
  <c r="AC159" i="5"/>
  <c r="AD159" i="5" s="1"/>
  <c r="AA159" i="5"/>
  <c r="AB159" i="5" s="1"/>
  <c r="Y159" i="5"/>
  <c r="AC158" i="5"/>
  <c r="AF158" i="5" s="1"/>
  <c r="AA158" i="5"/>
  <c r="AB158" i="5" s="1"/>
  <c r="Y158" i="5"/>
  <c r="AC157" i="5"/>
  <c r="AF157" i="5" s="1"/>
  <c r="AA157" i="5"/>
  <c r="AB157" i="5" s="1"/>
  <c r="Y157" i="5"/>
  <c r="AC156" i="5"/>
  <c r="AE156" i="5" s="1"/>
  <c r="AA156" i="5"/>
  <c r="AB156" i="5" s="1"/>
  <c r="Y156" i="5"/>
  <c r="U156" i="5"/>
  <c r="AC155" i="5"/>
  <c r="AD155" i="5" s="1"/>
  <c r="AA155" i="5"/>
  <c r="AB155" i="5" s="1"/>
  <c r="Y155" i="5"/>
  <c r="U155" i="5"/>
  <c r="AC154" i="5"/>
  <c r="AE154" i="5" s="1"/>
  <c r="AA154" i="5"/>
  <c r="AB154" i="5" s="1"/>
  <c r="Y154" i="5"/>
  <c r="U154" i="5"/>
  <c r="AC153" i="5"/>
  <c r="AA153" i="5"/>
  <c r="AB153" i="5" s="1"/>
  <c r="Y153" i="5"/>
  <c r="AC152" i="5"/>
  <c r="AE152" i="5" s="1"/>
  <c r="AA152" i="5"/>
  <c r="AB152" i="5" s="1"/>
  <c r="Y152" i="5"/>
  <c r="T152" i="5"/>
  <c r="AC151" i="5"/>
  <c r="AF151" i="5" s="1"/>
  <c r="AA151" i="5"/>
  <c r="AB151" i="5" s="1"/>
  <c r="Y151" i="5"/>
  <c r="AC150" i="5"/>
  <c r="AE150" i="5" s="1"/>
  <c r="AA150" i="5"/>
  <c r="AB150" i="5" s="1"/>
  <c r="Y150" i="5"/>
  <c r="AC149" i="5"/>
  <c r="AD149" i="5" s="1"/>
  <c r="AA149" i="5"/>
  <c r="AB149" i="5" s="1"/>
  <c r="Y149" i="5"/>
  <c r="U149" i="5"/>
  <c r="AC148" i="5"/>
  <c r="AE148" i="5" s="1"/>
  <c r="AA148" i="5"/>
  <c r="AB148" i="5" s="1"/>
  <c r="Y148" i="5"/>
  <c r="U148" i="5"/>
  <c r="AC147" i="5"/>
  <c r="AA147" i="5"/>
  <c r="AB147" i="5" s="1"/>
  <c r="Y147" i="5"/>
  <c r="AC146" i="5"/>
  <c r="AF146" i="5" s="1"/>
  <c r="AA146" i="5"/>
  <c r="AB146" i="5" s="1"/>
  <c r="Y146" i="5"/>
  <c r="AC145" i="5"/>
  <c r="AF145" i="5" s="1"/>
  <c r="AA145" i="5"/>
  <c r="AB145" i="5" s="1"/>
  <c r="Y145" i="5"/>
  <c r="AC144" i="5"/>
  <c r="AE144" i="5" s="1"/>
  <c r="AA144" i="5"/>
  <c r="AB144" i="5" s="1"/>
  <c r="Y144" i="5"/>
  <c r="U144" i="5"/>
  <c r="AC143" i="5"/>
  <c r="AD143" i="5" s="1"/>
  <c r="AA143" i="5"/>
  <c r="AB143" i="5" s="1"/>
  <c r="Y143" i="5"/>
  <c r="AC142" i="5"/>
  <c r="AE142" i="5" s="1"/>
  <c r="AA142" i="5"/>
  <c r="AB142" i="5" s="1"/>
  <c r="Y142" i="5"/>
  <c r="U142" i="5"/>
  <c r="AC141" i="5"/>
  <c r="AA141" i="5"/>
  <c r="AB141" i="5" s="1"/>
  <c r="Y141" i="5"/>
  <c r="AC140" i="5"/>
  <c r="AF140" i="5" s="1"/>
  <c r="AA140" i="5"/>
  <c r="AB140" i="5" s="1"/>
  <c r="Y140" i="5"/>
  <c r="T140" i="5"/>
  <c r="AC139" i="5"/>
  <c r="AF139" i="5" s="1"/>
  <c r="AA139" i="5"/>
  <c r="AB139" i="5" s="1"/>
  <c r="Y139" i="5"/>
  <c r="AC18" i="5"/>
  <c r="AF18" i="5" s="1"/>
  <c r="AA18" i="5"/>
  <c r="AB18" i="5" s="1"/>
  <c r="Y18" i="5"/>
  <c r="M18" i="5"/>
  <c r="K18" i="5"/>
  <c r="K269" i="5" s="1"/>
  <c r="AC62" i="6" l="1"/>
  <c r="AC55" i="6"/>
  <c r="AC56" i="6"/>
  <c r="AC68" i="6"/>
  <c r="AH181" i="5"/>
  <c r="Q18" i="5"/>
  <c r="M270" i="5"/>
  <c r="R19" i="6"/>
  <c r="S19" i="6" s="1"/>
  <c r="U19" i="6" s="1"/>
  <c r="AC19" i="6"/>
  <c r="AC67" i="6"/>
  <c r="AC30" i="6"/>
  <c r="AC78" i="6"/>
  <c r="AC84" i="6"/>
  <c r="AC58" i="6"/>
  <c r="AC64" i="6"/>
  <c r="AC81" i="6"/>
  <c r="AC87" i="6"/>
  <c r="AC77" i="6"/>
  <c r="AF169" i="5"/>
  <c r="AI169" i="5" s="1"/>
  <c r="AC27" i="6"/>
  <c r="AC41" i="6"/>
  <c r="AC66" i="6"/>
  <c r="AC80" i="6"/>
  <c r="AC86" i="6"/>
  <c r="AC53" i="6"/>
  <c r="AC65" i="6"/>
  <c r="AC85" i="6"/>
  <c r="AE189" i="5"/>
  <c r="AH189" i="5" s="1"/>
  <c r="AC31" i="6"/>
  <c r="AC38" i="6"/>
  <c r="AC51" i="6"/>
  <c r="AC57" i="6"/>
  <c r="AC63" i="6"/>
  <c r="R18" i="6"/>
  <c r="T64" i="6"/>
  <c r="S18" i="5"/>
  <c r="R18" i="5"/>
  <c r="P18" i="5"/>
  <c r="AE177" i="5"/>
  <c r="AH177" i="5" s="1"/>
  <c r="AE231" i="5"/>
  <c r="AH231" i="5" s="1"/>
  <c r="AH169" i="5"/>
  <c r="AH152" i="5"/>
  <c r="AF211" i="5"/>
  <c r="AI211" i="5" s="1"/>
  <c r="T231" i="5"/>
  <c r="T88" i="6"/>
  <c r="U41" i="6"/>
  <c r="U81" i="6"/>
  <c r="T69" i="6"/>
  <c r="U33" i="6"/>
  <c r="AC45" i="6"/>
  <c r="AC48" i="6"/>
  <c r="T54" i="6"/>
  <c r="T45" i="6"/>
  <c r="T28" i="6"/>
  <c r="T22" i="6"/>
  <c r="AC74" i="6"/>
  <c r="AC20" i="6"/>
  <c r="AC21" i="6"/>
  <c r="U26" i="6"/>
  <c r="AC43" i="6"/>
  <c r="AC44" i="6"/>
  <c r="U60" i="6"/>
  <c r="T84" i="6"/>
  <c r="AC22" i="6"/>
  <c r="AC24" i="6"/>
  <c r="AC25" i="6"/>
  <c r="AC33" i="6"/>
  <c r="AC34" i="6"/>
  <c r="U51" i="6"/>
  <c r="AC36" i="6"/>
  <c r="AC37" i="6"/>
  <c r="AC50" i="6"/>
  <c r="AC60" i="6"/>
  <c r="AC61" i="6"/>
  <c r="AC69" i="6"/>
  <c r="AC71" i="6"/>
  <c r="AC72" i="6"/>
  <c r="U75" i="6"/>
  <c r="AC82" i="6"/>
  <c r="T20" i="6"/>
  <c r="AC28" i="6"/>
  <c r="AC29" i="6"/>
  <c r="AC40" i="6"/>
  <c r="T58" i="6"/>
  <c r="AC75" i="6"/>
  <c r="AC76" i="6"/>
  <c r="U32" i="6"/>
  <c r="T36" i="6"/>
  <c r="T39" i="6"/>
  <c r="AC46" i="6"/>
  <c r="T48" i="6"/>
  <c r="U65" i="6"/>
  <c r="AC70" i="6"/>
  <c r="T72" i="6"/>
  <c r="T78" i="6"/>
  <c r="U23" i="6"/>
  <c r="T27" i="6"/>
  <c r="T30" i="6"/>
  <c r="T42" i="6"/>
  <c r="T55" i="6"/>
  <c r="T63" i="6"/>
  <c r="T21" i="6"/>
  <c r="T52" i="6"/>
  <c r="AC54" i="6"/>
  <c r="U59" i="6"/>
  <c r="T66" i="6"/>
  <c r="T76" i="6"/>
  <c r="T79" i="6"/>
  <c r="T82" i="6"/>
  <c r="T24" i="6"/>
  <c r="T40" i="6"/>
  <c r="T43" i="6"/>
  <c r="T46" i="6"/>
  <c r="U53" i="6"/>
  <c r="T57" i="6"/>
  <c r="T70" i="6"/>
  <c r="U83" i="6"/>
  <c r="T87" i="6"/>
  <c r="AC18" i="6"/>
  <c r="T31" i="6"/>
  <c r="U35" i="6"/>
  <c r="T37" i="6"/>
  <c r="AC39" i="6"/>
  <c r="AC42" i="6"/>
  <c r="U47" i="6"/>
  <c r="AC49" i="6"/>
  <c r="AC52" i="6"/>
  <c r="U71" i="6"/>
  <c r="AC73" i="6"/>
  <c r="U77" i="6"/>
  <c r="AC79" i="6"/>
  <c r="U62" i="6"/>
  <c r="T62" i="6"/>
  <c r="T25" i="6"/>
  <c r="U29" i="6"/>
  <c r="T34" i="6"/>
  <c r="U38" i="6"/>
  <c r="T67" i="6"/>
  <c r="AC23" i="6"/>
  <c r="AC32" i="6"/>
  <c r="AC47" i="6"/>
  <c r="T73" i="6"/>
  <c r="U74" i="6"/>
  <c r="T74" i="6"/>
  <c r="AC83" i="6"/>
  <c r="U56" i="6"/>
  <c r="T56" i="6"/>
  <c r="U44" i="6"/>
  <c r="T44" i="6"/>
  <c r="U80" i="6"/>
  <c r="T80" i="6"/>
  <c r="T61" i="6"/>
  <c r="U68" i="6"/>
  <c r="T68" i="6"/>
  <c r="AC26" i="6"/>
  <c r="AC35" i="6"/>
  <c r="T49" i="6"/>
  <c r="U50" i="6"/>
  <c r="T50" i="6"/>
  <c r="AC59" i="6"/>
  <c r="T85" i="6"/>
  <c r="U86" i="6"/>
  <c r="T86" i="6"/>
  <c r="AF163" i="5"/>
  <c r="AI163" i="5" s="1"/>
  <c r="AD158" i="5"/>
  <c r="AG158" i="5" s="1"/>
  <c r="AE168" i="5"/>
  <c r="AH168" i="5" s="1"/>
  <c r="AE171" i="5"/>
  <c r="AH171" i="5" s="1"/>
  <c r="U177" i="5"/>
  <c r="AF179" i="5"/>
  <c r="AI179" i="5" s="1"/>
  <c r="AE182" i="5"/>
  <c r="AH182" i="5" s="1"/>
  <c r="T166" i="5"/>
  <c r="U189" i="5"/>
  <c r="AF219" i="5"/>
  <c r="AI219" i="5" s="1"/>
  <c r="AE170" i="5"/>
  <c r="AH170" i="5" s="1"/>
  <c r="T176" i="5"/>
  <c r="AF181" i="5"/>
  <c r="AI181" i="5" s="1"/>
  <c r="AE195" i="5"/>
  <c r="AH195" i="5" s="1"/>
  <c r="AF201" i="5"/>
  <c r="AI201" i="5" s="1"/>
  <c r="AF232" i="5"/>
  <c r="AI232" i="5" s="1"/>
  <c r="AD146" i="5"/>
  <c r="AG146" i="5" s="1"/>
  <c r="AE164" i="5"/>
  <c r="AH164" i="5" s="1"/>
  <c r="AE203" i="5"/>
  <c r="AH203" i="5" s="1"/>
  <c r="AE218" i="5"/>
  <c r="AH218" i="5" s="1"/>
  <c r="AD221" i="5"/>
  <c r="AG221" i="5" s="1"/>
  <c r="AE200" i="5"/>
  <c r="AH200" i="5" s="1"/>
  <c r="AE238" i="5"/>
  <c r="AH238" i="5" s="1"/>
  <c r="T232" i="5"/>
  <c r="AF150" i="5"/>
  <c r="AI150" i="5" s="1"/>
  <c r="AI161" i="5"/>
  <c r="AD205" i="5"/>
  <c r="AG205" i="5" s="1"/>
  <c r="AI234" i="5"/>
  <c r="AF152" i="5"/>
  <c r="AI152" i="5" s="1"/>
  <c r="AD161" i="5"/>
  <c r="AG161" i="5" s="1"/>
  <c r="AD165" i="5"/>
  <c r="AG165" i="5" s="1"/>
  <c r="AE186" i="5"/>
  <c r="AH186" i="5" s="1"/>
  <c r="AF191" i="5"/>
  <c r="AI191" i="5" s="1"/>
  <c r="AH193" i="5"/>
  <c r="AD194" i="5"/>
  <c r="AG194" i="5" s="1"/>
  <c r="AH215" i="5"/>
  <c r="AD229" i="5"/>
  <c r="AG229" i="5" s="1"/>
  <c r="AE194" i="5"/>
  <c r="AH194" i="5" s="1"/>
  <c r="AF148" i="5"/>
  <c r="AI148" i="5" s="1"/>
  <c r="AD167" i="5"/>
  <c r="AG167" i="5" s="1"/>
  <c r="AE183" i="5"/>
  <c r="AH183" i="5" s="1"/>
  <c r="T194" i="5"/>
  <c r="AD203" i="5"/>
  <c r="AG203" i="5" s="1"/>
  <c r="U209" i="5"/>
  <c r="AF238" i="5"/>
  <c r="AI238" i="5" s="1"/>
  <c r="AF231" i="5"/>
  <c r="AI231" i="5" s="1"/>
  <c r="U233" i="5"/>
  <c r="AD235" i="5"/>
  <c r="AG235" i="5" s="1"/>
  <c r="AG231" i="5"/>
  <c r="AH232" i="5"/>
  <c r="AI235" i="5"/>
  <c r="AD140" i="5"/>
  <c r="AG140" i="5" s="1"/>
  <c r="AE146" i="5"/>
  <c r="AH146" i="5" s="1"/>
  <c r="T149" i="5"/>
  <c r="T151" i="5"/>
  <c r="AE158" i="5"/>
  <c r="AH158" i="5" s="1"/>
  <c r="T164" i="5"/>
  <c r="U165" i="5"/>
  <c r="AE165" i="5"/>
  <c r="AH165" i="5" s="1"/>
  <c r="AF167" i="5"/>
  <c r="AI167" i="5" s="1"/>
  <c r="T170" i="5"/>
  <c r="AF171" i="5"/>
  <c r="AI171" i="5" s="1"/>
  <c r="AF177" i="5"/>
  <c r="AI177" i="5" s="1"/>
  <c r="T182" i="5"/>
  <c r="AF183" i="5"/>
  <c r="AI183" i="5" s="1"/>
  <c r="AF189" i="5"/>
  <c r="AI189" i="5" s="1"/>
  <c r="AF195" i="5"/>
  <c r="AI195" i="5" s="1"/>
  <c r="T202" i="5"/>
  <c r="AD208" i="5"/>
  <c r="AG208" i="5" s="1"/>
  <c r="AD209" i="5"/>
  <c r="AG209" i="5" s="1"/>
  <c r="U221" i="5"/>
  <c r="AD223" i="5"/>
  <c r="AG223" i="5" s="1"/>
  <c r="AI233" i="5"/>
  <c r="AD234" i="5"/>
  <c r="AG234" i="5" s="1"/>
  <c r="AE235" i="5"/>
  <c r="AH235" i="5" s="1"/>
  <c r="AD144" i="5"/>
  <c r="AG144" i="5" s="1"/>
  <c r="T153" i="5"/>
  <c r="AE159" i="5"/>
  <c r="AH159" i="5" s="1"/>
  <c r="T172" i="5"/>
  <c r="T184" i="5"/>
  <c r="T196" i="5"/>
  <c r="AF207" i="5"/>
  <c r="AI207" i="5" s="1"/>
  <c r="AE209" i="5"/>
  <c r="AH209" i="5" s="1"/>
  <c r="AF236" i="5"/>
  <c r="AI236" i="5" s="1"/>
  <c r="T239" i="5"/>
  <c r="AD233" i="5"/>
  <c r="AG233" i="5" s="1"/>
  <c r="AE234" i="5"/>
  <c r="AH234" i="5" s="1"/>
  <c r="AD142" i="5"/>
  <c r="AG142" i="5" s="1"/>
  <c r="AE143" i="5"/>
  <c r="AH143" i="5" s="1"/>
  <c r="AF144" i="5"/>
  <c r="AI144" i="5" s="1"/>
  <c r="T147" i="5"/>
  <c r="AD154" i="5"/>
  <c r="AG154" i="5" s="1"/>
  <c r="AE155" i="5"/>
  <c r="AH155" i="5" s="1"/>
  <c r="AF156" i="5"/>
  <c r="AI156" i="5" s="1"/>
  <c r="U159" i="5"/>
  <c r="AF159" i="5"/>
  <c r="AI159" i="5" s="1"/>
  <c r="T178" i="5"/>
  <c r="AD187" i="5"/>
  <c r="AG187" i="5" s="1"/>
  <c r="AD188" i="5"/>
  <c r="AG188" i="5" s="1"/>
  <c r="T190" i="5"/>
  <c r="T208" i="5"/>
  <c r="AD213" i="5"/>
  <c r="AG213" i="5" s="1"/>
  <c r="AE214" i="5"/>
  <c r="AD215" i="5"/>
  <c r="AG215" i="5" s="1"/>
  <c r="T220" i="5"/>
  <c r="AF225" i="5"/>
  <c r="AI225" i="5" s="1"/>
  <c r="T237" i="5"/>
  <c r="AD240" i="5"/>
  <c r="AG240" i="5" s="1"/>
  <c r="AD232" i="5"/>
  <c r="AG232" i="5" s="1"/>
  <c r="AE233" i="5"/>
  <c r="AH233" i="5" s="1"/>
  <c r="T235" i="5"/>
  <c r="AD18" i="5"/>
  <c r="AG18" i="5" s="1"/>
  <c r="AF142" i="5"/>
  <c r="AI142" i="5" s="1"/>
  <c r="T145" i="5"/>
  <c r="AD152" i="5"/>
  <c r="AG152" i="5" s="1"/>
  <c r="AF154" i="5"/>
  <c r="AI154" i="5" s="1"/>
  <c r="T157" i="5"/>
  <c r="T160" i="5"/>
  <c r="AD173" i="5"/>
  <c r="AG173" i="5" s="1"/>
  <c r="AE174" i="5"/>
  <c r="AH174" i="5" s="1"/>
  <c r="AD175" i="5"/>
  <c r="AG175" i="5" s="1"/>
  <c r="AD176" i="5"/>
  <c r="AG176" i="5" s="1"/>
  <c r="AD185" i="5"/>
  <c r="AG185" i="5" s="1"/>
  <c r="AF187" i="5"/>
  <c r="AI187" i="5" s="1"/>
  <c r="AE188" i="5"/>
  <c r="AH188" i="5" s="1"/>
  <c r="AD193" i="5"/>
  <c r="AG193" i="5" s="1"/>
  <c r="AD197" i="5"/>
  <c r="AG197" i="5" s="1"/>
  <c r="AE198" i="5"/>
  <c r="AH198" i="5" s="1"/>
  <c r="AE206" i="5"/>
  <c r="AH206" i="5" s="1"/>
  <c r="AE212" i="5"/>
  <c r="AH212" i="5" s="1"/>
  <c r="AF213" i="5"/>
  <c r="AI213" i="5" s="1"/>
  <c r="U215" i="5"/>
  <c r="AF215" i="5"/>
  <c r="AI215" i="5" s="1"/>
  <c r="T226" i="5"/>
  <c r="AE230" i="5"/>
  <c r="AH230" i="5" s="1"/>
  <c r="AF240" i="5"/>
  <c r="AI240" i="5" s="1"/>
  <c r="T234" i="5"/>
  <c r="AE18" i="5"/>
  <c r="AH18" i="5" s="1"/>
  <c r="T139" i="5"/>
  <c r="T143" i="5"/>
  <c r="AD148" i="5"/>
  <c r="AG148" i="5" s="1"/>
  <c r="AE149" i="5"/>
  <c r="AH149" i="5" s="1"/>
  <c r="AD150" i="5"/>
  <c r="AG150" i="5" s="1"/>
  <c r="U152" i="5"/>
  <c r="T155" i="5"/>
  <c r="AE162" i="5"/>
  <c r="AH162" i="5" s="1"/>
  <c r="AD163" i="5"/>
  <c r="AG163" i="5" s="1"/>
  <c r="AD164" i="5"/>
  <c r="AG164" i="5" s="1"/>
  <c r="AD169" i="5"/>
  <c r="AG169" i="5" s="1"/>
  <c r="AD170" i="5"/>
  <c r="AG170" i="5" s="1"/>
  <c r="AF173" i="5"/>
  <c r="AI173" i="5" s="1"/>
  <c r="AF175" i="5"/>
  <c r="AI175" i="5" s="1"/>
  <c r="AE176" i="5"/>
  <c r="AH176" i="5" s="1"/>
  <c r="AD179" i="5"/>
  <c r="AG179" i="5" s="1"/>
  <c r="AE180" i="5"/>
  <c r="AH180" i="5" s="1"/>
  <c r="AD181" i="5"/>
  <c r="AG181" i="5" s="1"/>
  <c r="AD182" i="5"/>
  <c r="AG182" i="5" s="1"/>
  <c r="AF185" i="5"/>
  <c r="AI185" i="5" s="1"/>
  <c r="T188" i="5"/>
  <c r="AD191" i="5"/>
  <c r="AG191" i="5" s="1"/>
  <c r="AE192" i="5"/>
  <c r="AH192" i="5" s="1"/>
  <c r="AF193" i="5"/>
  <c r="AI193" i="5" s="1"/>
  <c r="AF197" i="5"/>
  <c r="AI197" i="5" s="1"/>
  <c r="AD211" i="5"/>
  <c r="AG211" i="5" s="1"/>
  <c r="T214" i="5"/>
  <c r="AD217" i="5"/>
  <c r="AG217" i="5" s="1"/>
  <c r="AE224" i="5"/>
  <c r="AH224" i="5" s="1"/>
  <c r="AI18" i="5"/>
  <c r="AF147" i="5"/>
  <c r="AI147" i="5" s="1"/>
  <c r="AE147" i="5"/>
  <c r="AH147" i="5" s="1"/>
  <c r="AD147" i="5"/>
  <c r="AG147" i="5" s="1"/>
  <c r="AG149" i="5"/>
  <c r="AI151" i="5"/>
  <c r="U158" i="5"/>
  <c r="AG159" i="5"/>
  <c r="AI140" i="5"/>
  <c r="AH142" i="5"/>
  <c r="AF184" i="5"/>
  <c r="AI184" i="5" s="1"/>
  <c r="AE184" i="5"/>
  <c r="AH184" i="5" s="1"/>
  <c r="AD184" i="5"/>
  <c r="AG184" i="5" s="1"/>
  <c r="AF141" i="5"/>
  <c r="AI141" i="5" s="1"/>
  <c r="AE141" i="5"/>
  <c r="AH141" i="5" s="1"/>
  <c r="AD141" i="5"/>
  <c r="AG141" i="5" s="1"/>
  <c r="AG143" i="5"/>
  <c r="AI145" i="5"/>
  <c r="AI146" i="5"/>
  <c r="AG171" i="5"/>
  <c r="AI139" i="5"/>
  <c r="U140" i="5"/>
  <c r="AH154" i="5"/>
  <c r="T171" i="5"/>
  <c r="U171" i="5"/>
  <c r="AI157" i="5"/>
  <c r="AI158" i="5"/>
  <c r="AI182" i="5"/>
  <c r="U146" i="5"/>
  <c r="AF153" i="5"/>
  <c r="AI153" i="5" s="1"/>
  <c r="AE153" i="5"/>
  <c r="AH153" i="5" s="1"/>
  <c r="AD153" i="5"/>
  <c r="AG153" i="5" s="1"/>
  <c r="AG155" i="5"/>
  <c r="AF143" i="5"/>
  <c r="AI143" i="5" s="1"/>
  <c r="T144" i="5"/>
  <c r="AF149" i="5"/>
  <c r="AI149" i="5" s="1"/>
  <c r="T150" i="5"/>
  <c r="AF155" i="5"/>
  <c r="AI155" i="5" s="1"/>
  <c r="T156" i="5"/>
  <c r="AG177" i="5"/>
  <c r="AH187" i="5"/>
  <c r="AI188" i="5"/>
  <c r="AF190" i="5"/>
  <c r="AI190" i="5" s="1"/>
  <c r="AE190" i="5"/>
  <c r="AH190" i="5" s="1"/>
  <c r="AD190" i="5"/>
  <c r="AG190" i="5" s="1"/>
  <c r="U195" i="5"/>
  <c r="AI223" i="5"/>
  <c r="AH144" i="5"/>
  <c r="AH150" i="5"/>
  <c r="AH156" i="5"/>
  <c r="AG183" i="5"/>
  <c r="AI194" i="5"/>
  <c r="AF196" i="5"/>
  <c r="AI196" i="5" s="1"/>
  <c r="AE196" i="5"/>
  <c r="AH196" i="5" s="1"/>
  <c r="AD196" i="5"/>
  <c r="AG196" i="5" s="1"/>
  <c r="AD139" i="5"/>
  <c r="AG139" i="5" s="1"/>
  <c r="AE140" i="5"/>
  <c r="AH140" i="5" s="1"/>
  <c r="T142" i="5"/>
  <c r="AD145" i="5"/>
  <c r="AG145" i="5" s="1"/>
  <c r="T148" i="5"/>
  <c r="AD151" i="5"/>
  <c r="AG151" i="5" s="1"/>
  <c r="T154" i="5"/>
  <c r="AD157" i="5"/>
  <c r="AG157" i="5" s="1"/>
  <c r="AF160" i="5"/>
  <c r="AI160" i="5" s="1"/>
  <c r="AE160" i="5"/>
  <c r="AH160" i="5" s="1"/>
  <c r="AD160" i="5"/>
  <c r="AG160" i="5" s="1"/>
  <c r="AH163" i="5"/>
  <c r="AI164" i="5"/>
  <c r="AF166" i="5"/>
  <c r="AI166" i="5" s="1"/>
  <c r="AE166" i="5"/>
  <c r="AH166" i="5" s="1"/>
  <c r="AD166" i="5"/>
  <c r="AG166" i="5" s="1"/>
  <c r="AG189" i="5"/>
  <c r="AI208" i="5"/>
  <c r="AG238" i="5"/>
  <c r="AE139" i="5"/>
  <c r="AH139" i="5" s="1"/>
  <c r="T141" i="5"/>
  <c r="AE145" i="5"/>
  <c r="AH145" i="5" s="1"/>
  <c r="AH148" i="5"/>
  <c r="AE151" i="5"/>
  <c r="AH151" i="5" s="1"/>
  <c r="AD156" i="5"/>
  <c r="AG156" i="5" s="1"/>
  <c r="AE157" i="5"/>
  <c r="AH157" i="5" s="1"/>
  <c r="AI170" i="5"/>
  <c r="AF172" i="5"/>
  <c r="AI172" i="5" s="1"/>
  <c r="AE172" i="5"/>
  <c r="AH172" i="5" s="1"/>
  <c r="AD172" i="5"/>
  <c r="AG172" i="5" s="1"/>
  <c r="AG195" i="5"/>
  <c r="T238" i="5"/>
  <c r="U238" i="5"/>
  <c r="AI165" i="5"/>
  <c r="AH175" i="5"/>
  <c r="AI176" i="5"/>
  <c r="AF178" i="5"/>
  <c r="AI178" i="5" s="1"/>
  <c r="AE178" i="5"/>
  <c r="AH178" i="5" s="1"/>
  <c r="AD178" i="5"/>
  <c r="AG178" i="5" s="1"/>
  <c r="U183" i="5"/>
  <c r="AG224" i="5"/>
  <c r="AI237" i="5"/>
  <c r="AE161" i="5"/>
  <c r="AH161" i="5" s="1"/>
  <c r="AF162" i="5"/>
  <c r="AI162" i="5" s="1"/>
  <c r="T163" i="5"/>
  <c r="AF168" i="5"/>
  <c r="AI168" i="5" s="1"/>
  <c r="T169" i="5"/>
  <c r="AF174" i="5"/>
  <c r="AI174" i="5" s="1"/>
  <c r="T175" i="5"/>
  <c r="AF180" i="5"/>
  <c r="AI180" i="5" s="1"/>
  <c r="T181" i="5"/>
  <c r="AF186" i="5"/>
  <c r="AI186" i="5" s="1"/>
  <c r="T187" i="5"/>
  <c r="AF192" i="5"/>
  <c r="AI192" i="5" s="1"/>
  <c r="T193" i="5"/>
  <c r="AF198" i="5"/>
  <c r="AI198" i="5" s="1"/>
  <c r="T199" i="5"/>
  <c r="AH207" i="5"/>
  <c r="AI209" i="5"/>
  <c r="AI220" i="5"/>
  <c r="AI221" i="5"/>
  <c r="U227" i="5"/>
  <c r="AH236" i="5"/>
  <c r="T162" i="5"/>
  <c r="AG162" i="5"/>
  <c r="T168" i="5"/>
  <c r="AG168" i="5"/>
  <c r="T174" i="5"/>
  <c r="AG174" i="5"/>
  <c r="T180" i="5"/>
  <c r="AG180" i="5"/>
  <c r="T186" i="5"/>
  <c r="AG186" i="5"/>
  <c r="T192" i="5"/>
  <c r="AG192" i="5"/>
  <c r="T198" i="5"/>
  <c r="AG198" i="5"/>
  <c r="AI202" i="5"/>
  <c r="AI203" i="5"/>
  <c r="AI205" i="5"/>
  <c r="AG206" i="5"/>
  <c r="AH211" i="5"/>
  <c r="AH213" i="5"/>
  <c r="AI214" i="5"/>
  <c r="AH214" i="5"/>
  <c r="AH219" i="5"/>
  <c r="AF222" i="5"/>
  <c r="AI222" i="5" s="1"/>
  <c r="AE222" i="5"/>
  <c r="AH222" i="5" s="1"/>
  <c r="AD222" i="5"/>
  <c r="AG222" i="5" s="1"/>
  <c r="AI229" i="5"/>
  <c r="AG230" i="5"/>
  <c r="AH240" i="5"/>
  <c r="T161" i="5"/>
  <c r="T167" i="5"/>
  <c r="T173" i="5"/>
  <c r="T179" i="5"/>
  <c r="T185" i="5"/>
  <c r="T191" i="5"/>
  <c r="T197" i="5"/>
  <c r="AF199" i="5"/>
  <c r="AI199" i="5" s="1"/>
  <c r="AE199" i="5"/>
  <c r="AH199" i="5" s="1"/>
  <c r="AH201" i="5"/>
  <c r="AG212" i="5"/>
  <c r="AI217" i="5"/>
  <c r="AG218" i="5"/>
  <c r="AH167" i="5"/>
  <c r="AH173" i="5"/>
  <c r="AH179" i="5"/>
  <c r="AH185" i="5"/>
  <c r="AH191" i="5"/>
  <c r="AH197" i="5"/>
  <c r="AG200" i="5"/>
  <c r="AF204" i="5"/>
  <c r="AI204" i="5" s="1"/>
  <c r="AE204" i="5"/>
  <c r="AH204" i="5" s="1"/>
  <c r="AD204" i="5"/>
  <c r="AG204" i="5" s="1"/>
  <c r="AF210" i="5"/>
  <c r="AI210" i="5" s="1"/>
  <c r="AE210" i="5"/>
  <c r="AH210" i="5" s="1"/>
  <c r="AD210" i="5"/>
  <c r="AG210" i="5" s="1"/>
  <c r="AI226" i="5"/>
  <c r="AI227" i="5"/>
  <c r="AF228" i="5"/>
  <c r="AI228" i="5" s="1"/>
  <c r="AE228" i="5"/>
  <c r="AH228" i="5" s="1"/>
  <c r="AD228" i="5"/>
  <c r="AG228" i="5" s="1"/>
  <c r="AF239" i="5"/>
  <c r="AI239" i="5" s="1"/>
  <c r="AE239" i="5"/>
  <c r="AH239" i="5" s="1"/>
  <c r="AD239" i="5"/>
  <c r="AG239" i="5" s="1"/>
  <c r="AG199" i="5"/>
  <c r="U203" i="5"/>
  <c r="AF216" i="5"/>
  <c r="AI216" i="5" s="1"/>
  <c r="AE216" i="5"/>
  <c r="AH216" i="5" s="1"/>
  <c r="AD216" i="5"/>
  <c r="AG216" i="5" s="1"/>
  <c r="AH225" i="5"/>
  <c r="AF200" i="5"/>
  <c r="AI200" i="5" s="1"/>
  <c r="T201" i="5"/>
  <c r="AE205" i="5"/>
  <c r="AH205" i="5" s="1"/>
  <c r="AF206" i="5"/>
  <c r="AI206" i="5" s="1"/>
  <c r="T207" i="5"/>
  <c r="AF212" i="5"/>
  <c r="AI212" i="5" s="1"/>
  <c r="T213" i="5"/>
  <c r="AE217" i="5"/>
  <c r="AH217" i="5" s="1"/>
  <c r="AF218" i="5"/>
  <c r="AI218" i="5" s="1"/>
  <c r="T219" i="5"/>
  <c r="AE223" i="5"/>
  <c r="AH223" i="5" s="1"/>
  <c r="AF224" i="5"/>
  <c r="AI224" i="5" s="1"/>
  <c r="T225" i="5"/>
  <c r="AE229" i="5"/>
  <c r="AH229" i="5" s="1"/>
  <c r="AF230" i="5"/>
  <c r="AI230" i="5" s="1"/>
  <c r="T236" i="5"/>
  <c r="T200" i="5"/>
  <c r="T206" i="5"/>
  <c r="T212" i="5"/>
  <c r="T218" i="5"/>
  <c r="T224" i="5"/>
  <c r="AD227" i="5"/>
  <c r="AG227" i="5" s="1"/>
  <c r="T230" i="5"/>
  <c r="AD202" i="5"/>
  <c r="AG202" i="5" s="1"/>
  <c r="T205" i="5"/>
  <c r="T211" i="5"/>
  <c r="AD214" i="5"/>
  <c r="AG214" i="5" s="1"/>
  <c r="T217" i="5"/>
  <c r="AD220" i="5"/>
  <c r="AG220" i="5" s="1"/>
  <c r="AE221" i="5"/>
  <c r="AH221" i="5" s="1"/>
  <c r="T223" i="5"/>
  <c r="AD226" i="5"/>
  <c r="AG226" i="5" s="1"/>
  <c r="AE227" i="5"/>
  <c r="AH227" i="5" s="1"/>
  <c r="T229" i="5"/>
  <c r="AD237" i="5"/>
  <c r="AG237" i="5" s="1"/>
  <c r="AD201" i="5"/>
  <c r="AG201" i="5" s="1"/>
  <c r="AE202" i="5"/>
  <c r="AH202" i="5" s="1"/>
  <c r="T204" i="5"/>
  <c r="AD207" i="5"/>
  <c r="AG207" i="5" s="1"/>
  <c r="AE208" i="5"/>
  <c r="AH208" i="5" s="1"/>
  <c r="T210" i="5"/>
  <c r="T216" i="5"/>
  <c r="AD219" i="5"/>
  <c r="AG219" i="5" s="1"/>
  <c r="AE220" i="5"/>
  <c r="AH220" i="5" s="1"/>
  <c r="T222" i="5"/>
  <c r="AD225" i="5"/>
  <c r="AG225" i="5" s="1"/>
  <c r="AE226" i="5"/>
  <c r="AH226" i="5" s="1"/>
  <c r="T228" i="5"/>
  <c r="AD236" i="5"/>
  <c r="AG236" i="5" s="1"/>
  <c r="AE237" i="5"/>
  <c r="AH237" i="5" s="1"/>
  <c r="T19" i="6" l="1"/>
  <c r="S18" i="6"/>
  <c r="U18" i="6" s="1"/>
  <c r="N18" i="5"/>
  <c r="N271" i="5" s="1"/>
  <c r="O18" i="5"/>
  <c r="O272" i="5" s="1"/>
  <c r="T18" i="6" l="1"/>
  <c r="U18" i="5"/>
  <c r="T18" i="5"/>
  <c r="U240" i="5"/>
  <c r="T240" i="5"/>
  <c r="Q90" i="6" l="1"/>
  <c r="R90" i="6" s="1"/>
  <c r="S90" i="6" s="1"/>
  <c r="Q91" i="6"/>
  <c r="R91" i="6" s="1"/>
  <c r="S91" i="6"/>
  <c r="Q92" i="6"/>
  <c r="R92" i="6" s="1"/>
  <c r="S92" i="6"/>
  <c r="Q93" i="6"/>
  <c r="R93" i="6" s="1"/>
  <c r="S93" i="6" s="1"/>
  <c r="Q94" i="6"/>
  <c r="R94" i="6" s="1"/>
  <c r="S94" i="6"/>
  <c r="Q95" i="6"/>
  <c r="R95" i="6" s="1"/>
  <c r="S95" i="6" s="1"/>
  <c r="Q96" i="6"/>
  <c r="R96" i="6" s="1"/>
  <c r="S96" i="6" s="1"/>
  <c r="Q97" i="6"/>
  <c r="R97" i="6" s="1"/>
  <c r="S97" i="6"/>
  <c r="Q98" i="6"/>
  <c r="R98" i="6" s="1"/>
  <c r="S98" i="6"/>
  <c r="Q99" i="6"/>
  <c r="R99" i="6" s="1"/>
  <c r="S99" i="6" s="1"/>
  <c r="Q100" i="6"/>
  <c r="R100" i="6" s="1"/>
  <c r="S100" i="6"/>
  <c r="Q101" i="6"/>
  <c r="R101" i="6" s="1"/>
  <c r="S101" i="6" s="1"/>
  <c r="Q102" i="6"/>
  <c r="R102" i="6" s="1"/>
  <c r="S102" i="6" s="1"/>
  <c r="Q103" i="6"/>
  <c r="R103" i="6" s="1"/>
  <c r="S103" i="6"/>
  <c r="Q104" i="6"/>
  <c r="R104" i="6" s="1"/>
  <c r="S104" i="6"/>
  <c r="Q105" i="6"/>
  <c r="R105" i="6" s="1"/>
  <c r="S105" i="6" s="1"/>
  <c r="Q106" i="6"/>
  <c r="R106" i="6" s="1"/>
  <c r="S106" i="6"/>
  <c r="Q107" i="6"/>
  <c r="R107" i="6" s="1"/>
  <c r="S107" i="6" s="1"/>
  <c r="Q108" i="6"/>
  <c r="R108" i="6" s="1"/>
  <c r="S108" i="6" s="1"/>
  <c r="Q109" i="6"/>
  <c r="R109" i="6" s="1"/>
  <c r="S109" i="6"/>
  <c r="Q110" i="6"/>
  <c r="R110" i="6" s="1"/>
  <c r="S110" i="6"/>
  <c r="Q111" i="6"/>
  <c r="R111" i="6" s="1"/>
  <c r="S111" i="6" s="1"/>
  <c r="Q112" i="6"/>
  <c r="R112" i="6" s="1"/>
  <c r="S112" i="6"/>
  <c r="Q113" i="6"/>
  <c r="R113" i="6" s="1"/>
  <c r="S113" i="6" s="1"/>
  <c r="Q114" i="6"/>
  <c r="R114" i="6" s="1"/>
  <c r="S114" i="6" s="1"/>
  <c r="Q115" i="6"/>
  <c r="R115" i="6" s="1"/>
  <c r="S115" i="6"/>
  <c r="Q116" i="6"/>
  <c r="R116" i="6" s="1"/>
  <c r="S116" i="6"/>
  <c r="Q117" i="6"/>
  <c r="R117" i="6" s="1"/>
  <c r="S117" i="6" s="1"/>
  <c r="Q118" i="6"/>
  <c r="R118" i="6" s="1"/>
  <c r="S118" i="6"/>
  <c r="Q119" i="6"/>
  <c r="R119" i="6" s="1"/>
  <c r="S119" i="6"/>
  <c r="Q120" i="6"/>
  <c r="R120" i="6" s="1"/>
  <c r="S120" i="6" s="1"/>
  <c r="Q121" i="6"/>
  <c r="R121" i="6" s="1"/>
  <c r="S121" i="6"/>
  <c r="Q122" i="6"/>
  <c r="R122" i="6" s="1"/>
  <c r="S122" i="6"/>
  <c r="Q123" i="6"/>
  <c r="R123" i="6" s="1"/>
  <c r="S123" i="6" s="1"/>
  <c r="Q124" i="6"/>
  <c r="R124" i="6" s="1"/>
  <c r="S124" i="6"/>
  <c r="Q125" i="6"/>
  <c r="R125" i="6" s="1"/>
  <c r="S125" i="6"/>
  <c r="Q126" i="6"/>
  <c r="R126" i="6" s="1"/>
  <c r="S126" i="6" s="1"/>
  <c r="Q127" i="6"/>
  <c r="R127" i="6" s="1"/>
  <c r="S127" i="6"/>
  <c r="Q128" i="6"/>
  <c r="R128" i="6" s="1"/>
  <c r="S128" i="6"/>
  <c r="Q129" i="6"/>
  <c r="R129" i="6" s="1"/>
  <c r="S129" i="6" s="1"/>
  <c r="Q130" i="6"/>
  <c r="R130" i="6" s="1"/>
  <c r="S130" i="6"/>
  <c r="Q131" i="6"/>
  <c r="R131" i="6" s="1"/>
  <c r="S131" i="6"/>
  <c r="Q132" i="6"/>
  <c r="R132" i="6" s="1"/>
  <c r="S132" i="6" s="1"/>
  <c r="Q133" i="6"/>
  <c r="R133" i="6" s="1"/>
  <c r="S133" i="6"/>
  <c r="Q134" i="6"/>
  <c r="R134" i="6" s="1"/>
  <c r="S134" i="6"/>
  <c r="Q135" i="6"/>
  <c r="R135" i="6" s="1"/>
  <c r="S135" i="6" s="1"/>
  <c r="Q89" i="6" l="1"/>
  <c r="Q152" i="6" s="1"/>
  <c r="R89" i="6" l="1"/>
  <c r="R153" i="6" s="1"/>
  <c r="U15" i="5"/>
  <c r="S89" i="6" l="1"/>
  <c r="S154" i="6" l="1"/>
  <c r="D17" i="9" s="1"/>
  <c r="D15" i="9"/>
  <c r="AB135" i="6"/>
  <c r="Z135" i="6"/>
  <c r="AA135" i="6" s="1"/>
  <c r="Y135" i="6"/>
  <c r="U135" i="6"/>
  <c r="AB134" i="6"/>
  <c r="Z134" i="6"/>
  <c r="AA134" i="6" s="1"/>
  <c r="Y134" i="6"/>
  <c r="U134" i="6"/>
  <c r="AB133" i="6"/>
  <c r="Z133" i="6"/>
  <c r="AA133" i="6" s="1"/>
  <c r="Y133" i="6"/>
  <c r="AB132" i="6"/>
  <c r="Z132" i="6"/>
  <c r="AA132" i="6" s="1"/>
  <c r="Y132" i="6"/>
  <c r="T132" i="6"/>
  <c r="AB131" i="6"/>
  <c r="Z131" i="6"/>
  <c r="AA131" i="6" s="1"/>
  <c r="Y131" i="6"/>
  <c r="U131" i="6"/>
  <c r="AB130" i="6"/>
  <c r="Z130" i="6"/>
  <c r="AA130" i="6" s="1"/>
  <c r="Y130" i="6"/>
  <c r="AB129" i="6"/>
  <c r="Z129" i="6"/>
  <c r="AA129" i="6" s="1"/>
  <c r="Y129" i="6"/>
  <c r="U129" i="6"/>
  <c r="AB128" i="6"/>
  <c r="Z128" i="6"/>
  <c r="AA128" i="6" s="1"/>
  <c r="Y128" i="6"/>
  <c r="T128" i="6"/>
  <c r="AB127" i="6"/>
  <c r="Z127" i="6"/>
  <c r="AA127" i="6" s="1"/>
  <c r="Y127" i="6"/>
  <c r="T127" i="6"/>
  <c r="AB126" i="6"/>
  <c r="Z126" i="6"/>
  <c r="AA126" i="6" s="1"/>
  <c r="Y126" i="6"/>
  <c r="U126" i="6"/>
  <c r="AB125" i="6"/>
  <c r="Z125" i="6"/>
  <c r="AA125" i="6" s="1"/>
  <c r="Y125" i="6"/>
  <c r="U125" i="6"/>
  <c r="AB124" i="6"/>
  <c r="Z124" i="6"/>
  <c r="AA124" i="6" s="1"/>
  <c r="Y124" i="6"/>
  <c r="T124" i="6"/>
  <c r="AB123" i="6"/>
  <c r="Z123" i="6"/>
  <c r="AA123" i="6" s="1"/>
  <c r="Y123" i="6"/>
  <c r="U123" i="6"/>
  <c r="AB122" i="6"/>
  <c r="Z122" i="6"/>
  <c r="AA122" i="6" s="1"/>
  <c r="Y122" i="6"/>
  <c r="T122" i="6"/>
  <c r="AB121" i="6"/>
  <c r="Z121" i="6"/>
  <c r="AA121" i="6" s="1"/>
  <c r="Y121" i="6"/>
  <c r="U121" i="6"/>
  <c r="AB120" i="6"/>
  <c r="Z120" i="6"/>
  <c r="AA120" i="6" s="1"/>
  <c r="Y120" i="6"/>
  <c r="AB119" i="6"/>
  <c r="Z119" i="6"/>
  <c r="AA119" i="6" s="1"/>
  <c r="Y119" i="6"/>
  <c r="U119" i="6"/>
  <c r="AB118" i="6"/>
  <c r="Z118" i="6"/>
  <c r="AA118" i="6" s="1"/>
  <c r="Y118" i="6"/>
  <c r="U118" i="6"/>
  <c r="AB117" i="6"/>
  <c r="Z117" i="6"/>
  <c r="AA117" i="6" s="1"/>
  <c r="Y117" i="6"/>
  <c r="AB116" i="6"/>
  <c r="Z116" i="6"/>
  <c r="AA116" i="6" s="1"/>
  <c r="Y116" i="6"/>
  <c r="T116" i="6"/>
  <c r="AB115" i="6"/>
  <c r="Z115" i="6"/>
  <c r="AA115" i="6" s="1"/>
  <c r="Y115" i="6"/>
  <c r="T115" i="6"/>
  <c r="AB114" i="6"/>
  <c r="Z114" i="6"/>
  <c r="AA114" i="6" s="1"/>
  <c r="Y114" i="6"/>
  <c r="AB113" i="6"/>
  <c r="Z113" i="6"/>
  <c r="AA113" i="6" s="1"/>
  <c r="Y113" i="6"/>
  <c r="U113" i="6"/>
  <c r="AB112" i="6"/>
  <c r="Z112" i="6"/>
  <c r="AA112" i="6" s="1"/>
  <c r="Y112" i="6"/>
  <c r="T112" i="6"/>
  <c r="AB111" i="6"/>
  <c r="Z111" i="6"/>
  <c r="AA111" i="6" s="1"/>
  <c r="Y111" i="6"/>
  <c r="U111" i="6"/>
  <c r="AB110" i="6"/>
  <c r="Z110" i="6"/>
  <c r="AA110" i="6" s="1"/>
  <c r="Y110" i="6"/>
  <c r="U110" i="6"/>
  <c r="AB109" i="6"/>
  <c r="Z109" i="6"/>
  <c r="AA109" i="6" s="1"/>
  <c r="Y109" i="6"/>
  <c r="U109" i="6"/>
  <c r="AB108" i="6"/>
  <c r="Z108" i="6"/>
  <c r="AA108" i="6" s="1"/>
  <c r="Y108" i="6"/>
  <c r="T108" i="6"/>
  <c r="AB107" i="6"/>
  <c r="Z107" i="6"/>
  <c r="AA107" i="6" s="1"/>
  <c r="Y107" i="6"/>
  <c r="U107" i="6"/>
  <c r="AB106" i="6"/>
  <c r="Z106" i="6"/>
  <c r="AA106" i="6" s="1"/>
  <c r="Y106" i="6"/>
  <c r="T106" i="6"/>
  <c r="AB105" i="6"/>
  <c r="Z105" i="6"/>
  <c r="AA105" i="6" s="1"/>
  <c r="Y105" i="6"/>
  <c r="U105" i="6"/>
  <c r="AB104" i="6"/>
  <c r="Z104" i="6"/>
  <c r="AA104" i="6" s="1"/>
  <c r="Y104" i="6"/>
  <c r="AB103" i="6"/>
  <c r="Z103" i="6"/>
  <c r="AA103" i="6" s="1"/>
  <c r="Y103" i="6"/>
  <c r="U103" i="6"/>
  <c r="AB102" i="6"/>
  <c r="Z102" i="6"/>
  <c r="AA102" i="6" s="1"/>
  <c r="Y102" i="6"/>
  <c r="U102" i="6"/>
  <c r="AB101" i="6"/>
  <c r="Z101" i="6"/>
  <c r="AA101" i="6" s="1"/>
  <c r="Y101" i="6"/>
  <c r="U101" i="6"/>
  <c r="AB100" i="6"/>
  <c r="Z100" i="6"/>
  <c r="AA100" i="6" s="1"/>
  <c r="Y100" i="6"/>
  <c r="T100" i="6"/>
  <c r="AB99" i="6"/>
  <c r="Z99" i="6"/>
  <c r="AA99" i="6" s="1"/>
  <c r="Y99" i="6"/>
  <c r="U99" i="6"/>
  <c r="AB98" i="6"/>
  <c r="Z98" i="6"/>
  <c r="AA98" i="6" s="1"/>
  <c r="Y98" i="6"/>
  <c r="U98" i="6"/>
  <c r="AB97" i="6"/>
  <c r="Z97" i="6"/>
  <c r="AA97" i="6" s="1"/>
  <c r="Y97" i="6"/>
  <c r="U97" i="6"/>
  <c r="AB96" i="6"/>
  <c r="Z96" i="6"/>
  <c r="AA96" i="6" s="1"/>
  <c r="Y96" i="6"/>
  <c r="T96" i="6"/>
  <c r="AB95" i="6"/>
  <c r="Z95" i="6"/>
  <c r="AA95" i="6" s="1"/>
  <c r="Y95" i="6"/>
  <c r="U95" i="6"/>
  <c r="AB94" i="6"/>
  <c r="Z94" i="6"/>
  <c r="AA94" i="6" s="1"/>
  <c r="Y94" i="6"/>
  <c r="U94" i="6"/>
  <c r="AB93" i="6"/>
  <c r="Z93" i="6"/>
  <c r="AA93" i="6" s="1"/>
  <c r="Y93" i="6"/>
  <c r="U93" i="6"/>
  <c r="AB92" i="6"/>
  <c r="Z92" i="6"/>
  <c r="AA92" i="6" s="1"/>
  <c r="Y92" i="6"/>
  <c r="T92" i="6"/>
  <c r="AB91" i="6"/>
  <c r="Z91" i="6"/>
  <c r="AA91" i="6" s="1"/>
  <c r="Y91" i="6"/>
  <c r="U91" i="6"/>
  <c r="AB90" i="6"/>
  <c r="Z90" i="6"/>
  <c r="AA90" i="6" s="1"/>
  <c r="Y90" i="6"/>
  <c r="U90" i="6"/>
  <c r="AB89" i="6"/>
  <c r="Z89" i="6"/>
  <c r="AA89" i="6" s="1"/>
  <c r="Y89" i="6"/>
  <c r="AC241" i="5"/>
  <c r="AF241" i="5" s="1"/>
  <c r="AA241" i="5"/>
  <c r="AB241" i="5" s="1"/>
  <c r="Y241" i="5"/>
  <c r="T241" i="5"/>
  <c r="D20" i="9" l="1"/>
  <c r="T90" i="6"/>
  <c r="T97" i="6"/>
  <c r="U100" i="6"/>
  <c r="U127" i="6"/>
  <c r="T131" i="6"/>
  <c r="AC98" i="6"/>
  <c r="T93" i="6"/>
  <c r="T110" i="6"/>
  <c r="AC94" i="6"/>
  <c r="T102" i="6"/>
  <c r="U132" i="6"/>
  <c r="AC120" i="6"/>
  <c r="U124" i="6"/>
  <c r="AC102" i="6"/>
  <c r="AC121" i="6"/>
  <c r="U115" i="6"/>
  <c r="AC135" i="6"/>
  <c r="T91" i="6"/>
  <c r="T95" i="6"/>
  <c r="AC104" i="6"/>
  <c r="U108" i="6"/>
  <c r="T113" i="6"/>
  <c r="T118" i="6"/>
  <c r="T135" i="6"/>
  <c r="AC90" i="6"/>
  <c r="AC99" i="6"/>
  <c r="AC110" i="6"/>
  <c r="AC93" i="6"/>
  <c r="AC97" i="6"/>
  <c r="AC105" i="6"/>
  <c r="AC113" i="6"/>
  <c r="AC118" i="6"/>
  <c r="AC123" i="6"/>
  <c r="AC127" i="6"/>
  <c r="AC131" i="6"/>
  <c r="AC91" i="6"/>
  <c r="AC95" i="6"/>
  <c r="AC100" i="6"/>
  <c r="AC107" i="6"/>
  <c r="AC111" i="6"/>
  <c r="AC124" i="6"/>
  <c r="AC125" i="6"/>
  <c r="AC128" i="6"/>
  <c r="AC132" i="6"/>
  <c r="AC89" i="6"/>
  <c r="AC92" i="6"/>
  <c r="AC96" i="6"/>
  <c r="AC108" i="6"/>
  <c r="AC109" i="6"/>
  <c r="AC112" i="6"/>
  <c r="AC115" i="6"/>
  <c r="AC116" i="6"/>
  <c r="AC126" i="6"/>
  <c r="AC129" i="6"/>
  <c r="AC134" i="6"/>
  <c r="T94" i="6"/>
  <c r="T107" i="6"/>
  <c r="T109" i="6"/>
  <c r="T111" i="6"/>
  <c r="U116" i="6"/>
  <c r="T119" i="6"/>
  <c r="AC119" i="6"/>
  <c r="T121" i="6"/>
  <c r="T123" i="6"/>
  <c r="T126" i="6"/>
  <c r="T134" i="6"/>
  <c r="U96" i="6"/>
  <c r="T99" i="6"/>
  <c r="T103" i="6"/>
  <c r="AC103" i="6"/>
  <c r="T105" i="6"/>
  <c r="AC106" i="6"/>
  <c r="U122" i="6"/>
  <c r="AC122" i="6"/>
  <c r="T129" i="6"/>
  <c r="T98" i="6"/>
  <c r="T101" i="6"/>
  <c r="U92" i="6"/>
  <c r="U106" i="6"/>
  <c r="U114" i="6"/>
  <c r="T114" i="6"/>
  <c r="AC114" i="6"/>
  <c r="AC117" i="6"/>
  <c r="T120" i="6"/>
  <c r="U120" i="6"/>
  <c r="U130" i="6"/>
  <c r="T130" i="6"/>
  <c r="AC130" i="6"/>
  <c r="AC133" i="6"/>
  <c r="AC101" i="6"/>
  <c r="T104" i="6"/>
  <c r="U104" i="6"/>
  <c r="U117" i="6"/>
  <c r="T117" i="6"/>
  <c r="U133" i="6"/>
  <c r="T133" i="6"/>
  <c r="U112" i="6"/>
  <c r="T125" i="6"/>
  <c r="U128" i="6"/>
  <c r="U241" i="5"/>
  <c r="AD241" i="5"/>
  <c r="AG241" i="5" s="1"/>
  <c r="AI241" i="5"/>
  <c r="AE241" i="5"/>
  <c r="AH241" i="5" s="1"/>
  <c r="AI271" i="5" l="1"/>
  <c r="AH271" i="5"/>
  <c r="AG271" i="5"/>
  <c r="AB271" i="5"/>
  <c r="AA154" i="6" l="1"/>
  <c r="F8" i="16" s="1"/>
  <c r="AC154" i="6"/>
  <c r="F19" i="16" s="1"/>
  <c r="F7" i="16"/>
  <c r="AB269" i="5"/>
  <c r="F6" i="16" s="1"/>
  <c r="F20" i="16"/>
  <c r="I14" i="16"/>
  <c r="F9" i="16"/>
  <c r="AI269" i="5" l="1"/>
  <c r="F18" i="16" s="1"/>
  <c r="AH269" i="5"/>
  <c r="F17" i="16" s="1"/>
  <c r="AG269" i="5"/>
  <c r="F16" i="16" s="1"/>
  <c r="F21" i="16" l="1"/>
  <c r="A4" i="19" l="1"/>
  <c r="F4" i="19"/>
  <c r="K4" i="19"/>
  <c r="A6" i="19"/>
  <c r="B6" i="19" s="1"/>
  <c r="F6" i="19"/>
  <c r="G6" i="19" s="1"/>
  <c r="K6" i="19"/>
  <c r="L6" i="19" s="1"/>
  <c r="A7" i="19"/>
  <c r="B7" i="19" s="1"/>
  <c r="D7" i="19" s="1"/>
  <c r="F7" i="19"/>
  <c r="G7" i="19" s="1"/>
  <c r="I7" i="19" s="1"/>
  <c r="K7" i="19"/>
  <c r="L7" i="19" s="1"/>
  <c r="N7" i="19" s="1"/>
  <c r="A8" i="19"/>
  <c r="B8" i="19" s="1"/>
  <c r="D8" i="19" s="1"/>
  <c r="F8" i="19"/>
  <c r="G8" i="19" s="1"/>
  <c r="I8" i="19" s="1"/>
  <c r="K8" i="19"/>
  <c r="L8" i="19" s="1"/>
  <c r="N8" i="19" s="1"/>
  <c r="A9" i="19"/>
  <c r="B9" i="19" s="1"/>
  <c r="D9" i="19" s="1"/>
  <c r="F9" i="19"/>
  <c r="G9" i="19" s="1"/>
  <c r="I9" i="19" s="1"/>
  <c r="K9" i="19"/>
  <c r="L9" i="19" s="1"/>
  <c r="N9" i="19" s="1"/>
  <c r="A10" i="19"/>
  <c r="B10" i="19" s="1"/>
  <c r="D10" i="19" s="1"/>
  <c r="F10" i="19"/>
  <c r="G10" i="19" s="1"/>
  <c r="I10" i="19" s="1"/>
  <c r="K10" i="19"/>
  <c r="L10" i="19" s="1"/>
  <c r="N10" i="19" s="1"/>
  <c r="A11" i="19"/>
  <c r="B11" i="19" s="1"/>
  <c r="D11" i="19" s="1"/>
  <c r="F11" i="19"/>
  <c r="G11" i="19" s="1"/>
  <c r="I11" i="19" s="1"/>
  <c r="K11" i="19"/>
  <c r="L11" i="19" s="1"/>
  <c r="N11" i="19" s="1"/>
  <c r="A125" i="19"/>
  <c r="A127" i="19"/>
  <c r="B127" i="19" s="1"/>
  <c r="A128" i="19"/>
  <c r="B128" i="19" s="1"/>
  <c r="D128" i="19" s="1"/>
  <c r="A129" i="19"/>
  <c r="B129" i="19" s="1"/>
  <c r="D129" i="19" s="1"/>
  <c r="A130" i="19"/>
  <c r="B130" i="19" s="1"/>
  <c r="D130" i="19" s="1"/>
  <c r="A131" i="19"/>
  <c r="B131" i="19" s="1"/>
  <c r="D131" i="19" s="1"/>
  <c r="A132" i="19"/>
  <c r="B132" i="19" s="1"/>
  <c r="D132" i="19" s="1"/>
  <c r="H3" i="17"/>
  <c r="H4" i="17"/>
  <c r="H6" i="17"/>
  <c r="B14" i="17"/>
  <c r="B15" i="17"/>
  <c r="E15" i="17"/>
  <c r="G15" i="17"/>
  <c r="E16" i="17"/>
  <c r="K29" i="17"/>
  <c r="F6" i="15"/>
  <c r="F7" i="15"/>
  <c r="F8" i="15"/>
  <c r="F9" i="15"/>
  <c r="F10" i="15"/>
  <c r="F11" i="15"/>
  <c r="F12" i="15"/>
  <c r="F13" i="15"/>
  <c r="F14" i="15"/>
  <c r="F15" i="15"/>
  <c r="E6" i="14"/>
  <c r="E7" i="14"/>
  <c r="E8" i="14"/>
  <c r="E9" i="14"/>
  <c r="E10" i="14"/>
  <c r="E11" i="14"/>
  <c r="E12" i="14"/>
  <c r="E13" i="14"/>
  <c r="E14" i="14"/>
  <c r="E15" i="14"/>
  <c r="E6" i="13"/>
  <c r="E7" i="13"/>
  <c r="E8" i="13"/>
  <c r="E9" i="13"/>
  <c r="E10" i="13"/>
  <c r="E11" i="13"/>
  <c r="E12" i="13"/>
  <c r="E13" i="13"/>
  <c r="E14" i="13"/>
  <c r="E15" i="13"/>
  <c r="H18" i="12"/>
  <c r="I19" i="12"/>
  <c r="J20" i="12"/>
  <c r="K31" i="12"/>
  <c r="K32" i="12" s="1"/>
  <c r="L31" i="12"/>
  <c r="L32" i="12" s="1"/>
  <c r="G37" i="12"/>
  <c r="F39" i="12"/>
  <c r="F40" i="12"/>
  <c r="D8" i="11"/>
  <c r="B9" i="11"/>
  <c r="D9" i="11"/>
  <c r="B10" i="11"/>
  <c r="D10" i="11"/>
  <c r="B11" i="11"/>
  <c r="D11" i="11"/>
  <c r="B12" i="11"/>
  <c r="D12" i="11"/>
  <c r="A6" i="10"/>
  <c r="D7" i="10"/>
  <c r="D8" i="10"/>
  <c r="D9" i="10"/>
  <c r="D10" i="10"/>
  <c r="D11" i="10"/>
  <c r="D8" i="9"/>
  <c r="B9" i="9"/>
  <c r="D9" i="9"/>
  <c r="B10" i="9"/>
  <c r="D10" i="9"/>
  <c r="B11" i="9"/>
  <c r="D11" i="9"/>
  <c r="B12" i="9"/>
  <c r="D12" i="9"/>
  <c r="D8" i="8"/>
  <c r="B9" i="8"/>
  <c r="D9" i="8"/>
  <c r="B10" i="8"/>
  <c r="D10" i="8"/>
  <c r="B11" i="8"/>
  <c r="D11" i="8"/>
  <c r="B12" i="8"/>
  <c r="D12" i="8"/>
  <c r="B9" i="7"/>
  <c r="B10" i="7"/>
  <c r="B11" i="7"/>
  <c r="B12" i="7"/>
  <c r="K15" i="7"/>
  <c r="O15" i="7"/>
  <c r="K17" i="7"/>
  <c r="O17" i="7"/>
  <c r="I18" i="7"/>
  <c r="M18" i="7" s="1"/>
  <c r="K18" i="7"/>
  <c r="O18" i="7"/>
  <c r="B21" i="7"/>
  <c r="B21" i="8" s="1"/>
  <c r="B23" i="9" s="1"/>
  <c r="B31" i="11" s="1"/>
  <c r="C39" i="12" s="1"/>
  <c r="D21" i="7"/>
  <c r="D21" i="8" s="1"/>
  <c r="D23" i="9" s="1"/>
  <c r="D31" i="11" s="1"/>
  <c r="B22" i="7"/>
  <c r="B22" i="8" s="1"/>
  <c r="B24" i="9" s="1"/>
  <c r="D22" i="7"/>
  <c r="D22" i="8" s="1"/>
  <c r="D24" i="9" s="1"/>
  <c r="D32" i="11" s="1"/>
  <c r="M8" i="6"/>
  <c r="C9" i="6"/>
  <c r="M9" i="6"/>
  <c r="C10" i="6"/>
  <c r="C11" i="6"/>
  <c r="C12" i="6"/>
  <c r="D7" i="16"/>
  <c r="A1" i="5"/>
  <c r="AE8" i="5"/>
  <c r="C9" i="5"/>
  <c r="B8" i="10" s="1"/>
  <c r="AE9" i="5"/>
  <c r="C10" i="5"/>
  <c r="C11" i="5"/>
  <c r="B10" i="10" s="1"/>
  <c r="C12" i="5"/>
  <c r="JA16" i="5"/>
  <c r="C275" i="5"/>
  <c r="H275" i="5"/>
  <c r="O159" i="6" s="1"/>
  <c r="C276" i="5"/>
  <c r="C160" i="6" s="1"/>
  <c r="H276" i="5"/>
  <c r="O160" i="6" s="1"/>
  <c r="K6" i="4"/>
  <c r="AE7" i="5" s="1"/>
  <c r="AA6" i="4"/>
  <c r="B7" i="4"/>
  <c r="B9" i="4"/>
  <c r="B10" i="4"/>
  <c r="B14" i="4"/>
  <c r="B15" i="4"/>
  <c r="H27" i="4"/>
  <c r="G27" i="4" s="1"/>
  <c r="B2" i="2"/>
  <c r="F2" i="2"/>
  <c r="B3" i="2"/>
  <c r="A1" i="6" s="1"/>
  <c r="D6" i="16" l="1"/>
  <c r="A3" i="11"/>
  <c r="A3" i="5"/>
  <c r="H5" i="17"/>
  <c r="H7" i="17" s="1"/>
  <c r="AE10" i="5"/>
  <c r="A7" i="5"/>
  <c r="A7" i="11" s="1"/>
  <c r="A8" i="8"/>
  <c r="B9" i="10"/>
  <c r="E16" i="14"/>
  <c r="E16" i="13"/>
  <c r="B11" i="10"/>
  <c r="A8" i="9"/>
  <c r="A8" i="11"/>
  <c r="F16" i="15"/>
  <c r="A3" i="8"/>
  <c r="C12" i="12"/>
  <c r="A3" i="10"/>
  <c r="A3" i="6"/>
  <c r="A3" i="7"/>
  <c r="A3" i="9"/>
  <c r="A1" i="11"/>
  <c r="B1" i="4"/>
  <c r="A1" i="9"/>
  <c r="A2" i="12"/>
  <c r="C40" i="12"/>
  <c r="B32" i="11"/>
  <c r="B2" i="4"/>
  <c r="A1" i="8"/>
  <c r="A8" i="6"/>
  <c r="A8" i="7"/>
  <c r="A1" i="7"/>
  <c r="A1" i="10"/>
  <c r="C159" i="6"/>
  <c r="A8" i="5"/>
  <c r="Y154" i="6"/>
  <c r="J7" i="12"/>
  <c r="I25" i="12" s="1"/>
  <c r="Y269" i="5"/>
  <c r="A7" i="8" l="1"/>
  <c r="A7" i="6"/>
  <c r="A7" i="7"/>
  <c r="A7" i="9"/>
  <c r="A7" i="10"/>
  <c r="I16" i="12"/>
  <c r="E17" i="11"/>
  <c r="U269" i="5"/>
  <c r="D15" i="7" s="1"/>
  <c r="D16" i="16" s="1"/>
  <c r="J6" i="12"/>
  <c r="E15" i="11"/>
  <c r="F10" i="16" l="1"/>
  <c r="F12" i="16" s="1"/>
  <c r="F22" i="16" s="1"/>
  <c r="D10" i="16"/>
  <c r="D12" i="16" s="1"/>
  <c r="H16" i="12"/>
  <c r="H24" i="12"/>
  <c r="I15" i="12" l="1"/>
  <c r="I35" i="12" l="1"/>
  <c r="I36" i="12" s="1"/>
  <c r="F17" i="11" s="1"/>
  <c r="D17" i="11" s="1"/>
  <c r="I31" i="12"/>
  <c r="I32" i="12" s="1"/>
  <c r="T89" i="6" l="1"/>
  <c r="U89" i="6"/>
  <c r="U154" i="6" s="1"/>
  <c r="D17" i="7" s="1"/>
  <c r="D19" i="7" l="1"/>
  <c r="D19" i="16"/>
  <c r="D21" i="16" s="1"/>
  <c r="D22" i="16" s="1"/>
  <c r="E19" i="11"/>
  <c r="J8" i="12"/>
  <c r="D8" i="16"/>
  <c r="S164" i="6"/>
  <c r="J16" i="12" l="1"/>
  <c r="J26" i="12"/>
  <c r="J9" i="12"/>
  <c r="J15" i="12" l="1"/>
  <c r="J35" i="12" s="1"/>
  <c r="J36" i="12" s="1"/>
  <c r="H15" i="12"/>
  <c r="V137" i="6" l="1"/>
  <c r="W137" i="6" s="1"/>
  <c r="X137" i="6" s="1"/>
  <c r="V143" i="6"/>
  <c r="W143" i="6" s="1"/>
  <c r="X143" i="6" s="1"/>
  <c r="V149" i="6"/>
  <c r="W149" i="6" s="1"/>
  <c r="X149" i="6" s="1"/>
  <c r="V138" i="6"/>
  <c r="W138" i="6" s="1"/>
  <c r="X138" i="6" s="1"/>
  <c r="V144" i="6"/>
  <c r="W144" i="6" s="1"/>
  <c r="X144" i="6" s="1"/>
  <c r="V150" i="6"/>
  <c r="W150" i="6" s="1"/>
  <c r="X150" i="6" s="1"/>
  <c r="V139" i="6"/>
  <c r="W139" i="6" s="1"/>
  <c r="X139" i="6" s="1"/>
  <c r="V145" i="6"/>
  <c r="W145" i="6" s="1"/>
  <c r="X145" i="6" s="1"/>
  <c r="V148" i="6"/>
  <c r="W148" i="6" s="1"/>
  <c r="X148" i="6" s="1"/>
  <c r="V140" i="6"/>
  <c r="W140" i="6" s="1"/>
  <c r="X140" i="6" s="1"/>
  <c r="V146" i="6"/>
  <c r="W146" i="6" s="1"/>
  <c r="X146" i="6" s="1"/>
  <c r="V141" i="6"/>
  <c r="W141" i="6" s="1"/>
  <c r="X141" i="6" s="1"/>
  <c r="V147" i="6"/>
  <c r="W147" i="6" s="1"/>
  <c r="X147" i="6" s="1"/>
  <c r="V136" i="6"/>
  <c r="W136" i="6" s="1"/>
  <c r="X136" i="6" s="1"/>
  <c r="V142" i="6"/>
  <c r="W142" i="6" s="1"/>
  <c r="X142" i="6" s="1"/>
  <c r="V87" i="6"/>
  <c r="W87" i="6" s="1"/>
  <c r="X87" i="6" s="1"/>
  <c r="V81" i="6"/>
  <c r="W81" i="6" s="1"/>
  <c r="X81" i="6" s="1"/>
  <c r="V75" i="6"/>
  <c r="W75" i="6" s="1"/>
  <c r="X75" i="6" s="1"/>
  <c r="V69" i="6"/>
  <c r="W69" i="6" s="1"/>
  <c r="X69" i="6" s="1"/>
  <c r="V63" i="6"/>
  <c r="W63" i="6" s="1"/>
  <c r="X63" i="6" s="1"/>
  <c r="V57" i="6"/>
  <c r="W57" i="6" s="1"/>
  <c r="X57" i="6" s="1"/>
  <c r="V51" i="6"/>
  <c r="W51" i="6" s="1"/>
  <c r="X51" i="6" s="1"/>
  <c r="V45" i="6"/>
  <c r="W45" i="6" s="1"/>
  <c r="X45" i="6" s="1"/>
  <c r="V39" i="6"/>
  <c r="W39" i="6" s="1"/>
  <c r="X39" i="6" s="1"/>
  <c r="V33" i="6"/>
  <c r="W33" i="6" s="1"/>
  <c r="X33" i="6" s="1"/>
  <c r="V27" i="6"/>
  <c r="W27" i="6" s="1"/>
  <c r="X27" i="6" s="1"/>
  <c r="V21" i="6"/>
  <c r="W21" i="6" s="1"/>
  <c r="X21" i="6" s="1"/>
  <c r="V86" i="6"/>
  <c r="W86" i="6" s="1"/>
  <c r="X86" i="6" s="1"/>
  <c r="V80" i="6"/>
  <c r="W80" i="6" s="1"/>
  <c r="X80" i="6" s="1"/>
  <c r="V74" i="6"/>
  <c r="W74" i="6" s="1"/>
  <c r="X74" i="6" s="1"/>
  <c r="V68" i="6"/>
  <c r="W68" i="6" s="1"/>
  <c r="X68" i="6" s="1"/>
  <c r="V62" i="6"/>
  <c r="W62" i="6" s="1"/>
  <c r="X62" i="6" s="1"/>
  <c r="V56" i="6"/>
  <c r="W56" i="6" s="1"/>
  <c r="X56" i="6" s="1"/>
  <c r="V50" i="6"/>
  <c r="W50" i="6" s="1"/>
  <c r="X50" i="6" s="1"/>
  <c r="V44" i="6"/>
  <c r="W44" i="6" s="1"/>
  <c r="X44" i="6" s="1"/>
  <c r="V85" i="6"/>
  <c r="W85" i="6" s="1"/>
  <c r="X85" i="6" s="1"/>
  <c r="V79" i="6"/>
  <c r="W79" i="6" s="1"/>
  <c r="X79" i="6" s="1"/>
  <c r="V73" i="6"/>
  <c r="W73" i="6" s="1"/>
  <c r="X73" i="6" s="1"/>
  <c r="V67" i="6"/>
  <c r="W67" i="6" s="1"/>
  <c r="X67" i="6" s="1"/>
  <c r="V61" i="6"/>
  <c r="W61" i="6" s="1"/>
  <c r="X61" i="6" s="1"/>
  <c r="V55" i="6"/>
  <c r="W55" i="6" s="1"/>
  <c r="X55" i="6" s="1"/>
  <c r="V49" i="6"/>
  <c r="W49" i="6" s="1"/>
  <c r="X49" i="6" s="1"/>
  <c r="V43" i="6"/>
  <c r="W43" i="6" s="1"/>
  <c r="X43" i="6" s="1"/>
  <c r="V84" i="6"/>
  <c r="W84" i="6" s="1"/>
  <c r="X84" i="6" s="1"/>
  <c r="V78" i="6"/>
  <c r="W78" i="6" s="1"/>
  <c r="X78" i="6" s="1"/>
  <c r="V72" i="6"/>
  <c r="W72" i="6" s="1"/>
  <c r="X72" i="6" s="1"/>
  <c r="V66" i="6"/>
  <c r="W66" i="6" s="1"/>
  <c r="X66" i="6" s="1"/>
  <c r="V60" i="6"/>
  <c r="W60" i="6" s="1"/>
  <c r="X60" i="6" s="1"/>
  <c r="V54" i="6"/>
  <c r="W54" i="6" s="1"/>
  <c r="X54" i="6" s="1"/>
  <c r="V48" i="6"/>
  <c r="W48" i="6" s="1"/>
  <c r="X48" i="6" s="1"/>
  <c r="V42" i="6"/>
  <c r="W42" i="6" s="1"/>
  <c r="X42" i="6" s="1"/>
  <c r="V36" i="6"/>
  <c r="W36" i="6" s="1"/>
  <c r="X36" i="6" s="1"/>
  <c r="V30" i="6"/>
  <c r="W30" i="6" s="1"/>
  <c r="X30" i="6" s="1"/>
  <c r="V24" i="6"/>
  <c r="W24" i="6" s="1"/>
  <c r="X24" i="6" s="1"/>
  <c r="V77" i="6"/>
  <c r="W77" i="6" s="1"/>
  <c r="X77" i="6" s="1"/>
  <c r="V64" i="6"/>
  <c r="W64" i="6" s="1"/>
  <c r="X64" i="6" s="1"/>
  <c r="V41" i="6"/>
  <c r="W41" i="6" s="1"/>
  <c r="X41" i="6" s="1"/>
  <c r="V37" i="6"/>
  <c r="W37" i="6" s="1"/>
  <c r="X37" i="6" s="1"/>
  <c r="V32" i="6"/>
  <c r="W32" i="6" s="1"/>
  <c r="X32" i="6" s="1"/>
  <c r="V28" i="6"/>
  <c r="W28" i="6" s="1"/>
  <c r="X28" i="6" s="1"/>
  <c r="V23" i="6"/>
  <c r="W23" i="6" s="1"/>
  <c r="X23" i="6" s="1"/>
  <c r="V82" i="6"/>
  <c r="W82" i="6" s="1"/>
  <c r="X82" i="6" s="1"/>
  <c r="V59" i="6"/>
  <c r="W59" i="6" s="1"/>
  <c r="X59" i="6" s="1"/>
  <c r="V35" i="6"/>
  <c r="W35" i="6" s="1"/>
  <c r="X35" i="6" s="1"/>
  <c r="V71" i="6"/>
  <c r="W71" i="6" s="1"/>
  <c r="X71" i="6" s="1"/>
  <c r="V58" i="6"/>
  <c r="W58" i="6" s="1"/>
  <c r="X58" i="6" s="1"/>
  <c r="V53" i="6"/>
  <c r="W53" i="6" s="1"/>
  <c r="X53" i="6" s="1"/>
  <c r="V26" i="6"/>
  <c r="W26" i="6" s="1"/>
  <c r="X26" i="6" s="1"/>
  <c r="V83" i="6"/>
  <c r="W83" i="6" s="1"/>
  <c r="X83" i="6" s="1"/>
  <c r="V47" i="6"/>
  <c r="W47" i="6" s="1"/>
  <c r="X47" i="6" s="1"/>
  <c r="V88" i="6"/>
  <c r="W88" i="6" s="1"/>
  <c r="X88" i="6" s="1"/>
  <c r="V65" i="6"/>
  <c r="W65" i="6" s="1"/>
  <c r="X65" i="6" s="1"/>
  <c r="V52" i="6"/>
  <c r="W52" i="6" s="1"/>
  <c r="X52" i="6" s="1"/>
  <c r="V38" i="6"/>
  <c r="W38" i="6" s="1"/>
  <c r="X38" i="6" s="1"/>
  <c r="V34" i="6"/>
  <c r="W34" i="6" s="1"/>
  <c r="X34" i="6" s="1"/>
  <c r="V29" i="6"/>
  <c r="W29" i="6" s="1"/>
  <c r="X29" i="6" s="1"/>
  <c r="V25" i="6"/>
  <c r="W25" i="6" s="1"/>
  <c r="X25" i="6" s="1"/>
  <c r="V46" i="6"/>
  <c r="W46" i="6" s="1"/>
  <c r="X46" i="6" s="1"/>
  <c r="V20" i="6"/>
  <c r="W20" i="6" s="1"/>
  <c r="X20" i="6" s="1"/>
  <c r="V76" i="6"/>
  <c r="W76" i="6" s="1"/>
  <c r="X76" i="6" s="1"/>
  <c r="V40" i="6"/>
  <c r="W40" i="6" s="1"/>
  <c r="X40" i="6" s="1"/>
  <c r="V31" i="6"/>
  <c r="W31" i="6" s="1"/>
  <c r="X31" i="6" s="1"/>
  <c r="V22" i="6"/>
  <c r="W22" i="6" s="1"/>
  <c r="X22" i="6" s="1"/>
  <c r="V19" i="6"/>
  <c r="W19" i="6" s="1"/>
  <c r="X19" i="6" s="1"/>
  <c r="V70" i="6"/>
  <c r="W70" i="6" s="1"/>
  <c r="X70" i="6" s="1"/>
  <c r="V18" i="6"/>
  <c r="W18" i="6" s="1"/>
  <c r="X18" i="6" s="1"/>
  <c r="J31" i="12"/>
  <c r="J32" i="12" s="1"/>
  <c r="H31" i="12"/>
  <c r="H32" i="12" s="1"/>
  <c r="H35" i="12"/>
  <c r="H36" i="12" s="1"/>
  <c r="V107" i="6"/>
  <c r="W107" i="6" s="1"/>
  <c r="X107" i="6" s="1"/>
  <c r="V95" i="6"/>
  <c r="W95" i="6" s="1"/>
  <c r="X95" i="6" s="1"/>
  <c r="V128" i="6"/>
  <c r="W128" i="6" s="1"/>
  <c r="X128" i="6" s="1"/>
  <c r="V90" i="6"/>
  <c r="W90" i="6" s="1"/>
  <c r="X90" i="6" s="1"/>
  <c r="V115" i="6"/>
  <c r="W115" i="6" s="1"/>
  <c r="X115" i="6" s="1"/>
  <c r="V124" i="6"/>
  <c r="W124" i="6" s="1"/>
  <c r="X124" i="6" s="1"/>
  <c r="V108" i="6"/>
  <c r="W108" i="6" s="1"/>
  <c r="X108" i="6" s="1"/>
  <c r="V129" i="6"/>
  <c r="W129" i="6" s="1"/>
  <c r="X129" i="6" s="1"/>
  <c r="V113" i="6"/>
  <c r="W113" i="6" s="1"/>
  <c r="X113" i="6" s="1"/>
  <c r="V114" i="6"/>
  <c r="W114" i="6" s="1"/>
  <c r="X114" i="6" s="1"/>
  <c r="V100" i="6"/>
  <c r="W100" i="6" s="1"/>
  <c r="X100" i="6" s="1"/>
  <c r="V126" i="6"/>
  <c r="W126" i="6" s="1"/>
  <c r="X126" i="6" s="1"/>
  <c r="V109" i="6"/>
  <c r="W109" i="6" s="1"/>
  <c r="X109" i="6" s="1"/>
  <c r="V110" i="6"/>
  <c r="W110" i="6" s="1"/>
  <c r="X110" i="6" s="1"/>
  <c r="V93" i="6"/>
  <c r="W93" i="6" s="1"/>
  <c r="X93" i="6" s="1"/>
  <c r="V89" i="6"/>
  <c r="W89" i="6" s="1"/>
  <c r="X89" i="6" s="1"/>
  <c r="V116" i="6"/>
  <c r="W116" i="6" s="1"/>
  <c r="X116" i="6" s="1"/>
  <c r="V91" i="6"/>
  <c r="W91" i="6" s="1"/>
  <c r="X91" i="6" s="1"/>
  <c r="V127" i="6"/>
  <c r="W127" i="6" s="1"/>
  <c r="X127" i="6" s="1"/>
  <c r="F19" i="11"/>
  <c r="D19" i="11" s="1"/>
  <c r="V117" i="6"/>
  <c r="W117" i="6" s="1"/>
  <c r="X117" i="6" s="1"/>
  <c r="V112" i="6"/>
  <c r="W112" i="6" s="1"/>
  <c r="X112" i="6" s="1"/>
  <c r="V103" i="6"/>
  <c r="W103" i="6" s="1"/>
  <c r="X103" i="6" s="1"/>
  <c r="V99" i="6"/>
  <c r="W99" i="6" s="1"/>
  <c r="X99" i="6" s="1"/>
  <c r="V123" i="6"/>
  <c r="W123" i="6" s="1"/>
  <c r="X123" i="6" s="1"/>
  <c r="V92" i="6"/>
  <c r="W92" i="6" s="1"/>
  <c r="X92" i="6" s="1"/>
  <c r="V125" i="6"/>
  <c r="W125" i="6" s="1"/>
  <c r="X125" i="6" s="1"/>
  <c r="V134" i="6"/>
  <c r="W134" i="6" s="1"/>
  <c r="X134" i="6" s="1"/>
  <c r="V120" i="6"/>
  <c r="W120" i="6" s="1"/>
  <c r="X120" i="6" s="1"/>
  <c r="V122" i="6"/>
  <c r="W122" i="6" s="1"/>
  <c r="X122" i="6" s="1"/>
  <c r="V102" i="6"/>
  <c r="W102" i="6" s="1"/>
  <c r="X102" i="6" s="1"/>
  <c r="V104" i="6"/>
  <c r="W104" i="6" s="1"/>
  <c r="X104" i="6" s="1"/>
  <c r="V111" i="6"/>
  <c r="W111" i="6" s="1"/>
  <c r="X111" i="6" s="1"/>
  <c r="V118" i="6"/>
  <c r="W118" i="6" s="1"/>
  <c r="X118" i="6" s="1"/>
  <c r="V135" i="6"/>
  <c r="W135" i="6" s="1"/>
  <c r="X135" i="6" s="1"/>
  <c r="V106" i="6"/>
  <c r="W106" i="6" s="1"/>
  <c r="X106" i="6" s="1"/>
  <c r="V96" i="6"/>
  <c r="W96" i="6" s="1"/>
  <c r="X96" i="6" s="1"/>
  <c r="V101" i="6"/>
  <c r="W101" i="6" s="1"/>
  <c r="X101" i="6" s="1"/>
  <c r="V131" i="6"/>
  <c r="W131" i="6" s="1"/>
  <c r="X131" i="6" s="1"/>
  <c r="V121" i="6"/>
  <c r="W121" i="6" s="1"/>
  <c r="X121" i="6" s="1"/>
  <c r="V132" i="6"/>
  <c r="W132" i="6" s="1"/>
  <c r="X132" i="6" s="1"/>
  <c r="V98" i="6"/>
  <c r="W98" i="6" s="1"/>
  <c r="X98" i="6" s="1"/>
  <c r="V130" i="6"/>
  <c r="W130" i="6" s="1"/>
  <c r="X130" i="6" s="1"/>
  <c r="V119" i="6"/>
  <c r="W119" i="6" s="1"/>
  <c r="X119" i="6" s="1"/>
  <c r="V94" i="6"/>
  <c r="W94" i="6" s="1"/>
  <c r="X94" i="6" s="1"/>
  <c r="V105" i="6"/>
  <c r="W105" i="6" s="1"/>
  <c r="X105" i="6" s="1"/>
  <c r="V133" i="6"/>
  <c r="W133" i="6" s="1"/>
  <c r="X133" i="6" s="1"/>
  <c r="V97" i="6"/>
  <c r="W97" i="6" s="1"/>
  <c r="X97" i="6" s="1"/>
  <c r="V235" i="5" l="1"/>
  <c r="W235" i="5" s="1"/>
  <c r="X235" i="5" s="1"/>
  <c r="V231" i="5"/>
  <c r="W231" i="5" s="1"/>
  <c r="X231" i="5" s="1"/>
  <c r="V232" i="5"/>
  <c r="W232" i="5" s="1"/>
  <c r="X232" i="5" s="1"/>
  <c r="V234" i="5"/>
  <c r="W234" i="5" s="1"/>
  <c r="X234" i="5" s="1"/>
  <c r="V233" i="5"/>
  <c r="W233" i="5" s="1"/>
  <c r="X233" i="5" s="1"/>
  <c r="V240" i="5"/>
  <c r="W240" i="5" s="1"/>
  <c r="X240" i="5" s="1"/>
  <c r="V229" i="5"/>
  <c r="W229" i="5" s="1"/>
  <c r="X229" i="5" s="1"/>
  <c r="V223" i="5"/>
  <c r="W223" i="5" s="1"/>
  <c r="X223" i="5" s="1"/>
  <c r="V217" i="5"/>
  <c r="W217" i="5" s="1"/>
  <c r="X217" i="5" s="1"/>
  <c r="V211" i="5"/>
  <c r="W211" i="5" s="1"/>
  <c r="X211" i="5" s="1"/>
  <c r="V205" i="5"/>
  <c r="W205" i="5" s="1"/>
  <c r="X205" i="5" s="1"/>
  <c r="V230" i="5"/>
  <c r="W230" i="5" s="1"/>
  <c r="X230" i="5" s="1"/>
  <c r="V224" i="5"/>
  <c r="W224" i="5" s="1"/>
  <c r="X224" i="5" s="1"/>
  <c r="V218" i="5"/>
  <c r="W218" i="5" s="1"/>
  <c r="X218" i="5" s="1"/>
  <c r="V212" i="5"/>
  <c r="W212" i="5" s="1"/>
  <c r="X212" i="5" s="1"/>
  <c r="V206" i="5"/>
  <c r="W206" i="5" s="1"/>
  <c r="X206" i="5" s="1"/>
  <c r="V200" i="5"/>
  <c r="W200" i="5" s="1"/>
  <c r="X200" i="5" s="1"/>
  <c r="V236" i="5"/>
  <c r="W236" i="5" s="1"/>
  <c r="X236" i="5" s="1"/>
  <c r="V225" i="5"/>
  <c r="W225" i="5" s="1"/>
  <c r="X225" i="5" s="1"/>
  <c r="V219" i="5"/>
  <c r="W219" i="5" s="1"/>
  <c r="X219" i="5" s="1"/>
  <c r="V213" i="5"/>
  <c r="W213" i="5" s="1"/>
  <c r="X213" i="5" s="1"/>
  <c r="V207" i="5"/>
  <c r="W207" i="5" s="1"/>
  <c r="X207" i="5" s="1"/>
  <c r="V201" i="5"/>
  <c r="W201" i="5" s="1"/>
  <c r="X201" i="5" s="1"/>
  <c r="V237" i="5"/>
  <c r="W237" i="5" s="1"/>
  <c r="X237" i="5" s="1"/>
  <c r="V226" i="5"/>
  <c r="W226" i="5" s="1"/>
  <c r="X226" i="5" s="1"/>
  <c r="V220" i="5"/>
  <c r="W220" i="5" s="1"/>
  <c r="X220" i="5" s="1"/>
  <c r="V214" i="5"/>
  <c r="W214" i="5" s="1"/>
  <c r="X214" i="5" s="1"/>
  <c r="V208" i="5"/>
  <c r="W208" i="5" s="1"/>
  <c r="X208" i="5" s="1"/>
  <c r="V202" i="5"/>
  <c r="W202" i="5" s="1"/>
  <c r="X202" i="5" s="1"/>
  <c r="V238" i="5"/>
  <c r="W238" i="5" s="1"/>
  <c r="X238" i="5" s="1"/>
  <c r="V227" i="5"/>
  <c r="W227" i="5" s="1"/>
  <c r="X227" i="5" s="1"/>
  <c r="V221" i="5"/>
  <c r="W221" i="5" s="1"/>
  <c r="X221" i="5" s="1"/>
  <c r="V215" i="5"/>
  <c r="W215" i="5" s="1"/>
  <c r="X215" i="5" s="1"/>
  <c r="V209" i="5"/>
  <c r="W209" i="5" s="1"/>
  <c r="X209" i="5" s="1"/>
  <c r="V203" i="5"/>
  <c r="W203" i="5" s="1"/>
  <c r="X203" i="5" s="1"/>
  <c r="V222" i="5"/>
  <c r="W222" i="5" s="1"/>
  <c r="X222" i="5" s="1"/>
  <c r="V197" i="5"/>
  <c r="W197" i="5" s="1"/>
  <c r="X197" i="5" s="1"/>
  <c r="V191" i="5"/>
  <c r="W191" i="5" s="1"/>
  <c r="X191" i="5" s="1"/>
  <c r="V185" i="5"/>
  <c r="W185" i="5" s="1"/>
  <c r="X185" i="5" s="1"/>
  <c r="V179" i="5"/>
  <c r="W179" i="5" s="1"/>
  <c r="X179" i="5" s="1"/>
  <c r="V173" i="5"/>
  <c r="W173" i="5" s="1"/>
  <c r="X173" i="5" s="1"/>
  <c r="V167" i="5"/>
  <c r="W167" i="5" s="1"/>
  <c r="X167" i="5" s="1"/>
  <c r="V161" i="5"/>
  <c r="W161" i="5" s="1"/>
  <c r="X161" i="5" s="1"/>
  <c r="V198" i="5"/>
  <c r="W198" i="5" s="1"/>
  <c r="X198" i="5" s="1"/>
  <c r="V192" i="5"/>
  <c r="W192" i="5" s="1"/>
  <c r="X192" i="5" s="1"/>
  <c r="V186" i="5"/>
  <c r="W186" i="5" s="1"/>
  <c r="X186" i="5" s="1"/>
  <c r="V180" i="5"/>
  <c r="W180" i="5" s="1"/>
  <c r="X180" i="5" s="1"/>
  <c r="V174" i="5"/>
  <c r="W174" i="5" s="1"/>
  <c r="X174" i="5" s="1"/>
  <c r="V168" i="5"/>
  <c r="W168" i="5" s="1"/>
  <c r="X168" i="5" s="1"/>
  <c r="V162" i="5"/>
  <c r="W162" i="5" s="1"/>
  <c r="X162" i="5" s="1"/>
  <c r="V199" i="5"/>
  <c r="W199" i="5" s="1"/>
  <c r="X199" i="5" s="1"/>
  <c r="V193" i="5"/>
  <c r="W193" i="5" s="1"/>
  <c r="X193" i="5" s="1"/>
  <c r="V187" i="5"/>
  <c r="W187" i="5" s="1"/>
  <c r="X187" i="5" s="1"/>
  <c r="V181" i="5"/>
  <c r="W181" i="5" s="1"/>
  <c r="X181" i="5" s="1"/>
  <c r="V175" i="5"/>
  <c r="W175" i="5" s="1"/>
  <c r="X175" i="5" s="1"/>
  <c r="V169" i="5"/>
  <c r="W169" i="5" s="1"/>
  <c r="X169" i="5" s="1"/>
  <c r="V163" i="5"/>
  <c r="W163" i="5" s="1"/>
  <c r="X163" i="5" s="1"/>
  <c r="V216" i="5"/>
  <c r="W216" i="5" s="1"/>
  <c r="X216" i="5" s="1"/>
  <c r="V194" i="5"/>
  <c r="W194" i="5" s="1"/>
  <c r="X194" i="5" s="1"/>
  <c r="V188" i="5"/>
  <c r="W188" i="5" s="1"/>
  <c r="X188" i="5" s="1"/>
  <c r="V182" i="5"/>
  <c r="W182" i="5" s="1"/>
  <c r="X182" i="5" s="1"/>
  <c r="V176" i="5"/>
  <c r="W176" i="5" s="1"/>
  <c r="X176" i="5" s="1"/>
  <c r="V170" i="5"/>
  <c r="W170" i="5" s="1"/>
  <c r="X170" i="5" s="1"/>
  <c r="V164" i="5"/>
  <c r="W164" i="5" s="1"/>
  <c r="X164" i="5" s="1"/>
  <c r="V239" i="5"/>
  <c r="W239" i="5" s="1"/>
  <c r="X239" i="5" s="1"/>
  <c r="V228" i="5"/>
  <c r="W228" i="5" s="1"/>
  <c r="X228" i="5" s="1"/>
  <c r="V210" i="5"/>
  <c r="W210" i="5" s="1"/>
  <c r="X210" i="5" s="1"/>
  <c r="V204" i="5"/>
  <c r="W204" i="5" s="1"/>
  <c r="X204" i="5" s="1"/>
  <c r="V195" i="5"/>
  <c r="W195" i="5" s="1"/>
  <c r="X195" i="5" s="1"/>
  <c r="V189" i="5"/>
  <c r="W189" i="5" s="1"/>
  <c r="X189" i="5" s="1"/>
  <c r="V183" i="5"/>
  <c r="W183" i="5" s="1"/>
  <c r="X183" i="5" s="1"/>
  <c r="V177" i="5"/>
  <c r="W177" i="5" s="1"/>
  <c r="X177" i="5" s="1"/>
  <c r="V171" i="5"/>
  <c r="W171" i="5" s="1"/>
  <c r="X171" i="5" s="1"/>
  <c r="V165" i="5"/>
  <c r="W165" i="5" s="1"/>
  <c r="X165" i="5" s="1"/>
  <c r="V159" i="5"/>
  <c r="W159" i="5" s="1"/>
  <c r="X159" i="5" s="1"/>
  <c r="V196" i="5"/>
  <c r="W196" i="5" s="1"/>
  <c r="X196" i="5" s="1"/>
  <c r="V154" i="5"/>
  <c r="W154" i="5" s="1"/>
  <c r="X154" i="5" s="1"/>
  <c r="V148" i="5"/>
  <c r="W148" i="5" s="1"/>
  <c r="X148" i="5" s="1"/>
  <c r="V142" i="5"/>
  <c r="W142" i="5" s="1"/>
  <c r="X142" i="5" s="1"/>
  <c r="V190" i="5"/>
  <c r="W190" i="5" s="1"/>
  <c r="X190" i="5" s="1"/>
  <c r="V155" i="5"/>
  <c r="W155" i="5" s="1"/>
  <c r="X155" i="5" s="1"/>
  <c r="V149" i="5"/>
  <c r="W149" i="5" s="1"/>
  <c r="X149" i="5" s="1"/>
  <c r="V143" i="5"/>
  <c r="W143" i="5" s="1"/>
  <c r="X143" i="5" s="1"/>
  <c r="V184" i="5"/>
  <c r="W184" i="5" s="1"/>
  <c r="X184" i="5" s="1"/>
  <c r="V156" i="5"/>
  <c r="W156" i="5" s="1"/>
  <c r="X156" i="5" s="1"/>
  <c r="V150" i="5"/>
  <c r="W150" i="5" s="1"/>
  <c r="X150" i="5" s="1"/>
  <c r="V144" i="5"/>
  <c r="W144" i="5" s="1"/>
  <c r="X144" i="5" s="1"/>
  <c r="V178" i="5"/>
  <c r="W178" i="5" s="1"/>
  <c r="X178" i="5" s="1"/>
  <c r="V157" i="5"/>
  <c r="W157" i="5" s="1"/>
  <c r="X157" i="5" s="1"/>
  <c r="V151" i="5"/>
  <c r="W151" i="5" s="1"/>
  <c r="X151" i="5" s="1"/>
  <c r="V145" i="5"/>
  <c r="W145" i="5" s="1"/>
  <c r="X145" i="5" s="1"/>
  <c r="V139" i="5"/>
  <c r="W139" i="5" s="1"/>
  <c r="X139" i="5" s="1"/>
  <c r="V172" i="5"/>
  <c r="W172" i="5" s="1"/>
  <c r="X172" i="5" s="1"/>
  <c r="V158" i="5"/>
  <c r="W158" i="5" s="1"/>
  <c r="X158" i="5" s="1"/>
  <c r="V152" i="5"/>
  <c r="W152" i="5" s="1"/>
  <c r="X152" i="5" s="1"/>
  <c r="V146" i="5"/>
  <c r="W146" i="5" s="1"/>
  <c r="X146" i="5" s="1"/>
  <c r="V140" i="5"/>
  <c r="W140" i="5" s="1"/>
  <c r="X140" i="5" s="1"/>
  <c r="V141" i="5"/>
  <c r="W141" i="5" s="1"/>
  <c r="X141" i="5" s="1"/>
  <c r="V18" i="5"/>
  <c r="W18" i="5" s="1"/>
  <c r="X18" i="5" s="1"/>
  <c r="V147" i="5"/>
  <c r="W147" i="5" s="1"/>
  <c r="X147" i="5" s="1"/>
  <c r="V166" i="5"/>
  <c r="W166" i="5" s="1"/>
  <c r="X166" i="5" s="1"/>
  <c r="V153" i="5"/>
  <c r="W153" i="5" s="1"/>
  <c r="X153" i="5" s="1"/>
  <c r="V160" i="5"/>
  <c r="W160" i="5" s="1"/>
  <c r="X160" i="5" s="1"/>
  <c r="F15" i="11"/>
  <c r="D15" i="11" s="1"/>
  <c r="D28" i="11" s="1"/>
  <c r="P1" i="19" s="1"/>
  <c r="V241" i="5"/>
  <c r="W241" i="5" s="1"/>
  <c r="X154" i="6"/>
  <c r="D17" i="8" s="1"/>
  <c r="Y28" i="19" l="1"/>
  <c r="T28" i="19" s="1"/>
  <c r="P11" i="19"/>
  <c r="Q11" i="19" s="1"/>
  <c r="S11" i="19" s="1"/>
  <c r="Y22" i="19"/>
  <c r="T22" i="19" s="1"/>
  <c r="P10" i="19"/>
  <c r="Q10" i="19" s="1"/>
  <c r="S10" i="19" s="1"/>
  <c r="P9" i="19"/>
  <c r="Q9" i="19" s="1"/>
  <c r="S9" i="19" s="1"/>
  <c r="Y8" i="19"/>
  <c r="T8" i="19" s="1"/>
  <c r="Y43" i="19"/>
  <c r="T43" i="19" s="1"/>
  <c r="Y35" i="19"/>
  <c r="T35" i="19" s="1"/>
  <c r="Y42" i="19"/>
  <c r="T42" i="19" s="1"/>
  <c r="Y34" i="19"/>
  <c r="T34" i="19" s="1"/>
  <c r="Y18" i="19"/>
  <c r="T18" i="19" s="1"/>
  <c r="P7" i="19"/>
  <c r="Q7" i="19" s="1"/>
  <c r="S7" i="19" s="1"/>
  <c r="Y38" i="19"/>
  <c r="T38" i="19" s="1"/>
  <c r="Y37" i="19"/>
  <c r="T37" i="19" s="1"/>
  <c r="Y13" i="19"/>
  <c r="T13" i="19" s="1"/>
  <c r="Y23" i="19"/>
  <c r="T23" i="19" s="1"/>
  <c r="Y17" i="19"/>
  <c r="T17" i="19" s="1"/>
  <c r="Y19" i="19"/>
  <c r="T19" i="19" s="1"/>
  <c r="Y20" i="19"/>
  <c r="T20" i="19" s="1"/>
  <c r="P6" i="19"/>
  <c r="Q6" i="19" s="1"/>
  <c r="Y41" i="19"/>
  <c r="T41" i="19" s="1"/>
  <c r="Y33" i="19"/>
  <c r="T33" i="19" s="1"/>
  <c r="Y40" i="19"/>
  <c r="T40" i="19" s="1"/>
  <c r="Y32" i="19"/>
  <c r="T32" i="19" s="1"/>
  <c r="Y11" i="19"/>
  <c r="T11" i="19" s="1"/>
  <c r="Y16" i="19"/>
  <c r="T16" i="19" s="1"/>
  <c r="Y31" i="19"/>
  <c r="T31" i="19" s="1"/>
  <c r="Y30" i="19"/>
  <c r="T30" i="19" s="1"/>
  <c r="Y36" i="19"/>
  <c r="T36" i="19" s="1"/>
  <c r="Y21" i="19"/>
  <c r="T21" i="19" s="1"/>
  <c r="Y14" i="19"/>
  <c r="T14" i="19" s="1"/>
  <c r="Y39" i="19"/>
  <c r="T39" i="19" s="1"/>
  <c r="Y29" i="19"/>
  <c r="T29" i="19" s="1"/>
  <c r="Y15" i="19"/>
  <c r="T15" i="19" s="1"/>
  <c r="P8" i="19"/>
  <c r="Q8" i="19" s="1"/>
  <c r="S8" i="19" s="1"/>
  <c r="Y10" i="19"/>
  <c r="T10" i="19" s="1"/>
  <c r="Y9" i="19"/>
  <c r="T9" i="19" s="1"/>
  <c r="Y12" i="19"/>
  <c r="T12" i="19" s="1"/>
  <c r="P4" i="19"/>
  <c r="X241" i="5"/>
  <c r="X269" i="5" s="1"/>
  <c r="D15" i="8" s="1"/>
  <c r="D19" i="8" s="1"/>
  <c r="D23" i="11" s="1"/>
  <c r="W269" i="5"/>
  <c r="U5" i="19" l="1"/>
  <c r="U4" i="19"/>
</calcChain>
</file>

<file path=xl/sharedStrings.xml><?xml version="1.0" encoding="utf-8"?>
<sst xmlns="http://schemas.openxmlformats.org/spreadsheetml/2006/main" count="2169" uniqueCount="672">
  <si>
    <t>(SCHEDULE OF RATES AND PRICES)</t>
  </si>
  <si>
    <t>To:</t>
  </si>
  <si>
    <t>Contract Services</t>
  </si>
  <si>
    <t>Power Grid Corporation of India Ltd.,</t>
  </si>
  <si>
    <t>"Saudamini", Plot No.-2</t>
  </si>
  <si>
    <t xml:space="preserve">Sector-29, </t>
  </si>
  <si>
    <t>Gurgaon (Haryana) - 122001</t>
  </si>
  <si>
    <t>SI. No.</t>
  </si>
  <si>
    <t>Unit</t>
  </si>
  <si>
    <t>Qty.</t>
  </si>
  <si>
    <t>Address   :</t>
  </si>
  <si>
    <t>Name       :</t>
  </si>
  <si>
    <t>Material Code</t>
  </si>
  <si>
    <t>Description</t>
  </si>
  <si>
    <t>Quantity</t>
  </si>
  <si>
    <t>Schedule - 3</t>
  </si>
  <si>
    <t>(SCHEDULE OF RATES AND PRICES )</t>
  </si>
  <si>
    <t>Service Code</t>
  </si>
  <si>
    <t>Name     :</t>
  </si>
  <si>
    <t>Address :</t>
  </si>
  <si>
    <t>Package Name</t>
  </si>
  <si>
    <t>Package Code</t>
  </si>
  <si>
    <t>Price Schedules</t>
  </si>
  <si>
    <t/>
  </si>
  <si>
    <t>Instructions / error messages, if any, will be displayed automatically  after selecting the cell.</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</si>
  <si>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</si>
  <si>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</si>
  <si>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</si>
  <si>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</si>
  <si>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</si>
  <si>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</si>
  <si>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</si>
  <si>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</si>
  <si>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</si>
  <si>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</si>
  <si>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</si>
  <si>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</si>
  <si>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</si>
  <si>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</si>
  <si>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</si>
  <si>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</si>
  <si>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</si>
  <si>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</si>
  <si>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</si>
  <si>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</si>
  <si>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</si>
  <si>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</si>
  <si>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</si>
  <si>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</si>
  <si>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</si>
  <si>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</si>
  <si>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</si>
  <si>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</si>
  <si>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</si>
  <si>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</si>
  <si>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</si>
  <si>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</si>
  <si>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</si>
  <si>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</si>
  <si>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</si>
  <si>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</si>
  <si>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</si>
  <si>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</si>
  <si>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</si>
  <si>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</si>
  <si>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</si>
  <si>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</si>
  <si>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</si>
  <si>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</si>
  <si>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</si>
  <si>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</si>
  <si>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</si>
  <si>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</si>
  <si>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</si>
  <si>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</si>
  <si>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</si>
  <si>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</si>
  <si>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</si>
  <si>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</si>
  <si>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</si>
  <si>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</si>
  <si>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</si>
  <si>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</si>
  <si>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</si>
  <si>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</si>
  <si>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</si>
  <si>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</si>
  <si>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</si>
  <si>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</si>
  <si>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</si>
  <si>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</si>
  <si>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</si>
  <si>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</si>
  <si>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</si>
  <si>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</si>
  <si>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</si>
  <si>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</si>
  <si>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</si>
  <si>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</si>
  <si>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</si>
  <si>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</si>
  <si>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</si>
  <si>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</si>
  <si>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</si>
  <si>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</si>
  <si>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</si>
  <si>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</si>
  <si>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</si>
  <si>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</si>
  <si>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</si>
  <si>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</si>
  <si>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</si>
  <si>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</si>
  <si>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</si>
  <si>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</si>
  <si>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</si>
  <si>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</si>
  <si>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</si>
  <si>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</si>
  <si>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</si>
  <si>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</si>
  <si>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</si>
  <si>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</si>
  <si>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</si>
  <si>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</si>
  <si>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</si>
  <si>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</si>
  <si>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</si>
  <si>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</si>
  <si>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</si>
  <si>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</si>
  <si>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</si>
  <si>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</si>
  <si>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</si>
  <si>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</si>
  <si>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</si>
  <si>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</si>
  <si>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</si>
  <si>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</si>
  <si>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</si>
  <si>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</si>
  <si>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</si>
  <si>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</si>
  <si>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</si>
  <si>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</si>
  <si>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</si>
  <si>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</si>
  <si>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</si>
  <si>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</si>
  <si>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</si>
  <si>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</si>
  <si>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</si>
  <si>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</si>
  <si>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</si>
  <si>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</si>
  <si>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</si>
  <si>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</si>
  <si>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</si>
  <si>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</si>
  <si>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</si>
  <si>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</si>
  <si>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</si>
  <si>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</si>
  <si>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</si>
  <si>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</si>
  <si>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</si>
  <si>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</si>
  <si>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</si>
  <si>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</si>
  <si>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</si>
  <si>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</si>
  <si>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</si>
  <si>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</si>
  <si>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</si>
  <si>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</si>
  <si>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</si>
  <si>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</si>
  <si>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</si>
  <si>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t>Schedule 1</t>
  </si>
  <si>
    <t>Schedule 2</t>
  </si>
  <si>
    <t>Schedule 3</t>
  </si>
  <si>
    <t>(=IF('Sch-1'!B43=0,"", 'Sch-1'!B43))</t>
  </si>
  <si>
    <t>(=IF('Sch-1'!B44=0,"", 'Sch-1'!B44))</t>
  </si>
  <si>
    <t>(='Sch-1'!B43)</t>
  </si>
  <si>
    <t>(='Sch-1'!B44)</t>
  </si>
  <si>
    <t>Direct</t>
  </si>
  <si>
    <t>Bought-out</t>
  </si>
  <si>
    <t>PR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</si>
  <si>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</si>
  <si>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</si>
  <si>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</si>
  <si>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</si>
  <si>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</si>
  <si>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</si>
  <si>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</si>
  <si>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</si>
  <si>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</si>
  <si>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</si>
  <si>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</si>
  <si>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</si>
  <si>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</si>
  <si>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</si>
  <si>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</si>
  <si>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</si>
  <si>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</si>
  <si>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</si>
  <si>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</si>
  <si>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</si>
  <si>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</si>
  <si>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</si>
  <si>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</si>
  <si>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</si>
  <si>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</si>
  <si>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</si>
  <si>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</si>
  <si>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</si>
  <si>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</si>
  <si>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</si>
  <si>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</si>
  <si>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</si>
  <si>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</si>
  <si>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Local Transportation, In-transit Insurance, loading and unloading</t>
  </si>
  <si>
    <t>Date</t>
  </si>
  <si>
    <t>Place</t>
  </si>
  <si>
    <t>Printed Name</t>
  </si>
  <si>
    <t xml:space="preserve">SAC
(Service Accounting Codes)
</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</si>
  <si>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</si>
  <si>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</si>
  <si>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</si>
  <si>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</si>
  <si>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</si>
  <si>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</si>
  <si>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</si>
  <si>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</si>
  <si>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</si>
  <si>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</si>
  <si>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</si>
  <si>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</si>
  <si>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</si>
  <si>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</si>
  <si>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</si>
  <si>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</si>
  <si>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</si>
  <si>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</si>
  <si>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</si>
  <si>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</si>
  <si>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BIDDER:</t>
  </si>
  <si>
    <r>
      <t xml:space="preserve">Specify type of Bidder
</t>
    </r>
    <r>
      <rPr>
        <i/>
        <sz val="12"/>
        <rFont val="Book Antiqua"/>
        <family val="1"/>
      </rPr>
      <t>[Select from drop down menu]</t>
    </r>
  </si>
  <si>
    <t xml:space="preserve">Total Ex-Works Price
(excluding GST)
</t>
  </si>
  <si>
    <t>(All Prices are in Indian Rupees)</t>
  </si>
  <si>
    <t>Schedule-2 : Local Transportation, In-transit Insurance, loading and unloading</t>
  </si>
  <si>
    <t>Discount Factors</t>
  </si>
  <si>
    <t>From Sch-6</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</si>
  <si>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</si>
  <si>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</si>
  <si>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</si>
  <si>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</si>
  <si>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</si>
  <si>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</si>
  <si>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</si>
  <si>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</si>
  <si>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</si>
  <si>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</si>
  <si>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</si>
  <si>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</si>
  <si>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</si>
  <si>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</si>
  <si>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</si>
  <si>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</si>
  <si>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</si>
  <si>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</si>
  <si>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</si>
  <si>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</si>
  <si>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</si>
  <si>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</si>
  <si>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</si>
  <si>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</si>
  <si>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</si>
  <si>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</si>
  <si>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</si>
  <si>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</si>
  <si>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</si>
  <si>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</si>
  <si>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</si>
  <si>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</si>
  <si>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</si>
  <si>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</si>
  <si>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</si>
  <si>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</si>
  <si>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</si>
  <si>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</si>
  <si>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</si>
  <si>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</si>
  <si>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</si>
  <si>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</si>
  <si>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</si>
  <si>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</si>
  <si>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</si>
  <si>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</si>
  <si>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</si>
  <si>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</si>
  <si>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</si>
  <si>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</si>
  <si>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</si>
  <si>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</si>
  <si>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</si>
  <si>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</si>
  <si>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</si>
  <si>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</si>
  <si>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</si>
  <si>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</si>
  <si>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</si>
  <si>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</si>
  <si>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</si>
  <si>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</si>
  <si>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</si>
  <si>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</si>
  <si>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</si>
  <si>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</si>
  <si>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</si>
  <si>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</si>
  <si>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</si>
  <si>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</si>
  <si>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</si>
  <si>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</si>
  <si>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</si>
  <si>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</si>
  <si>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</si>
  <si>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</si>
  <si>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</si>
  <si>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</si>
  <si>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</si>
  <si>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</si>
  <si>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</si>
  <si>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</si>
  <si>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</si>
  <si>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</si>
  <si>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</si>
  <si>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</si>
  <si>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</si>
  <si>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</si>
  <si>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</si>
  <si>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</si>
  <si>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</si>
  <si>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</si>
  <si>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</si>
  <si>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</si>
  <si>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</si>
  <si>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</si>
  <si>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</si>
  <si>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</si>
  <si>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</si>
  <si>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</si>
  <si>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</si>
  <si>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</si>
  <si>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</si>
  <si>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</si>
  <si>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</si>
  <si>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</si>
  <si>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Total Ex-Works Price</t>
  </si>
  <si>
    <t>Schedule-1</t>
  </si>
  <si>
    <t>Whether SAC in column ‘8’ is confirmed. If not  indicate applicable the SAC #</t>
  </si>
  <si>
    <t>Whether  rate of GST in column ‘10’ is confirmed. If not  indicate applicable rate of GST #</t>
  </si>
  <si>
    <t xml:space="preserve">KM </t>
  </si>
  <si>
    <t xml:space="preserve">M  </t>
  </si>
  <si>
    <t>STATEMENT OF QUOTED / CORRECTED PRICES</t>
  </si>
  <si>
    <t>ALL FIGURES ARE IN INDIAN RUPEES</t>
  </si>
  <si>
    <t>BIDDER</t>
  </si>
  <si>
    <t>SL.</t>
  </si>
  <si>
    <t>PRICE COMPONENT</t>
  </si>
  <si>
    <t>QUOTED PRICE</t>
  </si>
  <si>
    <t>CORRECTED PRICE</t>
  </si>
  <si>
    <t>Price of Plant and Equipment (including Mandatory Spares Parts) to be supplied [Schedule-1]</t>
  </si>
  <si>
    <t>Local Transportation, In-transit Insurance, loading and unloading charges [Schedule-2]</t>
  </si>
  <si>
    <t>Installation Charges [Schedule-3]</t>
  </si>
  <si>
    <t>Type Test Charges [Schedule-7]</t>
  </si>
  <si>
    <t xml:space="preserve"> </t>
  </si>
  <si>
    <t>Total Bid Price excluding GST (1+2+3+4)</t>
  </si>
  <si>
    <t xml:space="preserve">Discount </t>
  </si>
  <si>
    <t>NIL</t>
  </si>
  <si>
    <t>Taxes &amp; Duties:</t>
  </si>
  <si>
    <t>GST on Supply of Goods @5%</t>
  </si>
  <si>
    <t>total GST on supply</t>
  </si>
  <si>
    <t>GST on Supply of Goods @12%</t>
  </si>
  <si>
    <t>GST on Supply of Goods @18%</t>
  </si>
  <si>
    <t>GST on Supply of Goods @28%</t>
  </si>
  <si>
    <t>GST on Supply of Installation Services @ 18%</t>
  </si>
  <si>
    <t>GST on Type Test Charges</t>
  </si>
  <si>
    <t>Total Taxes &amp; Duties</t>
  </si>
  <si>
    <t>Total Bid Price (including Taxes &amp; Duties)</t>
  </si>
  <si>
    <t>Note-1:</t>
  </si>
  <si>
    <t xml:space="preserve">It may be mentioned that KEC in Schedule-1 &amp; 3 of their bid, have confirmed/deemed confirmed HSN/SAC code. Also, KEC have confirmed/ deemed confirmed rate of GST for all the items/services in Schedule-1 &amp; 3. Hence the GST tax rate as quoted by KEC has been considered to arrive at their total evaluated bid price, in line with the provisions of the Bidding Documents.                            </t>
  </si>
  <si>
    <t>Note-2:</t>
  </si>
  <si>
    <t>It may be mentioned that KEC in Schedule-3 of their bid, have quoted unit prices in more than 2 place of decimals. Accordingly, to work out the total corrected price, unit rates quoted by KEC are rounded off to 2 place of decimals.</t>
  </si>
  <si>
    <t>Annexure-E9</t>
  </si>
  <si>
    <r>
      <rPr>
        <b/>
        <i/>
        <sz val="11"/>
        <rFont val="Book Antiqua"/>
        <family val="1"/>
      </rPr>
      <t xml:space="preserve">Transmission line Tower Package TW03 for 765 kV D/C Navasari (New) (South Gujarat) - Padghe line (Gujarat portion) associated with Transmission Network Expansion in Gujarat to increase its ATC from ISTS: Part B;
Spec. No.: 5002002154/TOWER/DOM/A04-CC CS -5 </t>
    </r>
    <r>
      <rPr>
        <b/>
        <i/>
        <sz val="12"/>
        <rFont val="Book Antiqua"/>
        <family val="1"/>
      </rPr>
      <t xml:space="preserve">
</t>
    </r>
  </si>
  <si>
    <t>Rounded off UnitPrice</t>
  </si>
  <si>
    <t>GST rate</t>
  </si>
  <si>
    <t>GST @12%</t>
  </si>
  <si>
    <t>GST @18%</t>
  </si>
  <si>
    <t>GST @28%</t>
  </si>
  <si>
    <t>GST amount @12%</t>
  </si>
  <si>
    <t>GST amount @18%</t>
  </si>
  <si>
    <t>GST amount @28%</t>
  </si>
  <si>
    <t>Total Corrected Price (excl. GST)</t>
  </si>
  <si>
    <t>GST Amount</t>
  </si>
  <si>
    <t>Rate of GST applicable  (in %)</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</si>
  <si>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</si>
  <si>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</si>
  <si>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NIT/RFB No</t>
  </si>
  <si>
    <t xml:space="preserve">Fill up only green shaded cells in Schedule-1 and Schedule-2 </t>
  </si>
  <si>
    <t>All the cells in Schedule are auto filled, therefore no cell is required to be filled up there.</t>
  </si>
  <si>
    <t>GST payable on the price quoted if Contract is awarded (%)</t>
  </si>
  <si>
    <t xml:space="preserve">Total Price for inland transportation and other services required in India to convey the Goods to their final destination
(excluding GST)
</t>
  </si>
  <si>
    <t>Description of Goods</t>
  </si>
  <si>
    <t xml:space="preserve">GST
payable on the price quoted if Contract is awarded
</t>
  </si>
  <si>
    <t xml:space="preserve">Unit Ex- works price
</t>
  </si>
  <si>
    <t>GST on Ex works</t>
  </si>
  <si>
    <t>GST on F&amp;I</t>
  </si>
  <si>
    <t>Total Ex works (exc GST)</t>
  </si>
  <si>
    <t>Total F&amp;I (exc GST)</t>
  </si>
  <si>
    <t>GST payable on the price quoted if Contract is awarded (Amount)</t>
  </si>
  <si>
    <t>Total Price per line item (including GST)</t>
  </si>
  <si>
    <t>Unit price</t>
  </si>
  <si>
    <t>Total Price per line item (excluding GST)</t>
  </si>
  <si>
    <t>9M STP 410 MPA SP 33</t>
  </si>
  <si>
    <t>Fabrication and Supply of M.S. Galvanised items- Pole Top Bracket,V-Cross arm, Back Clamps for V-Cross arm , D P Channel, D P Channelclamp, Stay clamps angle, Stay clamps side, D P cross bracing &amp;clamps,Guarding arm etc etc. complete as required.</t>
  </si>
  <si>
    <t xml:space="preserve">MT </t>
  </si>
  <si>
    <t>PG Clamp for ACSR Weasel Conductor</t>
  </si>
  <si>
    <t>PIPE EARTHING OF 40 MM DIA, 2.5M LONG GI  PIPE (MEDIUM GRADE)  FORTREATED EARTHING AT  DT LOCATION.</t>
  </si>
  <si>
    <t>11KV HG FUSE INCLUDING ALL ACCESSORIES</t>
  </si>
  <si>
    <t>DISC INSULATOR HARDWARE &amp; ACCESSORIES SUITABLE TO  11 KV B&amp;S TYPE, 45KN POLYMER INSULATORS AS PER TS</t>
  </si>
  <si>
    <t>ACSR DOG CONDUCTOR</t>
  </si>
  <si>
    <t>20 MM DIA 2500 MM LONG GI ROD TOGETHER WITH FIXINGARRANGEMENT(EXCLUDING GI WIRE REQUIRED  FOR EARTHING) AS PER APPROVEDDRAWING.</t>
  </si>
  <si>
    <t>GUY STRAIN INSULATORS DESIGNATION 'C'</t>
  </si>
  <si>
    <t>10 SWG GI WIRE FOR PROTECTIVE GUARDING LACING  AS PER TS</t>
  </si>
  <si>
    <t xml:space="preserve">KG </t>
  </si>
  <si>
    <t>8SWG GI WIRE FOR PROTECTIVE GUARDING &amp; EARTHING AS PER TS</t>
  </si>
  <si>
    <t>PG (Parallel Groove) Clamp for ACSR Dog</t>
  </si>
  <si>
    <t>8M STP 410 MPA SP 15</t>
  </si>
  <si>
    <t>GUY STRAIN INSULATORS DESIGNATION 'A'   AS PER TS</t>
  </si>
  <si>
    <t>FABRICATION AND SUPPLY OF M.S. GALVANIZED ITEMS- CLAMPS, ETC, COMPLETEAS REQUIRED FOR LT AB CABLE</t>
  </si>
  <si>
    <t>GI FLAT FOR NEUTRAL EARTHING OF DT</t>
  </si>
  <si>
    <t>LT DISTRIBUTION BOX SUITABLE FOR 63 KVA DT  AS PER TS</t>
  </si>
  <si>
    <t>LT DISTRIBUTION BOX SUITABLE FOR 100 KVA DT  AS PER TS</t>
  </si>
  <si>
    <t>PG Clamp for ACSR Rabbit Conductor</t>
  </si>
  <si>
    <t>LT DISTRIBUTION BOX SUITABLE FOR 400 KVA DT  AS PER TS</t>
  </si>
  <si>
    <t>7=5x6</t>
  </si>
  <si>
    <t>9=5x8</t>
  </si>
  <si>
    <t>10=(7+9)x2</t>
  </si>
  <si>
    <t>Erection of 11 kV Stay set  with concreting (1:2:4)   including supply of  foundation material,  complete  in all respect as perapproved drawings.</t>
  </si>
  <si>
    <t>Route survey  and pole spotting  for 11 kV lines</t>
  </si>
  <si>
    <t>CKM</t>
  </si>
  <si>
    <t>Erection of 33 kV /11 kV /LT Stay set  with concreting (1:2:4)   including supply  complete  in all respect as per approveddrawings.</t>
  </si>
  <si>
    <t>Earthing of poles using spike type earthing   as per approved drawings.</t>
  </si>
  <si>
    <t>Erection of LT Stay set  with concreting (1:2:4)   including supply of  foundation material,  complete  in all respect as perapproved drawings.</t>
  </si>
  <si>
    <t>Installation of  3-Phase 11/0.4 kV, 63 kVA  Distribution Transformer  alongwith  all  associated equipment &amp;  accessories. Thisincludes fixing of MS galavanised items, Insulators, LA,  HG fuse,  AB Switch, LT Distribution box , danger plate, anti climbingdevice  and making all connections  to make the DT ready in all respect. This also includes supply  of  Dangerplate, PreformedInsulator binding, anti-climbing device, supply of termination kits for connecting LT cable at LTbushing and LTDB</t>
  </si>
  <si>
    <t>Pipe earthing using 40 mm dia, 2.5m long GI pipe treated with charcoal &amp; salt including supply of Charcoal and salt (AlternativelyCalcium Bentonite clay &amp; black soil as per TS) as required as per approved drawing. (earth pit chamber not to be constructed)</t>
  </si>
  <si>
    <t>Augmentation work of  all  associated equipment &amp;  accessories of  3-Phase 11/0.433 kV, 400 kVA  Distribution Transformer. Thisincludes fixing of MS galavanised items, AB Switch, LA,  HG fuse,  LT Distribution Box and connection of DT,  PG Clamp, dangerplate, anticlimbing device &amp; sign board  and making all connections  to make the DT ready in all respect. This also includes supplyof  Danger plate, sign board, Preformed Insulator binding, anti-climbing device, supply of termination kits for terminating LT cableat LT bushing and LT Distribution Box as per TS</t>
  </si>
  <si>
    <t>Replacement work of  3-Phase 11/0.433 kV, 400 kVA  Distribution Transformer  on Plinth (including construction of DistributionTransformer Plinth) as per TS</t>
  </si>
  <si>
    <t>SUPPLY &amp; INSTALLATION OF SIGN BOARD AS PER APPROVED DRAWING AND AS PER TS</t>
  </si>
  <si>
    <t>GRAND TOTAL [1+2]</t>
  </si>
  <si>
    <t>Total Ex-Works Price + price for inland transportation and other services required in India to convey the Goods to their final destination
(including GST)</t>
  </si>
  <si>
    <t>Total Installation / Erection Charges (excluding GST)</t>
  </si>
  <si>
    <t>Total Installation / Erection Charges (including GST)</t>
  </si>
  <si>
    <t>Schedule - 2</t>
  </si>
  <si>
    <t>Supply of Plant (including Mandatory Spare Parts)</t>
  </si>
  <si>
    <t>11kV grade 3Cx185 sqmm (XLPE) Power Cable as per TS</t>
  </si>
  <si>
    <t>Supply of Installation Services :</t>
  </si>
  <si>
    <t>13=10*11</t>
  </si>
  <si>
    <t>15=13+14</t>
  </si>
  <si>
    <t>Stringing of S/C  3- ph, 3-wire, 11 kV line With  ACSR Dog  conductor. This  includes all activities i.e. fixing of MS galvanisedfabricated items, installation of insulators, stringing of conductor, binding of conductor with pin insulator using preformedinsulator binding,  mid span jointing, repairing of  conductor using repair sleeve if unavoidable, fixing of  anti climbing device&amp;danger plate on all 2/3/4 Pole structures &amp; road crossing poles,  jumpering  etc. complete in all respect. This  includes supplyand installation of repair sleeves/jointing sleeves, mid span joint, danger plate, preformed insulator bindings  &amp; anti-climbingdevice.</t>
  </si>
  <si>
    <t>Stringing of S/C  3- ph, 3-wire, 11 kV line With  ACSR Dog conductor including guarding &amp; lacing. This  includes all activitiesi.e.fixing of MS galvanised fabricated items, installation of insulators, stringing of conductor, binding of conductor with pininsulator using preformed insulator binding,  mid span jointing, repairing of  conductor using repair sleeve if unavoidable, fixingof  anti climbing device &amp; danger plate on all 2/3/4 Pole structures &amp; road crossing poles,  jumpering  etc. complete in allrespect. This  includes supply and installation of repair sleeves/jointing sleeves, mid span joint, danger plate, preformedinsulatorbindings  &amp; anti-climbing device.</t>
  </si>
  <si>
    <t>To</t>
  </si>
  <si>
    <t>POWERGRID CORPORATION OF INDIA LIMITED,</t>
  </si>
  <si>
    <t xml:space="preserve"> Saudamini, Plot No. 2, Sector - 29, Gurgaon</t>
  </si>
  <si>
    <t>Rev0</t>
  </si>
  <si>
    <t xml:space="preserve">LT Reconductoring works: 120sqmm ABC    </t>
  </si>
  <si>
    <t xml:space="preserve">LT Reconductoring works: 70sqmm ABC     </t>
  </si>
  <si>
    <t xml:space="preserve">LT Reconductoring works: 50sqmm ABC     </t>
  </si>
  <si>
    <t xml:space="preserve">11kV Line works: ACSR DOG               </t>
  </si>
  <si>
    <t xml:space="preserve">New DT Works: 63kVA                     </t>
  </si>
  <si>
    <t xml:space="preserve">New DT Works: 100kVA                    </t>
  </si>
  <si>
    <t xml:space="preserve">New DT Works: 250kVA                    </t>
  </si>
  <si>
    <t>3-PHASE LT AERIAL BUNCHED CABLE- 3C X 120 + 1C X 95 SQMM AS PER TS</t>
  </si>
  <si>
    <t>SUSPENSION CLAMP SUITABLE FOR LT ABC WITH 95SQMM BARE MESSENGER WIRE</t>
  </si>
  <si>
    <t>TENSION CLAMP SUITABLE FOR LT ABC WITH 95SQMM BARE MESSENGER WIRE</t>
  </si>
  <si>
    <t>EYEHOOK FOR LT AERIAL BUNCHED CABLE</t>
  </si>
  <si>
    <t>PIERCING CONNECTOR FOR 120SQMM AERIAL BUNCHED CABLE</t>
  </si>
  <si>
    <t>PG CLAMP SUITABLE FOR LT ABC WITH 95SQMM BARE MESSENGER WIRE</t>
  </si>
  <si>
    <t>1.1 KV, 4 CORE 35 MM2, UNARMOURED XLPE CABLE  AS PER TS</t>
  </si>
  <si>
    <t>1.1 KV, 1 CORE 25 MM2, UNARMOURED XLPE CABLE  AS PER TS</t>
  </si>
  <si>
    <t>3-PHASE LT AERIAL BUNCHED CABLE- 3C X 70 + 1C X 50 SQMM AS PER TS</t>
  </si>
  <si>
    <t>SUSPENSION CLAMP SUITABLE FOR LT ABC WITH 50SQMM BARE MESSENGER WIRE</t>
  </si>
  <si>
    <t>TENSION CLAMP SUITABLE FOR LT ABC WITH 50SQMM BARE MESSENGER WIRE</t>
  </si>
  <si>
    <t>PIERCING CONNECTOR FOR 70SQMM AERIAL BUNCHED CABLE</t>
  </si>
  <si>
    <t>PG CLAMP SUITABLE FOR LT ABC WITH 50SQMM BARE MESSENGER WIRE</t>
  </si>
  <si>
    <t>3-PHASE LT AERIAL BUNCHED CABLE- 3C X 50 + 1C X 35 SQMM AS PER TS</t>
  </si>
  <si>
    <t>SUSPENSION CLAMP SUITABLE FOR LT ABC WITH 35SQMM BARE MESSENGER WIRE</t>
  </si>
  <si>
    <t>TENSION CLAMP SUITABLE FOR LT ABC WITH 35SQMM BARE MESSENGER WIRE</t>
  </si>
  <si>
    <t>PIERCING CONNECTOR FOR 50SQMM AERIAL BUNCHED CABLE</t>
  </si>
  <si>
    <t>PG CLAMP SUITABLE FOR LT ABC WITH 35SQMM BARE MESSENGER WIRE</t>
  </si>
  <si>
    <t>1.1 KV, 1 CORE 185 MM2, FRLS, PVC CABLE AS PER TS</t>
  </si>
  <si>
    <t>LT DISTRIBUTION BOX SUITABLE FOR 250 KVA DT  AS PER TS</t>
  </si>
  <si>
    <t>415V AC Distribution Board (ACDB) as per Technical Specification</t>
  </si>
  <si>
    <t>END TERMINATION KIT SUITABLE  FOR TERMINATION IN  11 KV INDOOR VCBPANEL FOR  3CX185 SQ. MM CABLE</t>
  </si>
  <si>
    <t>1.1kV grade 3.5Cx95 sqmm Armoured (PVC) Power Cable</t>
  </si>
  <si>
    <t>1.1KV GRADE 2CX10 SQMM ARMOURED (PVC) COPPER  CABLE</t>
  </si>
  <si>
    <t>LOT</t>
  </si>
  <si>
    <t>32 mm MS rod for Earthmat (KG)</t>
  </si>
  <si>
    <t>GS FLAT 50X6MM(KG)</t>
  </si>
  <si>
    <t>GI Flat - 25x3 mm(KG)</t>
  </si>
  <si>
    <t>ABC POWDER TYPE FIRE EXTINGUISHER - 6 KG</t>
  </si>
  <si>
    <t>4.5 kg CO2 type Portable Fire extinguisher</t>
  </si>
  <si>
    <t>22.5 kg CO2 type Portable Fire Extinguisher</t>
  </si>
  <si>
    <t>11=9+10+7</t>
  </si>
  <si>
    <t>Total Ex-Works Price including GST</t>
  </si>
  <si>
    <t>30V, 80 AH (at 10 Hrs discharge rate) Ni-Cd battery  &amp; all other accessories and connectors as per Technical Specifications.</t>
  </si>
  <si>
    <t>30V, 40 Amp.  Float-Cum-Boost Battery Charger with full wave rectification for  220 V,  1 phase, 50 Hz AC Input Supply aling withinbuilt DC Distribution board as per Technical Specification.</t>
  </si>
  <si>
    <t>Erection of  9  mtr. Steel Tubular pole including excavation of pits in all type of soil, Concrete foundation complete and Coupingof Support upto 450 mm as per TS</t>
  </si>
  <si>
    <t>Lighting System complete for switchyard, control room building, maingate &amp; sub-station boundary  as per TS  (For New Sub-station)</t>
  </si>
  <si>
    <t>Soil Investigation &amp; Contour Survey of Substation area (New Sub-station)</t>
  </si>
  <si>
    <t>Earth filling &amp; Site Leveling:  Earth work in PSS site with ordinary soil (vide classification of soil item - A) obtained fromborrow pits free from logs, stumps, roots, rubbish or any other ingredients likely to deteriorate or affect the stability of thesite surface including breaking the clods maximum to 60 mm cubes, placing the earth in layers not exceeding 225 mm in loosethickness, rough dressing including cost of cutting and removing shrubs , roots falling in borrow area all complete as per approveddesign ( Mode of measurement: sectional measurement after required compaction)</t>
  </si>
  <si>
    <t xml:space="preserve">M3 </t>
  </si>
  <si>
    <t>Earthwork in excavation and filling in PSS site, all types of soil in open areas/ nallas/ channels, to the required slopes, shapes,levels, elevations and profile, including trimming of bottom and slopes of excavation, bailing out rain (dewatering), pumping,removal of slush, preparing embankments/ marginal banks, loosening, dressing, spreading material in layers not exceeding 200mm, asper directions of Engineer-in-charge, water flooding, compacting to achieve 95 percent consolidation at optimum moisture content,finishing etc. all complete, for all leads within the leveling boundary and all lifts, with all labour, material, tools, tackles andequipment, safeguards and incidentals, as necessary, as per drawings, specification anddirections of Engineer-in-Charge. .</t>
  </si>
  <si>
    <t>Gravel filling in switchyard area excluding road and footpath.</t>
  </si>
  <si>
    <t xml:space="preserve">M2 </t>
  </si>
  <si>
    <t>CONSTRUCTION (INCLUDING SUPPLY OF ALL MATERIAL)  ERECTION OF SECURITY FENCING WITH TOE WALL ALONGWITH ONE SWITCHYARD GATE AS PERAPPROVED DRAWINGS &amp; TS.</t>
  </si>
  <si>
    <t>Construction (including supply of all material) of Cable Trench alongwith pre-cast RCC Trench Cover, Brick Work wherever requiredall complete as approved Drawing &amp; TS outside the control room building. - 0.5 Meter  wide Trench ( 500 mm deep)</t>
  </si>
  <si>
    <t>Construction of Drainage System in the Substation premises all complete as approved Drawing.</t>
  </si>
  <si>
    <t>Construction of 3.75 meter wide RCC Approach Road  (including supply of all material) all complete as per approved drawing &amp; TS.</t>
  </si>
  <si>
    <t>Sinking of Tubewell and installation of motor operated submersible pump of suitable capacity and reputed make (All items to besupplied by the contractor. Make of motor/pump to be approved by POWERGRID)</t>
  </si>
  <si>
    <t>Construction of Boundary Wall ( including supply of all material) with  fixing of MS angle &amp;  Barbed Wire fencing all along theboundary wall including  supply and fixing of main gate  - complete with painting etc all as per approved drawing &amp; TS (Measurementfor this purpose will  include length of gate along boundary wall)</t>
  </si>
  <si>
    <t>Dismantling works of existing DT upto 63 kVA. The dismantled material shall be transported to the DISCOM store as per the directionof Engineer-in-charge.</t>
  </si>
  <si>
    <t>Installation work of 3 phase, 11/0.433kV, 63kVA Distribution Transformer. This includes fixing of LT distribution box and connectionof DT and sign board and making all connections to make DT ready in all respects. This also includes supply of termination kits forterminating LT cable at LT busghing and LT Distribution box as per TS.</t>
  </si>
  <si>
    <t>Construction/ Replacement/ Enhancement work of  3-Phase 11/0.4 kV, 250 kVA  Distribution Transformer  alongwith  all  associatedequipment &amp;  accessories. This includes fixing of MS/ galavanised items, Insulators, LA,  HG fuse,  AB Switch, LT Distribution box ,danger plate, anticlimbingdevice and making all connections  to make the DT ready in all respect. This also includes supply  ofDanger plate, PreformedInsulator binding, anti-climbing device, supply of termination kits for connecting LT cable at LT bushing andLTDB.</t>
  </si>
  <si>
    <t>14=13*12</t>
  </si>
  <si>
    <t xml:space="preserve">Package: Kargil District </t>
  </si>
  <si>
    <t>Unit Price for inland transportation and other services required in India to convey the Goods to their final destination</t>
  </si>
  <si>
    <t>Total Price for inland transportation and other services required in India to convey the Goods to their final destination
(excluding GST)</t>
  </si>
  <si>
    <t xml:space="preserve">GST
payable on the price quoted if Contract is awarded
</t>
  </si>
  <si>
    <t>Total Price per line item</t>
  </si>
  <si>
    <t xml:space="preserve">33 kV Line works: ACSR DOG on DP        </t>
  </si>
  <si>
    <t xml:space="preserve">33/11 kV Substation Works               </t>
  </si>
  <si>
    <t>11 M STP 410 MPA SP 56</t>
  </si>
  <si>
    <t>11KV, 70KN B&amp;S DISC INSULATORS</t>
  </si>
  <si>
    <t>HARDWARE FITTINGS &amp; ACCESSORIES SUITABLE TO 11KV B&amp;S TYPE, 70 KN DISCINSULATORS AS PER TS</t>
  </si>
  <si>
    <t>6.3MVA , 33/11 KV, 3-phase Power Transformer including Insulating Oil</t>
  </si>
  <si>
    <t>33 KV, 1250 AMPS, 25 KA, 3 PHASE VACUUM CIRCUIT BREAKER WITH SUPPORTSTRUCTURE COMPLETE WITH ACCESSORIES AS PER TS</t>
  </si>
  <si>
    <t>33KV CONTROL &amp; RELAY PANEL ALONGWITH E/F &amp; O/C RELAYS, MIMIC DIAGRAM,VOLTMETER, AMMETER, ANNUNCIATION WINDOWS WITH ANNUNCIATION RELAYS ANDOTHER COMPONENTS ETC AS PER TS FOR CONTROLLING 33 KV FEEDER VCB WITHSTATIC TRI-VECTOR ENERGY METER</t>
  </si>
  <si>
    <t>33KV CONTROL &amp; RELAY PANEL ALONGWITH E/F &amp; O/C RELAYS, MIMIC DIAGRAM,VOLTMETER, AMMETER, ANNUNCIATION WINDOWS WITH ANNUNCIATION RELAYS ANDOTHER COMPONENTS ETC AS PER TS FOR CONTROLLING POWER TRANSFORMER VCB</t>
  </si>
  <si>
    <t>33KV, 3 PHASE HG FUSE AS PER TECHNICAL SPECIFICATION</t>
  </si>
  <si>
    <t>36 kV, 630A, 25 KA, 3-Phase  DoubleBreak Isolator with one E/S</t>
  </si>
  <si>
    <t>36 kV, 630A, 25 KA, 3-Phase  DoubleBreak Isolator without E/S</t>
  </si>
  <si>
    <t>36 KV, 1-PHASE, 33KV/110 VOLT, SINGLE CORE  OUTDOOR TYPE POTENTIALTRANSFORMER ALONG WITH JUNCTION BOX (1 NO JUNCTION BOX FOR 3 NOS OF1-PHASE PTS) AND REQUIRED ACCESSORIES ETC., COMPLETE AS PER TECHNICALSPECIFICATIONS.</t>
  </si>
  <si>
    <t>T-CLAMPS, THROUGH CLAMP, CONNECTORS, P.G.CLAMPS ETC. SUITABLE FORCONNECTION  TO ACSR WOLF, PAD TYPE COMPRESSION CLAMP FOR 33 KVTRANSFORMER BAY</t>
  </si>
  <si>
    <t>T-CLAMPS, THROUGH CLAMP, CONNECTORS, P.G.CLAMPS ETC. SUITABLE FORCONNECTION  TO ACSR WOLF, PAD TYPE COMPRESSION CLAMP FOR "33 KV LINEBAY WITH VCB"</t>
  </si>
  <si>
    <t>T-CLAMPS, THROUGH CLAMP, CONNECTORS, P.G.CLAMPS ETC. SUITABLE FORCONNECTION  TO ACSR WOLF, PAD TYPE COMPRESSION CLAMP FOR 33KV LINE BAYWITH HG FUSE</t>
  </si>
  <si>
    <t>T-CLAMPS, THROUGH CLAMP, CONNECTORS, P.G.CLAMPS ETC. SUITABLE FORCONNECTION  TO ACSR WOLF, PAD TYPE COMPRESSION CLAMP FOR 33KV PT BAY</t>
  </si>
  <si>
    <t>T-CLAMPS, THROUGH CLAMP, CONNECTORS, P.G.CLAMPS ETC. SUITABLE FORCONNECTION  TO ACSR WOLF, PAD TYPE COMPRESSION CLAMP FOR 33/.433KVSTATION TRANSFORMER BAY</t>
  </si>
  <si>
    <t>ACSR Wolf Conductor</t>
  </si>
  <si>
    <t>HARDWARE FITTINGS &amp; ACCESSORIES SUITABLE FOR DISC INSULATORS 33KV,70KN, B&amp;S COMPLETE AS PER TECHNICAL SPECIFICATION.</t>
  </si>
  <si>
    <t>33 KV POST INSULATOR ASSEMBLY COMPRISING OF 2 NOS OF INSULATORS,FITTINGS AND ACCESSORIES.</t>
  </si>
  <si>
    <t>GALVANISED FABRICATED STRUCTURE FOR 33 KV EQUIPMENTS, TOWERS &amp; GANTRY-TO BE DESIGNED DURING DETAILED ENGINEERING &amp; AS PER TS</t>
  </si>
  <si>
    <t xml:space="preserve">33 kV Line Works: ACSR DOG on DP        </t>
  </si>
  <si>
    <t xml:space="preserve">33/11kV SS -Services                    </t>
  </si>
  <si>
    <t xml:space="preserve">Signboard                               </t>
  </si>
  <si>
    <t>Route survey  and pole spotting of 33 KV line as perTS.</t>
  </si>
  <si>
    <t>Stringing of S/C  3- ph, 3-wire, 33 kV line With  ACSR Dog  conductor on Double Pole Structure. This  includes all activities i.e.fixing of MS galvanised fabricated items, installation of insulators, stringing of conductor,  mid span jointing, repairing ofconductor using repair sleeve if unavoidable, fixing of  anti climbing device &amp; danger plate on all 2/3/4 Pole structures &amp; roadcrossing poles,  jumpering  etc. complete in all respect.This  includes supply and installation of repair sleeves/jointing sleeves,mid span joint, danger plate, preformed insulator bindings  &amp; anti-climbing device.</t>
  </si>
  <si>
    <t>Installation, testing &amp; commissioning  of  6.3MVA , 33/11 KV, 3-phase Power Transformer including Insulating Oil along with allaccessories complete as per TS.</t>
  </si>
  <si>
    <t>Erection with structure, testing &amp; commissioning of new 33 kV , 1250 Amp VCBs</t>
  </si>
  <si>
    <t>33KV Control &amp; Relay panel alongwith E/F &amp; O/C relays, Mimic Diagram, Voltmeter, Ammeter, Annunciation Windows with annunciationrelays and other components etc as per TS for controlling Feeder VCB.</t>
  </si>
  <si>
    <t>33kV Control &amp; Relay panel alongwith E/F &amp; O/C relays, Mimic Diagram, Voltmeter, Ammeter, Annunciation Windows with annunciationrelays and other components etc as per TS for controlling Power transformer VCB.</t>
  </si>
  <si>
    <t>33kV, 3 phase HG Fuse as per Technical Specification for feeder</t>
  </si>
  <si>
    <t>Erection alongwith structure , testing &amp; commissioning of new 33 kV , 630  Amp  DBCR Isolator with earth switch</t>
  </si>
  <si>
    <t>Erection alongwith structure , testing &amp; commissioning of new 33 kV , 630  Amp  DBCR Isolator  without earth switch</t>
  </si>
  <si>
    <t>Erection of 33 kV line  gantry (Total 3  towers &amp; 2  beams) as per approved drawing. This also includes the erection of one spikeper gantry  for lightning protection and its earthing</t>
  </si>
  <si>
    <t>Erection of 33 kV bus gantry (consisting of 2 towers &amp; 1  beam) as per approved drawing. This also includes the erection of onespike per gantry  for lightning protection and its earthing</t>
  </si>
  <si>
    <t>Erection of 33 kV line  gantry (consisting of 2 towers &amp; 1  beam) as per approved drawing. This also includes the erection of onespike per gantry  for lightning protection and its earthing</t>
  </si>
  <si>
    <t>T-Clamps, Through Clamp, Connectors, P.G.Clamps, Spacers,  etc. suitable for connection  to 2"/1.5" IPS Al pipe, Pad typecompression clamp, ACSR Wolf  Conductor, various 33 KV Equipment such as Power Transformer etc complete- 33 kV line Bay with VCB</t>
  </si>
  <si>
    <t>T-Clamps, Through Clamp, Connectors, P.G.Clamps, Spacers,  etc. suitable for connection  to 2"/1.5" IPS Al pipe, Pad typecompression clamp, ACSR Wolf  Conductor, various 33 KV Equipment such as Power Transformer etc complete- 33kV line Bay with HG Fuse</t>
  </si>
  <si>
    <t>T-Clamps, Through Clamp, Connectors, P.G.Clamps, Spacers,  etc. suitable for connection  to 2"/1.5" IPS Al pipe, Pad typecompression clamp, ACSR Wolf  Conductor, various 33 KV Equipment such as Power Transformer etc complete-33kV PT Bay</t>
  </si>
  <si>
    <t>NIT/RFB No.: CC/NT/W-MISC/DOM/A04/24/08107</t>
  </si>
  <si>
    <t>Loss Reduction work under RDSS in Kargil district under Implementation of Distribution Infrastructure works of LPDD under RDSS in the districts of Leh &amp; Kargil of UT of Ladakh- Re-Tender</t>
  </si>
  <si>
    <t xml:space="preserve">DT Replacement works: 63 kVA            </t>
  </si>
  <si>
    <t xml:space="preserve">DT Replacement works: 100 kVA           </t>
  </si>
  <si>
    <t xml:space="preserve">DT Augmentation works: 63 kVA           </t>
  </si>
  <si>
    <t xml:space="preserve">DT Augmentation works: 100 kVA          </t>
  </si>
  <si>
    <t xml:space="preserve">DT Augmentation works: 400 kVA          </t>
  </si>
  <si>
    <t>100 KVA,  33/0.433 KV, 3 PH, 50 HZ, ONAN, OUTDOOR STATION TRANSFORMERALONG WITH TRANSFORMER OIL AND ALL ACCESSORIES COMPLETE AS PER TS</t>
  </si>
  <si>
    <t>400-200/5-5 A, 36KV, 1-PHASE, 25KA OUTDOOR TYPE CURRENT TRANSFORMERALONG WITH  JUNCTION BOX (1 NO JUNCTION BOX FOR 3 NOS OF 1-PHASE CTS)ETC., COMPLETE AS PER TECHNICAL SPECIFICATIONS.</t>
  </si>
  <si>
    <t>300-150/5-5 A, 36KV, 1-PHASE, 25KA OUTDOOR TYPE CURRENT TRANSFORMERALONG WITH  JUNCTION BOX (1 NO JUNCTION BOX FOR 3 NOS OF 1-PHASE CTS)ETC., COMPLETE AS PER TECHNICAL SPECIFICATIONS.</t>
  </si>
  <si>
    <t>Supply of 30 kV, 1 phase, 10 KA polymer housing ZnO LA with allaccessories as per TS</t>
  </si>
  <si>
    <t>33 kV, 400 Amp, 3-Phase, Verticalmounted AB switch as per TS</t>
  </si>
  <si>
    <t>Supply of 9 kV, 1-Phase, 10 KA Polymerhousing ZnO LA with all accessories asper TS</t>
  </si>
  <si>
    <t>11KV,25 KA, 3-PHASE INDOOR SWITCH GEAR PANEL (GIS TYPE)-TRANSFORMERMODULE</t>
  </si>
  <si>
    <t>11 KV,25 KA, 3-PHASE INDOOR SWITCH GEAR PANEL (GIS TYPE)-LINE MODULE</t>
  </si>
  <si>
    <t>11KV, 25KA INDOOR SWITCH GEAR PANEL (GIS TYPE) FOR BUS SECTIONALISERMODULE</t>
  </si>
  <si>
    <t>11 kV, 400 Amp, 3-Phase, Verticalmounted AB switch for Outgoing DP asper TS</t>
  </si>
  <si>
    <t>30V, 80 AH NI-CD BATTERY BANK ALONG WITHACCESSORIES AND CONNECTORS AS PERTECHNICAL SPECIFICATIONS</t>
  </si>
  <si>
    <t>30V, 40 AMP,  FLOAT-CUM-BOOST BATTERYCHARGER WITH FULL WAVE RECTIFICATIONFOR  220 V,  1 PHASE, 50 HZ AC INPUTSUPPLY ALONG WITH INBUILT DCDISTRIBUTION BOARD AS PER TECHNICALSPECIFICATIONS</t>
  </si>
  <si>
    <t>END TERMINATION KIT OUTDOOR FOR 11KV, 3CX185 SQ. MM CABLE FOR DOUBLEPOLE STRUCTURE /POWER TRANSFORMER</t>
  </si>
  <si>
    <t>1.1KV Grade 4CX10 Sqmm Armoured (PVC)Power Cable</t>
  </si>
  <si>
    <t>1.1KV Grade 2CX2.5 Sqmm Armoured (PVC)Control Cable</t>
  </si>
  <si>
    <t>1.1KV Grade 5CX2.5 Sqmm Armoured (PVC)Control Cable</t>
  </si>
  <si>
    <t>1.1KV Grade 10CX2.5 Sqmm Armoured (PVC)Control Cable</t>
  </si>
  <si>
    <t>40 MM DIA, 3 MTR LONG GI PIPE ELECTRODE ALONG WITH ACCESSORIES AS PER TS</t>
  </si>
  <si>
    <t>20 MM DIA, 3 MTR LONG GI ROD ELECTRODE ALONG WITH ACCESSORIES AS PER TS</t>
  </si>
  <si>
    <t>SUB-STATION LIGHTING SYSTEM COMPLETE FOR SWITCHYARD, CONTROL ROOMBUILDING, MAINGATE &amp; BOUNDARY WALL  COMPLETE INCLUDING CABLES FROMCRB, CONTROL ROOM INTERNAL WIRING, JB'S, ANY OTHER REQD ACCESSORIES ASPER TECHNICAL SPECIFICATION</t>
  </si>
  <si>
    <t>Nut &amp; Bolts, Foundation bolts, Washerand other accessories for structures</t>
  </si>
  <si>
    <t>HARDWARE FITTINGS (1 SET CONSISTS OF ANCHOR PLATE - 1 NO, ANCHOR ROD - 1NO, TURNBUCKLE -1 NO, THIMBLES -2 NOS, GUY GRIPS - 4 NOS, FASTNERS TOCONNECT ANCHOR PLATE TO  ANCHOR  ROD) FOR COMPLETE STAY SET AS PER TS</t>
  </si>
  <si>
    <t>STAY WIRE (7/8 SWG) FOR STAY SET AS PER TS</t>
  </si>
  <si>
    <t>11KV 45 KN POLYMERIC COMPOSITE DISC INSULATOR  AS PER TS</t>
  </si>
  <si>
    <t>11KV 5 KN POLYMERIC COMPOSITE PIN INSULATOR AS PER TS</t>
  </si>
  <si>
    <t>HARDWARE FITTINGS FOR 11 KV STAY SET COMPLETE AS PER TS</t>
  </si>
  <si>
    <t>STAY WIRE (7/10 SWG) FOR STAY SET AS PER TS</t>
  </si>
  <si>
    <t>3-PHASE MAIN SERVICE DISTRIBUTION BOARD (MSDB) SUITABLE FOR LT AB CABLEAS PER TS</t>
  </si>
  <si>
    <t>1-PHASE MAIN SERVICE DISTRIBUTION BOARD (MSDB) SUITABLE FOR LT AB CABLEAS PER TS</t>
  </si>
  <si>
    <t>1.1 KV, 1 CORE 70 MM2, FRLS, PVC CABLE AS PER TS</t>
  </si>
  <si>
    <t>11 KV, 3-POLE, 3-PH, 200A, AB SWITCH AS PER TS</t>
  </si>
  <si>
    <t>63KVA, 11/0.433KV, 3PH LT TRANSFORMER WITH CRGO CORE AL WINDING COMPLETEWITH ALL ACCESSORIES</t>
  </si>
  <si>
    <t>1.1 KV, 1 CORE 95 MM2, FRLS, PVC CABLE AS PER TS</t>
  </si>
  <si>
    <t>100KVA, 11/0.433KV, 3PH LT Transformer with CRGO Core AL Windingcomplete with all accessories</t>
  </si>
  <si>
    <t>250KVA, 11/0.433kV, 3PH LT Transformer complete with all accessories</t>
  </si>
  <si>
    <t>1.1 KV, 1 CORE 240 MM2, FRLS, PVC CABLE  AS PER TS</t>
  </si>
  <si>
    <t>400KVA, 11/0.433KV, 3PH LT Transformer complete with all accessories</t>
  </si>
  <si>
    <t xml:space="preserve">RDSS Loss Reduction-Kargil-Retendering  </t>
  </si>
  <si>
    <t>Erection, testing &amp; commissioning  of 100 kVA,  33/0.415 kV, 3 Ph, 50 Hz,ONAN, Outdoor Station Transformer on double pole steeltubular pole including PCC foundation, erection of steel fabricated structure, LA's and all accessories viz AB switch, HG fuse,danger plate, anti climbing device, making connections on HV &amp; LV side  etc  complete in all respects. Includes supply of dangerplate, preformed insulator binding, anti climbing devices, supply of termination kit,  cable glands for connecting LT cable atbushing &amp; LTDB, cable lugs for LTDB end etc.</t>
  </si>
  <si>
    <t>Installation of 33KV/110 V PT, 3-Phase including structure complete</t>
  </si>
  <si>
    <t>Installation of 36kV, 25KA, 3-Phase outdoor type Current Transformer along with junction box (1 no junction box for 3 nos CT) etcalong with structure complete as per Technical Specifications</t>
  </si>
  <si>
    <t>Installation of 30kV, 10kA, 1-PH LA on station gantry/Pole structure complete with terminal connectors etc</t>
  </si>
  <si>
    <t>Installation of 30kV, 10kA, 3-Ph Polymer LA on Pedestal structure including structure complete with terminal connector etc (Combinedstructure)</t>
  </si>
  <si>
    <t>Installation of  9kV, 10kA, 1-Ph Polymer LA on Gantry/DP structure complete with  terminal connector etc</t>
  </si>
  <si>
    <t>Installation of 9kV, 10kA, 3-Ph Polymer LA on Pedestal structure including structure complete with terminal connector etc</t>
  </si>
  <si>
    <t>11kV,25 KA, 3-phase Indoor Switch gear Panel (GIS Type)-Transformer Module</t>
  </si>
  <si>
    <t>11 kV,25 KA, 3-phase Indoor Switch gear Panel (GIS Type)-Line Module</t>
  </si>
  <si>
    <t>11kV, 25kA Indoor Switch gear Panel (GIS Type) for Bus Sectionaliser Module</t>
  </si>
  <si>
    <t>Erection, Testing &amp; Commissioning of 11kV, 400 Amp, 3-Phase, Vertical mountedAB switch on Poles structure forOutgoing feeders/transformers  as perapproved drawing</t>
  </si>
  <si>
    <t>Installation, Testing  &amp; Commissioning(floor/wall mounted including supply ofall material required for installation)of 415V  AC Distribution Board/Panelalongwith supply &amp; installation of allaccessories to complete auxiliary ACpower supply  system as per TS</t>
  </si>
  <si>
    <t>Laying of 11 KV HT, XLPE cable in ground including termination in  cable box on power transformer, indoor 11KV VCB panel and 11KVoutdoor DP Structure-3 Core X 185 mm2-Double Run</t>
  </si>
  <si>
    <t>Laying of 11 kV HT, XLPE Cable in ground including termination in indoor 11KV VCB panel and Outdoor DP structure- 3 Core x 185mm2Single Run</t>
  </si>
  <si>
    <t>LAYING OF 1.1 KV GRADE PVC INSULATED, ARMOURED  3.5C X 95 MM2 ALUMINUM CABLE INCLUDING ITS TERMINATION ALONG WITH SUPPLY#&amp;INSTALLATION OF ALL  ACCESSORIES LIKE DOUBLE COMPRESSION CABLE GLANDS,  FERULES,  LUGGING ETC  AS PER APPROVED CABLE#SCHEDULE</t>
  </si>
  <si>
    <t>LAYING OF 1.1 KV GRADE PVC INSULATED, ARMOURED   4C X 10 MM2 ALUMINUM  CABLE INCLUDING ITS TERMINATION ALONG WITH SUPPLY &amp;INSTALLATION OF ALL ACCESSORIES LIKE DOUBLE COMPRESSION TYPE CABLE GLANDS,  FERULES,  LUGGING ETC  AS PER APPROVED CABLE SCHEDULE</t>
  </si>
  <si>
    <t>LAYING OF 1.1 KV GRADE PVC INSULATED, ARMOURED  2C X 10 MM2 COPPER  CABLE INCLUDING ITS TERMINATION ALONG WITH SUPPLY &amp; INSTALLATIONOF ALL  ACCESSORIES LIKE DOUBLE COMPRESSION TYPE CABLE GLANDS,  FERULES, LUGGING ETC  AS PER APPROVED CABLE SCHEDULE</t>
  </si>
  <si>
    <t>LAYING OF 1.1 KV GRADE PVC INSULATED, ARMOURED   2C X 2.5 MM2 COPPER  CABLE INCLUDING ITS TERMINATION ALONG WITH SUPPLY &amp;INSTALLATION OF ALL  ACCESSORIES LIKE DOUBLE COMPRESSION TYPE CABLE GLANDS,  FERULES, LUGGING ETC  AS PER APPROVED CABLE SCHEDULE</t>
  </si>
  <si>
    <t>LAYING OF 1.1 KV GRADE PVC INSULATED, ARMOURED   5C X 2.5 MM2 COPPER  CABLE INCLUDING ITS TERMINATION ALONG WITH SUPPLY &amp;INSTALLATION OF ALL  ACCESSORIES LIKE DOUBLE COMPRESSION TYPE CABLE GLANDS,  FERULES, LUGGING ETC  AS PER APPROVED CABLE SCHEDULE</t>
  </si>
  <si>
    <t>LAYING OF 1.1 KV GRADE PVC INSULATED, ARMOURED  10C X 2.5 MM2 COPPER  CABLE INCLUDING ITS TERMINATION ALONG WITH SUPPLY &amp;INSTALLATION OF ALL  ACCESSORIES LIKE DOUBLE COMPRESSION TYPE CABLE GLANDS,  FERULES, LUGGING ETC  AS PER APPROVED CABLE SCHEDULE</t>
  </si>
  <si>
    <t>T-Clamps, Through Clamp, Connectors, PG Clamps, Spacers,  etc. suitable for connection  to 2"/1.5" IPS Al pipe, Pad type compressionclamp, ACSR Wolf  Conductor, various 33 KV Equipment complete -33kV Transformer bay</t>
  </si>
  <si>
    <t>Stringing of ACSR Wolf  Conductor forBus-Bars, Bays &amp; Jumpers/Droppers</t>
  </si>
  <si>
    <t>33KV, 70 KN B&amp;S Disc Insulator along with Hardware fittings and Accessories complete</t>
  </si>
  <si>
    <t>Erection of 33 kV Bus Post Insulatorassembly alongwith structure, fittingsand accessories</t>
  </si>
  <si>
    <t>Earthing &amp; Grounding conductor as per Approved Electrical Layout for Sub-station-32 mm dia MS Rod</t>
  </si>
  <si>
    <t>Earthing &amp; Grounding conductor as per Approved Electrical Layout for Sub-station-50 x 6 mm GI flat</t>
  </si>
  <si>
    <t>Earthing &amp; Grounding of conductor as per approved electrical layout for each sub-station - 25 x 3 mm Galvanised  GI flat</t>
  </si>
  <si>
    <t>40 mm dia, 3 mtrs long GI pipe earth electrode with test link, RCC pit, RCC cover, placed on GI frame, Charcol, Salt and otheraccessories complete as per technical specification</t>
  </si>
  <si>
    <t>20 mm dia, 3 mtrs long GI rod earth electrode and other accessories complete as per technical specification</t>
  </si>
  <si>
    <t>Excavation in all types of soil and rock including backfilling disposal etc. for all leads and lifts</t>
  </si>
  <si>
    <t>Providing and laying of Plain Cement Concrete (PCC) (1:4:8)</t>
  </si>
  <si>
    <t>Providing and laying of Plain Cement Concrete (PCC) (1:2:4)</t>
  </si>
  <si>
    <t>Providing and laying of Reinforced Cement Concrete M25 mix including pre cast, shuttering, Grouting of pockets &amp; underpinning butexcluding steel reinforcement</t>
  </si>
  <si>
    <t>Steel Reinforcement</t>
  </si>
  <si>
    <t>Misc. Structural steel including rails, embedments, edge protection angles, gratings etc. but excluding the reinforcement steel andsteel for lattice and pipe structures.</t>
  </si>
  <si>
    <t>Design, engineering and construction of New Control Room Building including indoor cable trench - All civil works as per drawing andspecifications complete, including - brickwork, finishing(external and internal), windows , structural steel etc. However,excavation, PCC,RCC and reinforcement shall be paid separately as per BPS. .</t>
  </si>
  <si>
    <t>Septic tank and soakpit for CRB</t>
  </si>
  <si>
    <t>Supply &amp; Fixing in position structural steel Truss for control room building and applying steel primer and paint as per approveddrawing, IS code and technical specifications (all complete with 0.63mm GI sheet, base plates, bolts, washer etc.)</t>
  </si>
  <si>
    <t>Erection of 11M, 410MPA, SP56 Steel Tubular Pole including excavation of pits in all type of soil, Concreting, backfilling withsoil, compaction, Coping of support upto 450 mm as per TS. Includes Cost of material except pole.</t>
  </si>
  <si>
    <t>Erection of 9M, 410MPA, SP33 Steel Tubular Pole including excavation of pits in all type of soil, Concreting, backfilling with soil,compaction, Coping of support upto 450 mm as per TS. Includes Cost of material except pole.</t>
  </si>
  <si>
    <t>Erection of 8M, 410MPA, SP15 Steel Tubular Pole including excavation of pits in all type of soil, Concreting, backfilling with soil,compaction, Coping of support upto 450 mm as per TS. Includes Cost of material except pole.</t>
  </si>
  <si>
    <t>Stringing of single circuit LT Aerial Bunched Cable (3Cx50+1CX35 sq.mm) with bare messenger wire  including erection ofeyehooks&amp;eyehook clamps, suspension &amp; dead  clamps and all accessories as per approved drawings. This would include supply &amp;erectionofjointing kits,  end caps, connectors  for ABC to ABC tapping including supply of connectors used for tapping asper TS.</t>
  </si>
  <si>
    <t>Stringing of single circuit LT Aerial Bunched Cable  (3Cx70+1CX50 sq.mm) with bare messenger wire  including erectionofeyehooks &amp;eyehook clamps, suspension &amp; dead  clamps and all accessories as per approved drawings. This would include supply&amp;erection ofjointing kits,  end caps, connectors  for ABC to ABC tapping including supply of connectors used for tappingasper TS.</t>
  </si>
  <si>
    <t>Stringing of single circuit LT Aerial Bunched Cable (3Cx120+1CX95 sq.mm) sq. mm with bare messenger wire  including erection ofeyehooks &amp; eyehook clamps, suspension &amp; dead  clamps and all accessories as per approved drawings. This wouldinclude supply&amp;erection of jointing kits,  end caps, connectors  for ABC to ABC tapping including supply of connectors usedfor tapping as perTS.</t>
  </si>
  <si>
    <t>Installation of  3-Phase, 11/0.433 kV,100 kVA  Distribution Transformeralongwith  all associated equipment &amp;accessories. This includes connectionsof DT, fixing of MS galvanised items,AB Switch, LA, HG fuse, TPN Switchdisconnector, danger plate,anticlimbing device &amp; sign board  andmaking all connections  to make the DTready in all respects. This alsoincludes Supply of Danger plate, signboard, Preformed Insulator binding,anti-climbing device, supply oftermination accessories for connectingLT cable at LT bushing and for makingconnections to LTDB for completeconnections in all respects as per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</si>
</sst>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_ * #,##0.00_ ;_ * \-#,##0.00_ ;_ * &quot;-&quot;??_ ;_ @_ "/>
    <numFmt numFmtId="165" formatCode="0.0"/>
    <numFmt numFmtId="166" formatCode="_-&quot;£&quot;* #,##0.00_-;\-&quot;£&quot;* #,##0.00_-;_-&quot;£&quot;* &quot;-&quot;??_-;_-@_-"/>
    <numFmt numFmtId="167" formatCode="0.0_)"/>
    <numFmt numFmtId="168" formatCode="#,##0.000_);\(#,##0.000\)"/>
    <numFmt numFmtId="169" formatCode=";;"/>
    <numFmt numFmtId="170" formatCode="&quot;\&quot;#,##0.00;[Red]\-&quot;\&quot;#,##0.00"/>
    <numFmt numFmtId="171" formatCode="#,##0.0"/>
    <numFmt numFmtId="172" formatCode="0.000"/>
    <numFmt numFmtId="173" formatCode="[$-409]dd\-mmm\-yy;@"/>
    <numFmt numFmtId="174" formatCode="&quot; &quot;@"/>
    <numFmt numFmtId="175" formatCode="0.0000000000%"/>
    <numFmt numFmtId="176" formatCode="#,##0.0000000000_);\(#,##0.0000000000\)"/>
    <numFmt numFmtId="177" formatCode="0.00000000"/>
    <numFmt numFmtId="178" formatCode="_(* #,##0_);_(* \(#,##0\);_(* &quot;-&quot;??_);_(@_)"/>
    <numFmt numFmtId="179" formatCode="0.0000"/>
  </numFmts>
  <fonts count="79">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i/>
      <sz val="12"/>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11"/>
      <color theme="1"/>
      <name val="Calibri"/>
      <family val="2"/>
      <scheme val="minor"/>
    </font>
    <font>
      <u/>
      <sz val="11"/>
      <color theme="10"/>
      <name val="Calibri"/>
      <family val="2"/>
      <scheme val="minor"/>
    </font>
    <font>
      <b/>
      <u/>
      <sz val="11"/>
      <name val="Book Antiqua"/>
      <family val="1"/>
    </font>
    <font>
      <sz val="11"/>
      <color theme="0"/>
      <name val="Book Antiqua"/>
      <family val="1"/>
    </font>
    <font>
      <i/>
      <sz val="11"/>
      <color theme="1"/>
      <name val="Book Antiqua"/>
      <family val="1"/>
    </font>
    <font>
      <b/>
      <sz val="11"/>
      <color rgb="FFFFFF00"/>
      <name val="Book Antiqua"/>
      <family val="1"/>
    </font>
    <font>
      <b/>
      <sz val="18"/>
      <color indexed="16"/>
      <name val="Book Antiqua"/>
      <family val="1"/>
    </font>
  </fonts>
  <fills count="15">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2" tint="-9.9978637043366805E-2"/>
        <bgColor indexed="64"/>
      </patternFill>
    </fill>
  </fills>
  <borders count="75">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s>
  <cellStyleXfs count="125">
    <xf numFmtId="0" fontId="0" fillId="0" borderId="0"/>
    <xf numFmtId="9" fontId="11" fillId="0" borderId="0"/>
    <xf numFmtId="9" fontId="11" fillId="0" borderId="0"/>
    <xf numFmtId="166" fontId="6" fillId="0" borderId="0" applyFont="0" applyFill="0" applyBorder="0" applyAlignment="0" applyProtection="0"/>
    <xf numFmtId="167" fontId="6" fillId="0" borderId="0" applyFont="0" applyFill="0" applyBorder="0" applyAlignment="0" applyProtection="0"/>
    <xf numFmtId="168" fontId="6" fillId="0" borderId="0" applyFont="0" applyFill="0" applyBorder="0" applyAlignment="0" applyProtection="0"/>
    <xf numFmtId="169" fontId="6" fillId="0" borderId="0" applyFont="0" applyFill="0" applyBorder="0" applyAlignment="0" applyProtection="0"/>
    <xf numFmtId="0" fontId="12" fillId="0" borderId="0"/>
    <xf numFmtId="164" fontId="65" fillId="0" borderId="0" applyFont="0" applyFill="0" applyBorder="0" applyAlignment="0" applyProtection="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1" fontId="13" fillId="0" borderId="1">
      <alignment horizontal="right"/>
    </xf>
    <xf numFmtId="171"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2" fontId="6" fillId="0" borderId="0"/>
    <xf numFmtId="172"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6" fillId="0" borderId="0"/>
    <xf numFmtId="43" fontId="6" fillId="0" borderId="0" applyFont="0" applyFill="0" applyBorder="0" applyAlignment="0" applyProtection="0"/>
    <xf numFmtId="0" fontId="73" fillId="0" borderId="0" applyNumberFormat="0" applyFill="0" applyBorder="0" applyAlignment="0" applyProtection="0"/>
  </cellStyleXfs>
  <cellXfs count="827">
    <xf numFmtId="0" fontId="0" fillId="0" borderId="0" xfId="0"/>
    <xf numFmtId="0" fontId="1" fillId="0" borderId="5" xfId="0" applyFont="1" applyBorder="1" applyAlignment="1">
      <alignment vertical="center"/>
    </xf>
    <xf numFmtId="0" fontId="1" fillId="0" borderId="5"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1" fillId="0" borderId="5" xfId="0" applyFont="1" applyBorder="1" applyAlignment="1">
      <alignment horizontal="center" vertical="center"/>
    </xf>
    <xf numFmtId="0" fontId="5" fillId="0" borderId="0" xfId="0" applyFont="1" applyAlignment="1">
      <alignment vertical="center"/>
    </xf>
    <xf numFmtId="0" fontId="2" fillId="0" borderId="0" xfId="109" applyNumberFormat="1" applyFont="1" applyFill="1" applyBorder="1" applyAlignment="1" applyProtection="1">
      <alignment vertical="center" wrapText="1"/>
    </xf>
    <xf numFmtId="0" fontId="2" fillId="0" borderId="0" xfId="109" applyNumberFormat="1" applyFont="1" applyFill="1" applyBorder="1" applyAlignment="1" applyProtection="1">
      <alignment vertical="center"/>
    </xf>
    <xf numFmtId="0" fontId="2" fillId="0" borderId="0" xfId="0" applyFont="1" applyAlignment="1" applyProtection="1">
      <alignment horizontal="left" vertical="center"/>
      <protection hidden="1"/>
    </xf>
    <xf numFmtId="0" fontId="2" fillId="0" borderId="0" xfId="112" applyFont="1" applyAlignment="1" applyProtection="1">
      <alignment horizontal="left" vertical="center"/>
      <protection hidden="1"/>
    </xf>
    <xf numFmtId="0" fontId="1" fillId="0" borderId="9" xfId="0" applyFont="1" applyBorder="1" applyAlignment="1">
      <alignment horizontal="center" vertical="center"/>
    </xf>
    <xf numFmtId="165" fontId="1" fillId="0" borderId="5" xfId="0" applyNumberFormat="1" applyFont="1" applyBorder="1" applyAlignment="1">
      <alignment horizontal="left" vertical="center"/>
    </xf>
    <xf numFmtId="165" fontId="2" fillId="0" borderId="0" xfId="0" applyNumberFormat="1" applyFont="1" applyAlignment="1">
      <alignment horizontal="left" vertical="center"/>
    </xf>
    <xf numFmtId="165" fontId="2" fillId="0" borderId="0" xfId="109" applyNumberFormat="1" applyFont="1" applyFill="1" applyBorder="1" applyAlignment="1" applyProtection="1">
      <alignment vertical="center"/>
    </xf>
    <xf numFmtId="165" fontId="2" fillId="0" borderId="0" xfId="112" applyNumberFormat="1" applyFont="1" applyAlignment="1" applyProtection="1">
      <alignment vertical="center"/>
      <protection hidden="1"/>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2" applyFont="1" applyAlignment="1" applyProtection="1">
      <alignment vertical="center"/>
      <protection hidden="1"/>
    </xf>
    <xf numFmtId="0" fontId="4" fillId="0" borderId="0" xfId="112" applyAlignment="1" applyProtection="1">
      <alignment vertical="center"/>
      <protection hidden="1"/>
    </xf>
    <xf numFmtId="0" fontId="4" fillId="0" borderId="0" xfId="112" applyAlignment="1" applyProtection="1">
      <alignment horizontal="left" vertical="center" indent="1"/>
      <protection hidden="1"/>
    </xf>
    <xf numFmtId="0" fontId="4" fillId="0" borderId="0" xfId="111" applyFont="1" applyAlignment="1" applyProtection="1">
      <alignment vertical="center"/>
      <protection hidden="1"/>
    </xf>
    <xf numFmtId="0" fontId="7" fillId="0" borderId="0" xfId="113" applyFont="1" applyAlignment="1" applyProtection="1">
      <alignment vertical="top"/>
      <protection hidden="1"/>
    </xf>
    <xf numFmtId="0" fontId="4" fillId="0" borderId="0" xfId="111" applyFont="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1" quotePrefix="1" applyFont="1" applyBorder="1" applyAlignment="1" applyProtection="1">
      <alignment horizontal="left" vertical="center"/>
      <protection hidden="1"/>
    </xf>
    <xf numFmtId="0" fontId="14" fillId="0" borderId="9" xfId="111" applyFont="1" applyBorder="1" applyAlignment="1" applyProtection="1">
      <alignment vertical="center"/>
      <protection hidden="1"/>
    </xf>
    <xf numFmtId="0" fontId="20" fillId="0" borderId="0" xfId="111" applyFont="1" applyAlignment="1" applyProtection="1">
      <alignment vertical="center"/>
      <protection hidden="1"/>
    </xf>
    <xf numFmtId="0" fontId="20" fillId="0" borderId="0" xfId="111" applyFont="1" applyProtection="1">
      <protection hidden="1"/>
    </xf>
    <xf numFmtId="0" fontId="6" fillId="0" borderId="0" xfId="111" applyProtection="1">
      <protection hidden="1"/>
    </xf>
    <xf numFmtId="0" fontId="23" fillId="0" borderId="11" xfId="111" applyFont="1" applyBorder="1" applyAlignment="1" applyProtection="1">
      <alignment horizontal="center" vertical="center"/>
      <protection hidden="1"/>
    </xf>
    <xf numFmtId="0" fontId="6" fillId="0" borderId="0" xfId="111"/>
    <xf numFmtId="0" fontId="6" fillId="0" borderId="0" xfId="111" quotePrefix="1" applyAlignment="1">
      <alignment horizontal="left"/>
    </xf>
    <xf numFmtId="0" fontId="6" fillId="0" borderId="0" xfId="111" applyAlignment="1" applyProtection="1">
      <alignment vertical="center"/>
      <protection hidden="1"/>
    </xf>
    <xf numFmtId="0" fontId="2" fillId="0" borderId="0" xfId="111" applyFont="1" applyAlignment="1" applyProtection="1">
      <alignment vertical="center"/>
      <protection hidden="1"/>
    </xf>
    <xf numFmtId="0" fontId="25" fillId="0" borderId="13" xfId="111" applyFont="1" applyBorder="1" applyAlignment="1" applyProtection="1">
      <alignment vertical="center"/>
      <protection hidden="1"/>
    </xf>
    <xf numFmtId="0" fontId="9" fillId="0" borderId="13" xfId="111" applyFont="1" applyBorder="1" applyAlignment="1" applyProtection="1">
      <alignment vertical="center"/>
      <protection hidden="1"/>
    </xf>
    <xf numFmtId="0" fontId="27" fillId="0" borderId="0" xfId="111" applyFont="1" applyAlignment="1" applyProtection="1">
      <alignment vertical="center"/>
      <protection hidden="1"/>
    </xf>
    <xf numFmtId="0" fontId="9" fillId="0" borderId="15" xfId="111" applyFont="1" applyBorder="1" applyAlignment="1" applyProtection="1">
      <alignment vertical="center"/>
      <protection hidden="1"/>
    </xf>
    <xf numFmtId="0" fontId="2" fillId="0" borderId="16" xfId="111" applyFont="1" applyBorder="1" applyAlignment="1" applyProtection="1">
      <alignment vertical="center"/>
      <protection hidden="1"/>
    </xf>
    <xf numFmtId="0" fontId="9" fillId="0" borderId="0" xfId="111" applyFont="1" applyAlignment="1" applyProtection="1">
      <alignment vertical="center"/>
      <protection hidden="1"/>
    </xf>
    <xf numFmtId="0" fontId="29"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3"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3"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1"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1" applyFont="1" applyAlignment="1" applyProtection="1">
      <alignment vertical="center"/>
      <protection hidden="1"/>
    </xf>
    <xf numFmtId="0" fontId="8" fillId="0" borderId="0" xfId="111" applyFont="1" applyAlignment="1" applyProtection="1">
      <alignment horizontal="center" vertical="center"/>
      <protection hidden="1"/>
    </xf>
    <xf numFmtId="0" fontId="4" fillId="0" borderId="0" xfId="111" applyFont="1" applyAlignment="1" applyProtection="1">
      <alignment horizontal="left" vertical="center" indent="1"/>
      <protection hidden="1"/>
    </xf>
    <xf numFmtId="0" fontId="4" fillId="0" borderId="0" xfId="113" applyFont="1" applyAlignment="1" applyProtection="1">
      <alignment horizontal="left" vertical="center" indent="1"/>
      <protection hidden="1"/>
    </xf>
    <xf numFmtId="174" fontId="7" fillId="0" borderId="17" xfId="111" applyNumberFormat="1" applyFont="1" applyBorder="1" applyAlignment="1" applyProtection="1">
      <alignment horizontal="center" vertical="center"/>
      <protection hidden="1"/>
    </xf>
    <xf numFmtId="0" fontId="3" fillId="0" borderId="0" xfId="111" applyFont="1" applyAlignment="1" applyProtection="1">
      <alignment vertical="top"/>
      <protection hidden="1"/>
    </xf>
    <xf numFmtId="0" fontId="34" fillId="0" borderId="0" xfId="111" applyFont="1" applyAlignment="1" applyProtection="1">
      <alignment vertical="top"/>
      <protection hidden="1"/>
    </xf>
    <xf numFmtId="10" fontId="7" fillId="3" borderId="9" xfId="111" applyNumberFormat="1" applyFont="1" applyFill="1" applyBorder="1" applyAlignment="1" applyProtection="1">
      <alignment horizontal="right" vertical="center" wrapText="1"/>
      <protection locked="0"/>
    </xf>
    <xf numFmtId="2" fontId="3" fillId="0" borderId="0" xfId="111" applyNumberFormat="1" applyFont="1" applyAlignment="1" applyProtection="1">
      <alignment vertical="top"/>
      <protection hidden="1"/>
    </xf>
    <xf numFmtId="0" fontId="35" fillId="0" borderId="0" xfId="111" applyFont="1" applyAlignment="1" applyProtection="1">
      <alignment vertical="top"/>
      <protection hidden="1"/>
    </xf>
    <xf numFmtId="0" fontId="4" fillId="0" borderId="0" xfId="111"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1" applyFont="1" applyAlignment="1" applyProtection="1">
      <alignment vertical="center"/>
      <protection hidden="1"/>
    </xf>
    <xf numFmtId="0" fontId="10" fillId="0" borderId="0" xfId="111" applyFont="1" applyAlignment="1" applyProtection="1">
      <alignment horizontal="right" vertical="center"/>
      <protection hidden="1"/>
    </xf>
    <xf numFmtId="0" fontId="10" fillId="0" borderId="0" xfId="111" applyFont="1" applyAlignment="1" applyProtection="1">
      <alignment horizontal="left" vertical="center"/>
      <protection hidden="1"/>
    </xf>
    <xf numFmtId="0" fontId="2" fillId="0" borderId="0" xfId="111"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1" applyFont="1" applyAlignment="1" applyProtection="1">
      <alignment horizontal="center" vertical="top"/>
      <protection hidden="1"/>
    </xf>
    <xf numFmtId="0" fontId="7" fillId="0" borderId="0" xfId="111" applyFont="1" applyAlignment="1" applyProtection="1">
      <alignment vertical="center"/>
      <protection hidden="1"/>
    </xf>
    <xf numFmtId="0" fontId="7" fillId="0" borderId="5" xfId="111" applyFont="1" applyBorder="1" applyAlignment="1" applyProtection="1">
      <alignment vertical="top"/>
      <protection hidden="1"/>
    </xf>
    <xf numFmtId="0" fontId="7" fillId="0" borderId="17" xfId="111" applyFont="1" applyBorder="1" applyAlignment="1" applyProtection="1">
      <alignment horizontal="justify" vertical="top" wrapText="1"/>
      <protection hidden="1"/>
    </xf>
    <xf numFmtId="0" fontId="7" fillId="0" borderId="17" xfId="111" applyFont="1" applyBorder="1" applyAlignment="1" applyProtection="1">
      <alignment horizontal="right" vertical="center" wrapText="1" indent="5"/>
      <protection hidden="1"/>
    </xf>
    <xf numFmtId="4" fontId="7" fillId="0" borderId="17" xfId="111" applyNumberFormat="1" applyFont="1" applyBorder="1" applyAlignment="1" applyProtection="1">
      <alignment vertical="center"/>
      <protection hidden="1"/>
    </xf>
    <xf numFmtId="0" fontId="4" fillId="0" borderId="18" xfId="111" applyFont="1" applyBorder="1" applyAlignment="1" applyProtection="1">
      <alignment horizontal="center" vertical="center"/>
      <protection hidden="1"/>
    </xf>
    <xf numFmtId="0" fontId="4" fillId="0" borderId="18" xfId="111" applyFont="1" applyBorder="1" applyAlignment="1" applyProtection="1">
      <alignment vertical="center"/>
      <protection hidden="1"/>
    </xf>
    <xf numFmtId="4" fontId="7" fillId="0" borderId="17" xfId="111" applyNumberFormat="1" applyFont="1" applyBorder="1" applyAlignment="1" applyProtection="1">
      <alignment horizontal="right" vertical="center"/>
      <protection hidden="1"/>
    </xf>
    <xf numFmtId="4" fontId="7" fillId="0" borderId="17" xfId="111" applyNumberFormat="1" applyFont="1" applyBorder="1" applyAlignment="1" applyProtection="1">
      <alignment vertical="center" wrapText="1"/>
      <protection hidden="1"/>
    </xf>
    <xf numFmtId="3" fontId="25" fillId="0" borderId="18" xfId="111" applyNumberFormat="1" applyFont="1" applyBorder="1" applyAlignment="1" applyProtection="1">
      <alignment horizontal="justify" vertical="center" wrapText="1"/>
      <protection hidden="1"/>
    </xf>
    <xf numFmtId="0" fontId="4" fillId="0" borderId="0" xfId="111" applyFont="1" applyAlignment="1" applyProtection="1">
      <alignment horizontal="center" vertical="center"/>
      <protection hidden="1"/>
    </xf>
    <xf numFmtId="0" fontId="7" fillId="0" borderId="0" xfId="111" applyFont="1" applyAlignment="1" applyProtection="1">
      <alignment horizontal="left" vertical="center" wrapText="1"/>
      <protection hidden="1"/>
    </xf>
    <xf numFmtId="0" fontId="7" fillId="0" borderId="0" xfId="111"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1" applyFont="1" applyAlignment="1" applyProtection="1">
      <alignment horizontal="right" vertical="center"/>
      <protection hidden="1"/>
    </xf>
    <xf numFmtId="0" fontId="4" fillId="0" borderId="0" xfId="111" applyFont="1" applyAlignment="1" applyProtection="1">
      <alignment horizontal="left" vertical="center"/>
      <protection hidden="1"/>
    </xf>
    <xf numFmtId="0" fontId="2" fillId="0" borderId="0" xfId="111" applyFont="1" applyAlignment="1" applyProtection="1">
      <alignment horizontal="right"/>
      <protection hidden="1"/>
    </xf>
    <xf numFmtId="0" fontId="4" fillId="0" borderId="18" xfId="111" applyFont="1" applyBorder="1" applyAlignment="1" applyProtection="1">
      <alignment horizontal="justify" vertical="top" wrapText="1"/>
      <protection hidden="1"/>
    </xf>
    <xf numFmtId="0" fontId="36" fillId="0" borderId="0" xfId="110" applyNumberFormat="1" applyFont="1" applyFill="1" applyBorder="1" applyAlignment="1" applyProtection="1">
      <alignment horizontal="center" vertical="center"/>
      <protection hidden="1"/>
    </xf>
    <xf numFmtId="0" fontId="37" fillId="0" borderId="0" xfId="110" applyNumberFormat="1" applyFont="1" applyFill="1" applyBorder="1" applyAlignment="1" applyProtection="1">
      <alignment horizontal="center" vertical="center"/>
      <protection hidden="1"/>
    </xf>
    <xf numFmtId="0" fontId="37" fillId="0" borderId="0" xfId="110" applyNumberFormat="1" applyFont="1" applyFill="1" applyBorder="1" applyAlignment="1" applyProtection="1">
      <alignment horizontal="center" vertical="top"/>
      <protection hidden="1"/>
    </xf>
    <xf numFmtId="0" fontId="38" fillId="0" borderId="0" xfId="110" applyNumberFormat="1" applyFont="1" applyFill="1" applyBorder="1" applyAlignment="1" applyProtection="1">
      <alignment horizontal="center" vertical="top"/>
      <protection hidden="1"/>
    </xf>
    <xf numFmtId="0" fontId="39" fillId="0" borderId="0" xfId="110" applyNumberFormat="1" applyFont="1" applyFill="1" applyBorder="1" applyAlignment="1" applyProtection="1">
      <alignment horizontal="center" vertical="top"/>
      <protection hidden="1"/>
    </xf>
    <xf numFmtId="0" fontId="14" fillId="0" borderId="0" xfId="110"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6" fillId="0" borderId="0" xfId="110" applyNumberFormat="1" applyFont="1" applyFill="1" applyBorder="1" applyAlignment="1" applyProtection="1">
      <alignment vertical="center"/>
      <protection hidden="1"/>
    </xf>
    <xf numFmtId="0" fontId="40" fillId="0" borderId="0" xfId="110" applyNumberFormat="1" applyFont="1" applyFill="1" applyBorder="1" applyAlignment="1" applyProtection="1">
      <alignment vertical="center"/>
      <protection hidden="1"/>
    </xf>
    <xf numFmtId="0" fontId="40" fillId="0" borderId="0" xfId="110" applyNumberFormat="1" applyFont="1" applyFill="1" applyBorder="1" applyAlignment="1" applyProtection="1">
      <alignment vertical="top"/>
      <protection hidden="1"/>
    </xf>
    <xf numFmtId="0" fontId="41" fillId="0" borderId="0" xfId="110" applyNumberFormat="1" applyFont="1" applyFill="1" applyBorder="1" applyAlignment="1" applyProtection="1">
      <alignment vertical="top"/>
      <protection hidden="1"/>
    </xf>
    <xf numFmtId="0" fontId="42" fillId="0" borderId="0" xfId="110" applyNumberFormat="1" applyFont="1" applyFill="1" applyBorder="1" applyAlignment="1" applyProtection="1">
      <alignment vertical="top"/>
      <protection hidden="1"/>
    </xf>
    <xf numFmtId="0" fontId="43" fillId="0" borderId="0" xfId="110" applyNumberFormat="1" applyFont="1" applyFill="1" applyBorder="1" applyAlignment="1" applyProtection="1">
      <alignment vertical="top"/>
      <protection hidden="1"/>
    </xf>
    <xf numFmtId="0" fontId="6" fillId="0" borderId="0" xfId="110"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0" applyFont="1" applyAlignment="1" applyProtection="1">
      <alignment vertical="top"/>
      <protection hidden="1"/>
    </xf>
    <xf numFmtId="0" fontId="4" fillId="0" borderId="0" xfId="110" applyFont="1" applyAlignment="1" applyProtection="1">
      <alignment vertical="center"/>
      <protection hidden="1"/>
    </xf>
    <xf numFmtId="0" fontId="4" fillId="0" borderId="0" xfId="110" applyFont="1" applyAlignment="1" applyProtection="1">
      <alignment vertical="center" wrapText="1"/>
      <protection hidden="1"/>
    </xf>
    <xf numFmtId="0" fontId="40" fillId="0" borderId="0" xfId="110" applyNumberFormat="1" applyFont="1" applyFill="1" applyBorder="1" applyAlignment="1" applyProtection="1">
      <alignment vertical="top" wrapText="1"/>
      <protection hidden="1"/>
    </xf>
    <xf numFmtId="0" fontId="4" fillId="0" borderId="0" xfId="110" applyNumberFormat="1" applyFont="1" applyFill="1" applyBorder="1" applyAlignment="1" applyProtection="1">
      <alignment vertical="center"/>
      <protection hidden="1"/>
    </xf>
    <xf numFmtId="0" fontId="4" fillId="0" borderId="9" xfId="110" applyFont="1" applyBorder="1" applyAlignment="1" applyProtection="1">
      <alignment horizontal="center" vertical="top"/>
      <protection hidden="1"/>
    </xf>
    <xf numFmtId="4" fontId="4" fillId="3" borderId="9" xfId="110" applyNumberFormat="1" applyFont="1" applyFill="1" applyBorder="1" applyAlignment="1" applyProtection="1">
      <alignment horizontal="right" vertical="center"/>
      <protection locked="0"/>
    </xf>
    <xf numFmtId="10" fontId="4" fillId="3" borderId="9" xfId="110" applyNumberFormat="1" applyFont="1" applyFill="1" applyBorder="1" applyAlignment="1" applyProtection="1">
      <alignment horizontal="right" vertical="center"/>
      <protection locked="0"/>
    </xf>
    <xf numFmtId="0" fontId="44" fillId="0" borderId="0" xfId="110" applyNumberFormat="1" applyFont="1" applyFill="1" applyBorder="1" applyAlignment="1" applyProtection="1">
      <alignment vertical="top"/>
      <protection hidden="1"/>
    </xf>
    <xf numFmtId="0" fontId="4" fillId="0" borderId="17" xfId="110" applyFont="1" applyBorder="1" applyAlignment="1" applyProtection="1">
      <alignment horizontal="center" vertical="top"/>
      <protection hidden="1"/>
    </xf>
    <xf numFmtId="0" fontId="36" fillId="0" borderId="0" xfId="110" applyNumberFormat="1" applyFont="1" applyFill="1" applyBorder="1" applyAlignment="1" applyProtection="1">
      <alignment vertical="top"/>
      <protection hidden="1"/>
    </xf>
    <xf numFmtId="0" fontId="45" fillId="0" borderId="0" xfId="110" applyNumberFormat="1" applyFont="1" applyFill="1" applyBorder="1" applyAlignment="1" applyProtection="1">
      <alignment vertical="top"/>
      <protection hidden="1"/>
    </xf>
    <xf numFmtId="0" fontId="46" fillId="0" borderId="0" xfId="110" applyNumberFormat="1" applyFont="1" applyFill="1" applyBorder="1" applyAlignment="1" applyProtection="1">
      <alignment vertical="top"/>
      <protection hidden="1"/>
    </xf>
    <xf numFmtId="0" fontId="47" fillId="0" borderId="0" xfId="110" applyNumberFormat="1" applyFont="1" applyFill="1" applyBorder="1" applyAlignment="1" applyProtection="1">
      <alignment vertical="top"/>
      <protection hidden="1"/>
    </xf>
    <xf numFmtId="0" fontId="7" fillId="0" borderId="19" xfId="110" applyFont="1" applyBorder="1" applyAlignment="1" applyProtection="1">
      <alignment horizontal="center" vertical="center" wrapText="1"/>
      <protection hidden="1"/>
    </xf>
    <xf numFmtId="0" fontId="4" fillId="0" borderId="20" xfId="110" applyFont="1" applyBorder="1" applyAlignment="1" applyProtection="1">
      <alignment horizontal="right" vertical="center"/>
      <protection hidden="1"/>
    </xf>
    <xf numFmtId="175" fontId="36" fillId="0" borderId="0" xfId="110" applyNumberFormat="1" applyFont="1" applyFill="1" applyBorder="1" applyAlignment="1" applyProtection="1">
      <alignment vertical="top"/>
      <protection hidden="1"/>
    </xf>
    <xf numFmtId="0" fontId="48" fillId="0" borderId="0" xfId="110" applyNumberFormat="1" applyFont="1" applyFill="1" applyBorder="1" applyAlignment="1" applyProtection="1">
      <alignment horizontal="left" vertical="center" indent="3"/>
      <protection hidden="1"/>
    </xf>
    <xf numFmtId="0" fontId="7" fillId="0" borderId="18" xfId="110" applyFont="1" applyBorder="1" applyAlignment="1" applyProtection="1">
      <alignment horizontal="center" vertical="center" wrapText="1"/>
      <protection hidden="1"/>
    </xf>
    <xf numFmtId="0" fontId="4" fillId="0" borderId="21" xfId="110" applyFont="1" applyBorder="1" applyAlignment="1" applyProtection="1">
      <alignment horizontal="right" vertical="center"/>
      <protection hidden="1"/>
    </xf>
    <xf numFmtId="0" fontId="7" fillId="0" borderId="0" xfId="110" applyFont="1" applyAlignment="1" applyProtection="1">
      <alignment horizontal="center" vertical="center" wrapText="1"/>
      <protection hidden="1"/>
    </xf>
    <xf numFmtId="0" fontId="4" fillId="0" borderId="16" xfId="110" applyFont="1" applyBorder="1" applyAlignment="1" applyProtection="1">
      <alignment vertical="center"/>
      <protection hidden="1"/>
    </xf>
    <xf numFmtId="0" fontId="4" fillId="0" borderId="0" xfId="110" applyFont="1" applyBorder="1" applyAlignment="1" applyProtection="1">
      <alignment horizontal="center" vertical="center"/>
      <protection hidden="1"/>
    </xf>
    <xf numFmtId="0" fontId="7" fillId="0" borderId="0" xfId="110" applyFont="1" applyBorder="1" applyAlignment="1" applyProtection="1">
      <alignment horizontal="center" vertical="center" wrapText="1"/>
      <protection hidden="1"/>
    </xf>
    <xf numFmtId="0" fontId="4" fillId="0" borderId="0" xfId="110" applyNumberFormat="1" applyFont="1" applyFill="1" applyBorder="1" applyAlignment="1" applyProtection="1">
      <alignment horizontal="left" vertical="center" indent="6"/>
      <protection hidden="1"/>
    </xf>
    <xf numFmtId="0" fontId="4" fillId="0" borderId="0" xfId="110" applyFont="1" applyBorder="1" applyAlignment="1" applyProtection="1">
      <alignment horizontal="justify" vertical="center"/>
      <protection hidden="1"/>
    </xf>
    <xf numFmtId="0" fontId="4" fillId="0" borderId="0" xfId="110" applyNumberFormat="1" applyFont="1" applyFill="1" applyBorder="1" applyAlignment="1" applyProtection="1">
      <alignment vertical="center" wrapText="1"/>
      <protection hidden="1"/>
    </xf>
    <xf numFmtId="0" fontId="4" fillId="0" borderId="0" xfId="106"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6" applyProtection="1">
      <protection hidden="1"/>
    </xf>
    <xf numFmtId="173" fontId="7" fillId="0" borderId="0" xfId="106" applyNumberFormat="1" applyFont="1" applyAlignment="1" applyProtection="1">
      <alignment vertical="center"/>
      <protection hidden="1"/>
    </xf>
    <xf numFmtId="0" fontId="7" fillId="0" borderId="0" xfId="106" applyFont="1" applyAlignment="1" applyProtection="1">
      <alignment horizontal="right" vertical="center"/>
      <protection hidden="1"/>
    </xf>
    <xf numFmtId="0" fontId="36" fillId="0" borderId="0" xfId="106" applyFont="1" applyAlignment="1" applyProtection="1">
      <alignment horizontal="left" vertical="center"/>
      <protection hidden="1"/>
    </xf>
    <xf numFmtId="0" fontId="7" fillId="0" borderId="0" xfId="106" applyFont="1" applyAlignment="1" applyProtection="1">
      <alignment horizontal="left" vertical="center" indent="2"/>
      <protection hidden="1"/>
    </xf>
    <xf numFmtId="0" fontId="4" fillId="0" borderId="0" xfId="106"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2" fillId="0" borderId="0" xfId="112" applyFont="1" applyAlignment="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4" fillId="0" borderId="0" xfId="0" applyFont="1" applyAlignment="1">
      <alignment horizontal="left" vertical="center"/>
    </xf>
    <xf numFmtId="0" fontId="4" fillId="0" borderId="0" xfId="0" applyFont="1" applyAlignment="1">
      <alignment horizontal="center" vertical="center"/>
    </xf>
    <xf numFmtId="165" fontId="1" fillId="0" borderId="23" xfId="0" applyNumberFormat="1" applyFont="1" applyBorder="1" applyAlignment="1">
      <alignment horizontal="right" vertical="top" wrapText="1"/>
    </xf>
    <xf numFmtId="0" fontId="1" fillId="4" borderId="24" xfId="114"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49"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4" applyFont="1" applyFill="1" applyBorder="1" applyAlignment="1" applyProtection="1">
      <alignment vertical="center" wrapText="1"/>
    </xf>
    <xf numFmtId="0" fontId="1" fillId="4" borderId="25" xfId="114"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4"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4"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0"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3"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43"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4" applyFont="1" applyFill="1" applyBorder="1" applyAlignment="1" applyProtection="1">
      <alignment vertical="center" wrapText="1"/>
    </xf>
    <xf numFmtId="0" fontId="1" fillId="5" borderId="28" xfId="114"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4" applyFont="1" applyFill="1" applyBorder="1" applyAlignment="1" applyProtection="1">
      <alignment vertical="center" wrapText="1"/>
    </xf>
    <xf numFmtId="2" fontId="2" fillId="5" borderId="9" xfId="0" applyNumberFormat="1" applyFont="1" applyFill="1" applyBorder="1" applyAlignment="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3"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3"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2"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2"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2" applyNumberFormat="1" applyFont="1" applyAlignment="1" applyProtection="1">
      <alignment vertical="center"/>
      <protection hidden="1"/>
    </xf>
    <xf numFmtId="0" fontId="33" fillId="0" borderId="0" xfId="112" applyFont="1" applyAlignment="1" applyProtection="1">
      <alignment horizontal="justify" vertical="center" wrapText="1"/>
      <protection hidden="1"/>
    </xf>
    <xf numFmtId="0" fontId="33" fillId="0" borderId="0" xfId="112"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3"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2" applyFont="1" applyAlignment="1" applyProtection="1">
      <alignment horizontal="left" vertical="top"/>
      <protection hidden="1"/>
    </xf>
    <xf numFmtId="0" fontId="4" fillId="0" borderId="0" xfId="112" applyAlignment="1" applyProtection="1">
      <alignment vertical="top" wrapText="1"/>
      <protection hidden="1"/>
    </xf>
    <xf numFmtId="0" fontId="4" fillId="0" borderId="0" xfId="112" applyAlignment="1" applyProtection="1">
      <alignment horizontal="left" vertical="center"/>
      <protection hidden="1"/>
    </xf>
    <xf numFmtId="0" fontId="0" fillId="0" borderId="9" xfId="0" applyBorder="1"/>
    <xf numFmtId="0" fontId="2" fillId="0" borderId="0" xfId="0" applyFont="1" applyAlignment="1">
      <alignment horizontal="justify" vertical="center" wrapText="1"/>
    </xf>
    <xf numFmtId="0" fontId="66" fillId="0" borderId="0" xfId="111" applyFont="1" applyAlignment="1" applyProtection="1">
      <alignment vertical="top"/>
      <protection hidden="1"/>
    </xf>
    <xf numFmtId="0" fontId="67" fillId="0" borderId="0" xfId="111" applyFont="1" applyAlignment="1" applyProtection="1">
      <alignment vertical="top"/>
      <protection hidden="1"/>
    </xf>
    <xf numFmtId="2" fontId="67" fillId="0" borderId="0" xfId="111" applyNumberFormat="1" applyFont="1" applyAlignment="1" applyProtection="1">
      <alignment vertical="top"/>
      <protection hidden="1"/>
    </xf>
    <xf numFmtId="172" fontId="66" fillId="0" borderId="0" xfId="111" applyNumberFormat="1" applyFont="1" applyAlignment="1" applyProtection="1">
      <alignment vertical="top"/>
      <protection hidden="1"/>
    </xf>
    <xf numFmtId="0" fontId="1" fillId="0" borderId="9" xfId="0" applyFont="1" applyBorder="1" applyAlignment="1">
      <alignment horizontal="center" vertical="center" wrapText="1"/>
    </xf>
    <xf numFmtId="0" fontId="1" fillId="0" borderId="5" xfId="0" applyFont="1" applyBorder="1" applyAlignment="1">
      <alignment horizontal="justify" vertical="center" wrapText="1"/>
    </xf>
    <xf numFmtId="0" fontId="2" fillId="0" borderId="0" xfId="112" applyFont="1" applyAlignment="1" applyProtection="1">
      <alignment vertical="center" wrapText="1"/>
      <protection hidden="1"/>
    </xf>
    <xf numFmtId="0" fontId="2" fillId="0" borderId="0" xfId="112" applyFont="1" applyAlignment="1">
      <alignment horizontal="left" vertical="center" wrapText="1"/>
    </xf>
    <xf numFmtId="0" fontId="1" fillId="0" borderId="0" xfId="112" applyFont="1" applyAlignment="1">
      <alignment horizontal="center" vertical="center"/>
    </xf>
    <xf numFmtId="0" fontId="2" fillId="0" borderId="0" xfId="112" applyFont="1" applyAlignment="1">
      <alignment horizontal="center" vertical="center"/>
    </xf>
    <xf numFmtId="165" fontId="1" fillId="0" borderId="5" xfId="0" applyNumberFormat="1" applyFont="1" applyBorder="1" applyAlignment="1">
      <alignment horizontal="left" vertical="center" wrapText="1"/>
    </xf>
    <xf numFmtId="165" fontId="2" fillId="0" borderId="0" xfId="0" applyNumberFormat="1" applyFont="1" applyAlignment="1">
      <alignment horizontal="left" vertical="center" wrapText="1"/>
    </xf>
    <xf numFmtId="165" fontId="2" fillId="0" borderId="0" xfId="109" applyNumberFormat="1" applyFont="1" applyFill="1" applyBorder="1" applyAlignment="1" applyProtection="1">
      <alignment vertical="center" wrapText="1"/>
    </xf>
    <xf numFmtId="165" fontId="1" fillId="0" borderId="0" xfId="112" applyNumberFormat="1" applyFont="1" applyAlignment="1" applyProtection="1">
      <alignment vertical="center" wrapText="1"/>
      <protection hidden="1"/>
    </xf>
    <xf numFmtId="165" fontId="2" fillId="0" borderId="0" xfId="112" applyNumberFormat="1" applyFont="1" applyAlignment="1" applyProtection="1">
      <alignment vertical="center" wrapText="1"/>
      <protection hidden="1"/>
    </xf>
    <xf numFmtId="0" fontId="5" fillId="0" borderId="0" xfId="0" applyFont="1" applyAlignment="1">
      <alignment vertical="center" wrapText="1"/>
    </xf>
    <xf numFmtId="0" fontId="2" fillId="0" borderId="0" xfId="0" applyFont="1" applyAlignment="1">
      <alignment vertical="center" wrapText="1"/>
    </xf>
    <xf numFmtId="0" fontId="5" fillId="10" borderId="0" xfId="0" applyFont="1" applyFill="1" applyAlignment="1">
      <alignment vertical="center"/>
    </xf>
    <xf numFmtId="0" fontId="2" fillId="10" borderId="0" xfId="0" applyFont="1" applyFill="1" applyAlignment="1">
      <alignment vertical="center"/>
    </xf>
    <xf numFmtId="165" fontId="1" fillId="0" borderId="0" xfId="0" applyNumberFormat="1" applyFont="1" applyAlignment="1">
      <alignment horizontal="justify" vertical="center"/>
    </xf>
    <xf numFmtId="0" fontId="1" fillId="0" borderId="0" xfId="0" applyFont="1" applyAlignment="1">
      <alignment vertical="center" wrapText="1"/>
    </xf>
    <xf numFmtId="165" fontId="5" fillId="0" borderId="0" xfId="0" applyNumberFormat="1" applyFont="1" applyAlignment="1">
      <alignment horizontal="center" vertical="center"/>
    </xf>
    <xf numFmtId="0" fontId="44" fillId="0" borderId="17" xfId="110" applyNumberFormat="1" applyFont="1" applyFill="1" applyBorder="1" applyAlignment="1" applyProtection="1">
      <alignment horizontal="right" vertical="top"/>
      <protection hidden="1"/>
    </xf>
    <xf numFmtId="4" fontId="4" fillId="3" borderId="9" xfId="110" applyNumberFormat="1" applyFont="1" applyFill="1" applyBorder="1" applyAlignment="1" applyProtection="1">
      <alignment horizontal="right" vertical="center" wrapText="1"/>
      <protection locked="0"/>
    </xf>
    <xf numFmtId="10" fontId="4" fillId="3" borderId="9" xfId="110" applyNumberFormat="1" applyFont="1" applyFill="1" applyBorder="1" applyAlignment="1" applyProtection="1">
      <alignment horizontal="right" vertical="center" wrapText="1"/>
      <protection locked="0"/>
    </xf>
    <xf numFmtId="43" fontId="36" fillId="0" borderId="0" xfId="110" applyNumberFormat="1" applyFont="1" applyFill="1" applyBorder="1" applyAlignment="1" applyProtection="1">
      <alignment vertical="center"/>
      <protection hidden="1"/>
    </xf>
    <xf numFmtId="0" fontId="53" fillId="0" borderId="0" xfId="110" applyNumberFormat="1" applyFont="1" applyFill="1" applyBorder="1" applyAlignment="1" applyProtection="1">
      <alignment vertical="center"/>
      <protection hidden="1"/>
    </xf>
    <xf numFmtId="43" fontId="40" fillId="0" borderId="0" xfId="110" applyNumberFormat="1" applyFont="1" applyFill="1" applyBorder="1" applyAlignment="1" applyProtection="1">
      <alignment vertical="top"/>
      <protection hidden="1"/>
    </xf>
    <xf numFmtId="4" fontId="4" fillId="9" borderId="9" xfId="110" applyNumberFormat="1" applyFont="1" applyFill="1" applyBorder="1" applyAlignment="1" applyProtection="1">
      <alignment horizontal="right" vertical="center" wrapText="1"/>
    </xf>
    <xf numFmtId="10" fontId="4" fillId="9" borderId="9" xfId="110" applyNumberFormat="1" applyFont="1" applyFill="1" applyBorder="1" applyAlignment="1" applyProtection="1">
      <alignment horizontal="right" vertical="center" wrapText="1"/>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6" fillId="0" borderId="0" xfId="110" applyNumberFormat="1" applyFont="1" applyFill="1" applyBorder="1" applyAlignment="1" applyProtection="1">
      <alignment vertical="top"/>
      <protection hidden="1"/>
    </xf>
    <xf numFmtId="0" fontId="2" fillId="0" borderId="0" xfId="109" applyNumberFormat="1" applyFont="1" applyFill="1" applyBorder="1" applyAlignment="1" applyProtection="1">
      <alignment horizontal="center" vertical="center"/>
    </xf>
    <xf numFmtId="0" fontId="2" fillId="0" borderId="0" xfId="112" applyFont="1" applyAlignment="1" applyProtection="1">
      <alignment horizontal="center" vertical="center"/>
      <protection hidden="1"/>
    </xf>
    <xf numFmtId="0" fontId="1" fillId="0" borderId="0" xfId="112" applyFont="1" applyAlignment="1">
      <alignment horizontal="left" vertical="center"/>
    </xf>
    <xf numFmtId="0" fontId="69" fillId="0" borderId="0" xfId="0" applyFont="1" applyAlignment="1">
      <alignment horizontal="center" vertical="center"/>
    </xf>
    <xf numFmtId="0" fontId="69" fillId="0" borderId="0" xfId="0" applyFont="1" applyAlignment="1">
      <alignment vertical="center"/>
    </xf>
    <xf numFmtId="165" fontId="1" fillId="0" borderId="9" xfId="109" applyNumberFormat="1" applyFont="1" applyFill="1" applyBorder="1" applyAlignment="1" applyProtection="1">
      <alignment vertical="center" wrapText="1"/>
    </xf>
    <xf numFmtId="0" fontId="1" fillId="0" borderId="9" xfId="109" applyNumberFormat="1" applyFont="1" applyFill="1" applyBorder="1" applyAlignment="1" applyProtection="1">
      <alignment vertical="center" wrapText="1"/>
    </xf>
    <xf numFmtId="0" fontId="70" fillId="0" borderId="9" xfId="0" applyFont="1" applyBorder="1" applyAlignment="1">
      <alignment horizontal="center" vertical="center" wrapText="1"/>
    </xf>
    <xf numFmtId="0" fontId="70" fillId="0" borderId="9" xfId="0" applyFont="1" applyBorder="1" applyAlignment="1">
      <alignment vertical="center" wrapText="1"/>
    </xf>
    <xf numFmtId="0" fontId="1" fillId="0" borderId="9" xfId="109" applyNumberFormat="1" applyFont="1" applyFill="1" applyBorder="1" applyAlignment="1" applyProtection="1">
      <alignment horizontal="center" vertical="center" wrapText="1"/>
    </xf>
    <xf numFmtId="0" fontId="1" fillId="0" borderId="9" xfId="109" applyNumberFormat="1" applyFont="1" applyFill="1" applyBorder="1" applyAlignment="1" applyProtection="1">
      <alignment horizontal="center" vertical="center"/>
    </xf>
    <xf numFmtId="0" fontId="2" fillId="0" borderId="0" xfId="0" applyFont="1" applyAlignment="1" applyProtection="1">
      <alignment horizontal="left" vertical="center" indent="1"/>
      <protection hidden="1"/>
    </xf>
    <xf numFmtId="0" fontId="1" fillId="0" borderId="0" xfId="109" applyNumberFormat="1" applyFont="1" applyFill="1" applyBorder="1" applyAlignment="1" applyProtection="1">
      <alignment vertical="center" wrapText="1"/>
    </xf>
    <xf numFmtId="0" fontId="7" fillId="0" borderId="0" xfId="110" applyFont="1" applyAlignment="1" applyProtection="1">
      <alignment vertical="top"/>
      <protection hidden="1"/>
    </xf>
    <xf numFmtId="2" fontId="2" fillId="0" borderId="9" xfId="109" applyNumberFormat="1" applyFont="1" applyFill="1" applyBorder="1" applyAlignment="1" applyProtection="1">
      <alignment horizontal="right" vertical="top" wrapText="1"/>
    </xf>
    <xf numFmtId="0" fontId="68" fillId="0" borderId="9" xfId="0" applyFont="1" applyBorder="1" applyAlignment="1">
      <alignment vertical="top" wrapText="1"/>
    </xf>
    <xf numFmtId="10" fontId="2" fillId="0" borderId="9" xfId="109" applyNumberFormat="1" applyFont="1" applyFill="1" applyBorder="1" applyAlignment="1" applyProtection="1">
      <alignment horizontal="center" vertical="top" wrapText="1"/>
      <protection locked="0" hidden="1"/>
    </xf>
    <xf numFmtId="0" fontId="68" fillId="0" borderId="9" xfId="0" applyFont="1" applyBorder="1" applyAlignment="1">
      <alignment horizontal="center" vertical="top" wrapText="1"/>
    </xf>
    <xf numFmtId="0" fontId="68" fillId="3" borderId="9" xfId="107" applyFont="1" applyFill="1" applyBorder="1" applyAlignment="1" applyProtection="1">
      <alignment horizontal="center" vertical="top" wrapText="1"/>
      <protection locked="0"/>
    </xf>
    <xf numFmtId="0" fontId="2" fillId="0" borderId="0" xfId="107" applyFont="1" applyAlignment="1" applyProtection="1">
      <alignment vertical="center"/>
      <protection hidden="1"/>
    </xf>
    <xf numFmtId="0" fontId="23" fillId="0" borderId="0" xfId="107" applyFont="1" applyAlignment="1" applyProtection="1">
      <alignment horizontal="center" vertical="center" wrapText="1"/>
      <protection hidden="1"/>
    </xf>
    <xf numFmtId="0" fontId="5" fillId="0" borderId="0" xfId="107" applyFont="1" applyAlignment="1" applyProtection="1">
      <alignment vertical="center"/>
      <protection hidden="1"/>
    </xf>
    <xf numFmtId="0" fontId="2" fillId="0" borderId="0" xfId="107" applyFont="1" applyProtection="1">
      <protection hidden="1"/>
    </xf>
    <xf numFmtId="0" fontId="2" fillId="0" borderId="0" xfId="107" applyFont="1" applyAlignment="1" applyProtection="1">
      <alignment horizontal="center"/>
      <protection hidden="1"/>
    </xf>
    <xf numFmtId="0" fontId="5" fillId="0" borderId="0" xfId="107" applyFont="1" applyProtection="1">
      <protection hidden="1"/>
    </xf>
    <xf numFmtId="0" fontId="1" fillId="0" borderId="0" xfId="107" applyFont="1" applyAlignment="1" applyProtection="1">
      <alignment horizontal="center" vertical="center"/>
      <protection hidden="1"/>
    </xf>
    <xf numFmtId="0" fontId="2" fillId="0" borderId="0" xfId="107" applyFont="1" applyAlignment="1" applyProtection="1">
      <alignment horizontal="justify" vertical="center"/>
      <protection hidden="1"/>
    </xf>
    <xf numFmtId="0" fontId="2" fillId="0" borderId="0" xfId="107" applyFont="1" applyAlignment="1" applyProtection="1">
      <alignment horizontal="center" vertical="center"/>
      <protection hidden="1"/>
    </xf>
    <xf numFmtId="0" fontId="49" fillId="0" borderId="0" xfId="107" applyFont="1" applyAlignment="1" applyProtection="1">
      <alignment horizontal="center" vertical="center"/>
      <protection hidden="1"/>
    </xf>
    <xf numFmtId="0" fontId="2" fillId="0" borderId="24" xfId="107" applyFont="1" applyBorder="1" applyAlignment="1" applyProtection="1">
      <alignment vertical="center" wrapText="1"/>
      <protection hidden="1"/>
    </xf>
    <xf numFmtId="0" fontId="2" fillId="0" borderId="3" xfId="107" applyFont="1" applyBorder="1" applyAlignment="1" applyProtection="1">
      <alignment vertical="center" wrapText="1"/>
      <protection hidden="1"/>
    </xf>
    <xf numFmtId="0" fontId="2" fillId="0" borderId="0" xfId="107" applyFont="1" applyAlignment="1" applyProtection="1">
      <alignment vertical="center" wrapText="1"/>
      <protection hidden="1"/>
    </xf>
    <xf numFmtId="0" fontId="2" fillId="0" borderId="30" xfId="107" applyFont="1" applyBorder="1" applyAlignment="1" applyProtection="1">
      <alignment vertical="center"/>
      <protection hidden="1"/>
    </xf>
    <xf numFmtId="0" fontId="2" fillId="0" borderId="31" xfId="107" applyFont="1" applyBorder="1" applyAlignment="1" applyProtection="1">
      <alignment vertical="center"/>
      <protection hidden="1"/>
    </xf>
    <xf numFmtId="0" fontId="2" fillId="0" borderId="11" xfId="107" applyFont="1" applyBorder="1" applyAlignment="1" applyProtection="1">
      <alignment vertical="center"/>
      <protection hidden="1"/>
    </xf>
    <xf numFmtId="0" fontId="2" fillId="0" borderId="20" xfId="107" applyFont="1" applyBorder="1" applyAlignment="1" applyProtection="1">
      <alignment vertical="center"/>
      <protection hidden="1"/>
    </xf>
    <xf numFmtId="0" fontId="2" fillId="0" borderId="32" xfId="107" applyFont="1" applyBorder="1" applyAlignment="1" applyProtection="1">
      <alignment vertical="center"/>
      <protection hidden="1"/>
    </xf>
    <xf numFmtId="0" fontId="2" fillId="0" borderId="33" xfId="107" applyFont="1" applyBorder="1" applyAlignment="1" applyProtection="1">
      <alignment vertical="center"/>
      <protection hidden="1"/>
    </xf>
    <xf numFmtId="0" fontId="2" fillId="0" borderId="14" xfId="107" applyFont="1" applyBorder="1" applyAlignment="1" applyProtection="1">
      <alignment vertical="center"/>
      <protection hidden="1"/>
    </xf>
    <xf numFmtId="0" fontId="2" fillId="0" borderId="15" xfId="107" applyFont="1" applyBorder="1" applyAlignment="1" applyProtection="1">
      <alignment vertical="center"/>
      <protection hidden="1"/>
    </xf>
    <xf numFmtId="0" fontId="2" fillId="0" borderId="24" xfId="107" applyFont="1" applyBorder="1" applyAlignment="1" applyProtection="1">
      <alignment horizontal="left" vertical="center"/>
      <protection hidden="1"/>
    </xf>
    <xf numFmtId="0" fontId="2" fillId="0" borderId="25" xfId="107" applyFont="1" applyBorder="1" applyAlignment="1" applyProtection="1">
      <alignment horizontal="left" vertical="center"/>
      <protection hidden="1"/>
    </xf>
    <xf numFmtId="0" fontId="2" fillId="0" borderId="0" xfId="107" applyFont="1" applyAlignment="1" applyProtection="1">
      <alignment horizontal="left" vertical="center"/>
      <protection hidden="1"/>
    </xf>
    <xf numFmtId="1" fontId="2" fillId="3" borderId="17" xfId="107" applyNumberFormat="1" applyFont="1" applyFill="1" applyBorder="1" applyAlignment="1" applyProtection="1">
      <alignment horizontal="center" vertical="center"/>
      <protection locked="0"/>
    </xf>
    <xf numFmtId="0" fontId="50" fillId="0" borderId="0" xfId="107" applyFont="1" applyAlignment="1" applyProtection="1">
      <alignment horizontal="center" vertical="center"/>
      <protection hidden="1"/>
    </xf>
    <xf numFmtId="173" fontId="68" fillId="3" borderId="17" xfId="107" applyNumberFormat="1" applyFont="1" applyFill="1" applyBorder="1" applyAlignment="1" applyProtection="1">
      <alignment horizontal="center" vertical="center"/>
      <protection locked="0"/>
    </xf>
    <xf numFmtId="0" fontId="2" fillId="0" borderId="9" xfId="107" applyFont="1" applyBorder="1" applyAlignment="1" applyProtection="1">
      <alignment horizontal="center" vertical="center"/>
      <protection hidden="1"/>
    </xf>
    <xf numFmtId="0" fontId="1" fillId="0" borderId="0" xfId="112" applyFont="1" applyAlignment="1">
      <alignment vertical="center"/>
    </xf>
    <xf numFmtId="0" fontId="2" fillId="0" borderId="0" xfId="112" applyFont="1" applyAlignment="1">
      <alignment vertical="center" wrapText="1"/>
    </xf>
    <xf numFmtId="0" fontId="22" fillId="0" borderId="0" xfId="0" applyFont="1" applyAlignment="1">
      <alignment vertical="center" wrapText="1"/>
    </xf>
    <xf numFmtId="0" fontId="70" fillId="0" borderId="0" xfId="0" applyFont="1" applyAlignment="1">
      <alignment horizontal="center" vertical="center"/>
    </xf>
    <xf numFmtId="0" fontId="70" fillId="0" borderId="0" xfId="0" applyFont="1" applyAlignment="1">
      <alignment horizontal="left" vertical="center"/>
    </xf>
    <xf numFmtId="165" fontId="32" fillId="10" borderId="18" xfId="109" applyNumberFormat="1" applyFont="1" applyFill="1" applyBorder="1" applyAlignment="1" applyProtection="1">
      <alignment vertical="center" wrapText="1"/>
      <protection locked="0"/>
    </xf>
    <xf numFmtId="2" fontId="32" fillId="10" borderId="18" xfId="0" applyNumberFormat="1" applyFont="1" applyFill="1" applyBorder="1" applyAlignment="1">
      <alignment horizontal="right" vertical="center" wrapText="1"/>
    </xf>
    <xf numFmtId="0" fontId="32" fillId="10" borderId="18" xfId="114" applyFont="1" applyFill="1" applyBorder="1" applyAlignment="1" applyProtection="1">
      <alignment vertical="center" wrapText="1"/>
    </xf>
    <xf numFmtId="2" fontId="32" fillId="10" borderId="18" xfId="0" applyNumberFormat="1" applyFont="1" applyFill="1" applyBorder="1" applyAlignment="1">
      <alignment horizontal="left" vertical="center" wrapText="1"/>
    </xf>
    <xf numFmtId="0" fontId="59" fillId="0" borderId="0" xfId="110" applyNumberFormat="1" applyFont="1" applyFill="1" applyBorder="1" applyAlignment="1" applyProtection="1">
      <alignment vertical="top"/>
      <protection hidden="1"/>
    </xf>
    <xf numFmtId="0" fontId="56" fillId="0" borderId="6" xfId="111" applyFont="1" applyBorder="1" applyAlignment="1" applyProtection="1">
      <alignment horizontal="center" vertical="top"/>
      <protection hidden="1"/>
    </xf>
    <xf numFmtId="0" fontId="56" fillId="0" borderId="8" xfId="111" applyFont="1" applyBorder="1" applyAlignment="1" applyProtection="1">
      <alignment horizontal="center" vertical="top"/>
      <protection hidden="1"/>
    </xf>
    <xf numFmtId="4" fontId="2" fillId="0" borderId="23" xfId="111" applyNumberFormat="1" applyFont="1" applyBorder="1" applyAlignment="1" applyProtection="1">
      <alignment vertical="top"/>
      <protection hidden="1"/>
    </xf>
    <xf numFmtId="0" fontId="2" fillId="0" borderId="26" xfId="111" applyFont="1" applyBorder="1" applyAlignment="1" applyProtection="1">
      <alignment vertical="top"/>
      <protection hidden="1"/>
    </xf>
    <xf numFmtId="0" fontId="2" fillId="0" borderId="23" xfId="111" applyFont="1" applyBorder="1" applyAlignment="1" applyProtection="1">
      <alignment vertical="top"/>
      <protection hidden="1"/>
    </xf>
    <xf numFmtId="0" fontId="2" fillId="0" borderId="27" xfId="111" applyFont="1" applyBorder="1" applyAlignment="1" applyProtection="1">
      <alignment vertical="top"/>
      <protection hidden="1"/>
    </xf>
    <xf numFmtId="0" fontId="2" fillId="0" borderId="29" xfId="111" applyFont="1" applyBorder="1" applyAlignment="1" applyProtection="1">
      <alignment vertical="top"/>
      <protection hidden="1"/>
    </xf>
    <xf numFmtId="2" fontId="60" fillId="0" borderId="0" xfId="110" applyNumberFormat="1" applyFont="1" applyFill="1" applyBorder="1" applyAlignment="1" applyProtection="1">
      <alignment vertical="top"/>
      <protection hidden="1"/>
    </xf>
    <xf numFmtId="0" fontId="2" fillId="0" borderId="9" xfId="110" applyNumberFormat="1" applyFont="1" applyFill="1" applyBorder="1" applyAlignment="1" applyProtection="1">
      <alignment vertical="center"/>
      <protection hidden="1"/>
    </xf>
    <xf numFmtId="0" fontId="1" fillId="0" borderId="9" xfId="110" applyNumberFormat="1" applyFont="1" applyFill="1" applyBorder="1" applyAlignment="1" applyProtection="1">
      <alignment vertical="center"/>
      <protection hidden="1"/>
    </xf>
    <xf numFmtId="176" fontId="2" fillId="0" borderId="9" xfId="0" applyNumberFormat="1" applyFont="1" applyBorder="1" applyAlignment="1" applyProtection="1">
      <alignment vertical="center"/>
      <protection locked="0"/>
    </xf>
    <xf numFmtId="0" fontId="57" fillId="8" borderId="9" xfId="0" applyFont="1" applyFill="1" applyBorder="1" applyAlignment="1" applyProtection="1">
      <alignment horizontal="center" vertical="center" wrapText="1"/>
      <protection locked="0"/>
    </xf>
    <xf numFmtId="164" fontId="1" fillId="0" borderId="0" xfId="8" applyFont="1" applyAlignment="1" applyProtection="1">
      <alignment vertical="center"/>
      <protection locked="0"/>
    </xf>
    <xf numFmtId="0" fontId="68" fillId="0" borderId="0" xfId="0" applyFont="1" applyAlignment="1">
      <alignment vertical="center"/>
    </xf>
    <xf numFmtId="0" fontId="57" fillId="8" borderId="9" xfId="0" applyFont="1" applyFill="1" applyBorder="1" applyAlignment="1" applyProtection="1">
      <alignment horizontal="center" vertical="center"/>
      <protection locked="0"/>
    </xf>
    <xf numFmtId="0" fontId="54" fillId="0" borderId="34" xfId="73" applyFont="1" applyBorder="1" applyAlignment="1" applyProtection="1">
      <alignment horizontal="center" vertical="top" wrapText="1"/>
      <protection hidden="1"/>
    </xf>
    <xf numFmtId="0" fontId="54" fillId="0" borderId="35" xfId="73" applyFont="1" applyBorder="1" applyAlignment="1" applyProtection="1">
      <alignment horizontal="center" vertical="top" wrapText="1"/>
      <protection hidden="1"/>
    </xf>
    <xf numFmtId="164" fontId="2" fillId="0" borderId="26" xfId="8" applyFont="1" applyBorder="1" applyAlignment="1" applyProtection="1">
      <alignment vertical="top"/>
      <protection hidden="1"/>
    </xf>
    <xf numFmtId="177" fontId="55" fillId="0" borderId="36" xfId="73" applyNumberFormat="1" applyFont="1" applyBorder="1" applyAlignment="1" applyProtection="1">
      <alignment vertical="top" wrapText="1"/>
      <protection hidden="1"/>
    </xf>
    <xf numFmtId="177" fontId="55" fillId="0" borderId="37" xfId="73" applyNumberFormat="1" applyFont="1" applyBorder="1" applyAlignment="1" applyProtection="1">
      <alignment vertical="top" wrapText="1"/>
      <protection hidden="1"/>
    </xf>
    <xf numFmtId="0" fontId="7" fillId="0" borderId="0" xfId="111" applyFont="1" applyAlignment="1" applyProtection="1">
      <alignment vertical="top"/>
      <protection hidden="1"/>
    </xf>
    <xf numFmtId="0" fontId="7" fillId="0" borderId="38" xfId="111" applyFont="1" applyBorder="1" applyAlignment="1" applyProtection="1">
      <alignment horizontal="justify" vertical="top" wrapText="1"/>
      <protection hidden="1"/>
    </xf>
    <xf numFmtId="0" fontId="7" fillId="0" borderId="39" xfId="111" applyFont="1" applyBorder="1" applyAlignment="1" applyProtection="1">
      <alignment horizontal="right" vertical="center" wrapText="1" indent="5"/>
      <protection hidden="1"/>
    </xf>
    <xf numFmtId="174" fontId="7" fillId="0" borderId="40" xfId="111" applyNumberFormat="1" applyFont="1" applyBorder="1" applyAlignment="1" applyProtection="1">
      <alignment horizontal="center" vertical="center"/>
      <protection hidden="1"/>
    </xf>
    <xf numFmtId="4" fontId="7" fillId="0" borderId="41" xfId="111" applyNumberFormat="1" applyFont="1" applyBorder="1" applyAlignment="1" applyProtection="1">
      <alignment vertical="center"/>
      <protection hidden="1"/>
    </xf>
    <xf numFmtId="0" fontId="4" fillId="0" borderId="42" xfId="111" applyFont="1" applyBorder="1" applyAlignment="1" applyProtection="1">
      <alignment horizontal="center" vertical="center"/>
      <protection hidden="1"/>
    </xf>
    <xf numFmtId="0" fontId="4" fillId="0" borderId="43" xfId="111" applyFont="1" applyBorder="1" applyAlignment="1" applyProtection="1">
      <alignment vertical="center"/>
      <protection hidden="1"/>
    </xf>
    <xf numFmtId="4" fontId="7" fillId="0" borderId="41" xfId="111" applyNumberFormat="1" applyFont="1" applyBorder="1" applyAlignment="1" applyProtection="1">
      <alignment horizontal="right" vertical="center"/>
      <protection hidden="1"/>
    </xf>
    <xf numFmtId="0" fontId="65" fillId="0" borderId="43" xfId="111" applyFont="1" applyBorder="1" applyAlignment="1" applyProtection="1">
      <alignment horizontal="justify" vertical="top" wrapText="1"/>
      <protection hidden="1"/>
    </xf>
    <xf numFmtId="4" fontId="7" fillId="0" borderId="41" xfId="111" applyNumberFormat="1" applyFont="1" applyBorder="1" applyAlignment="1" applyProtection="1">
      <alignment vertical="center" wrapText="1"/>
      <protection hidden="1"/>
    </xf>
    <xf numFmtId="4" fontId="57" fillId="0" borderId="44" xfId="111" applyNumberFormat="1" applyFont="1" applyBorder="1" applyAlignment="1" applyProtection="1">
      <alignment horizontal="right" vertical="center" wrapText="1"/>
      <protection hidden="1"/>
    </xf>
    <xf numFmtId="4" fontId="57" fillId="0" borderId="41" xfId="111" applyNumberFormat="1" applyFont="1" applyBorder="1" applyAlignment="1" applyProtection="1">
      <alignment vertical="center" wrapText="1"/>
      <protection hidden="1"/>
    </xf>
    <xf numFmtId="0" fontId="7" fillId="0" borderId="6" xfId="111" applyFont="1" applyBorder="1" applyAlignment="1" applyProtection="1">
      <alignment horizontal="center" vertical="center" wrapText="1"/>
      <protection hidden="1"/>
    </xf>
    <xf numFmtId="174" fontId="7" fillId="0" borderId="23" xfId="111" applyNumberFormat="1" applyFont="1" applyBorder="1" applyAlignment="1" applyProtection="1">
      <alignment horizontal="center" vertical="center"/>
      <protection hidden="1"/>
    </xf>
    <xf numFmtId="0" fontId="4" fillId="0" borderId="23" xfId="111" applyFont="1" applyBorder="1" applyAlignment="1" applyProtection="1">
      <alignment horizontal="center" vertical="center"/>
      <protection hidden="1"/>
    </xf>
    <xf numFmtId="0" fontId="7" fillId="0" borderId="45" xfId="111" applyFont="1" applyBorder="1" applyAlignment="1" applyProtection="1">
      <alignment vertical="center" wrapText="1"/>
      <protection hidden="1"/>
    </xf>
    <xf numFmtId="0" fontId="7" fillId="0" borderId="46" xfId="111" applyFont="1" applyBorder="1" applyAlignment="1" applyProtection="1">
      <alignment vertical="center" wrapText="1"/>
      <protection hidden="1"/>
    </xf>
    <xf numFmtId="0" fontId="7" fillId="0" borderId="47" xfId="111" applyFont="1" applyBorder="1" applyAlignment="1" applyProtection="1">
      <alignment vertical="center" wrapText="1"/>
      <protection hidden="1"/>
    </xf>
    <xf numFmtId="10" fontId="4" fillId="0" borderId="9" xfId="110" applyNumberFormat="1" applyFont="1" applyFill="1" applyBorder="1" applyAlignment="1" applyProtection="1">
      <alignment horizontal="left" vertical="center"/>
      <protection hidden="1"/>
    </xf>
    <xf numFmtId="49" fontId="4" fillId="0" borderId="9" xfId="110" applyNumberFormat="1" applyFont="1" applyFill="1" applyBorder="1" applyAlignment="1" applyProtection="1">
      <alignment horizontal="left" vertical="center"/>
      <protection hidden="1"/>
    </xf>
    <xf numFmtId="10" fontId="7" fillId="0" borderId="9" xfId="111" applyNumberFormat="1" applyFont="1" applyBorder="1" applyAlignment="1" applyProtection="1">
      <alignment horizontal="left" vertical="center" wrapText="1"/>
      <protection hidden="1"/>
    </xf>
    <xf numFmtId="49" fontId="7" fillId="0" borderId="9" xfId="111" applyNumberFormat="1" applyFont="1" applyBorder="1" applyAlignment="1" applyProtection="1">
      <alignment horizontal="left" vertical="center" wrapText="1"/>
      <protection hidden="1"/>
    </xf>
    <xf numFmtId="0" fontId="6" fillId="0" borderId="0" xfId="108" applyAlignment="1" applyProtection="1">
      <alignment vertical="center"/>
      <protection hidden="1"/>
    </xf>
    <xf numFmtId="0" fontId="6" fillId="0" borderId="48" xfId="108" applyBorder="1" applyAlignment="1" applyProtection="1">
      <alignment vertical="center"/>
      <protection hidden="1"/>
    </xf>
    <xf numFmtId="0" fontId="6" fillId="0" borderId="49" xfId="108" applyBorder="1" applyAlignment="1" applyProtection="1">
      <alignment vertical="center"/>
      <protection hidden="1"/>
    </xf>
    <xf numFmtId="0" fontId="6" fillId="0" borderId="0" xfId="108" applyProtection="1">
      <protection hidden="1"/>
    </xf>
    <xf numFmtId="0" fontId="6" fillId="0" borderId="48" xfId="108" applyBorder="1" applyProtection="1">
      <protection hidden="1"/>
    </xf>
    <xf numFmtId="0" fontId="6" fillId="0" borderId="49" xfId="108" applyBorder="1" applyAlignment="1" applyProtection="1">
      <alignment horizontal="center" vertical="center"/>
      <protection hidden="1"/>
    </xf>
    <xf numFmtId="0" fontId="6" fillId="0" borderId="48" xfId="108" applyBorder="1" applyAlignment="1" applyProtection="1">
      <alignment horizontal="left" vertical="center"/>
      <protection hidden="1"/>
    </xf>
    <xf numFmtId="0" fontId="6" fillId="0" borderId="0" xfId="108" applyAlignment="1" applyProtection="1">
      <alignment horizontal="left"/>
      <protection hidden="1"/>
    </xf>
    <xf numFmtId="0" fontId="6" fillId="0" borderId="49" xfId="108" applyBorder="1" applyAlignment="1" applyProtection="1">
      <alignment horizontal="center"/>
      <protection hidden="1"/>
    </xf>
    <xf numFmtId="0" fontId="6" fillId="0" borderId="49" xfId="108" applyBorder="1" applyProtection="1">
      <protection hidden="1"/>
    </xf>
    <xf numFmtId="0" fontId="6" fillId="0" borderId="49" xfId="115" applyBorder="1" applyAlignment="1" applyProtection="1">
      <alignment horizontal="center"/>
      <protection hidden="1"/>
    </xf>
    <xf numFmtId="0" fontId="6" fillId="0" borderId="0" xfId="115" applyProtection="1">
      <protection hidden="1"/>
    </xf>
    <xf numFmtId="0" fontId="6" fillId="0" borderId="50" xfId="115" applyBorder="1" applyAlignment="1" applyProtection="1">
      <alignment horizontal="center"/>
      <protection hidden="1"/>
    </xf>
    <xf numFmtId="0" fontId="6" fillId="0" borderId="51" xfId="115" applyBorder="1" applyProtection="1">
      <protection hidden="1"/>
    </xf>
    <xf numFmtId="0" fontId="6" fillId="0" borderId="51" xfId="108" applyBorder="1" applyProtection="1">
      <protection hidden="1"/>
    </xf>
    <xf numFmtId="0" fontId="6" fillId="0" borderId="52" xfId="108"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2"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4" fillId="0" borderId="0" xfId="74" applyFont="1" applyProtection="1">
      <protection hidden="1"/>
    </xf>
    <xf numFmtId="164" fontId="55" fillId="0" borderId="18" xfId="8" applyFont="1" applyBorder="1" applyAlignment="1" applyProtection="1">
      <alignment horizontal="right" vertical="top" wrapText="1"/>
      <protection hidden="1"/>
    </xf>
    <xf numFmtId="164" fontId="55" fillId="0" borderId="14" xfId="8" applyFont="1" applyBorder="1" applyAlignment="1" applyProtection="1">
      <alignment horizontal="right" vertical="top" wrapText="1"/>
      <protection hidden="1"/>
    </xf>
    <xf numFmtId="164" fontId="55" fillId="0" borderId="9" xfId="8" applyFont="1" applyBorder="1" applyAlignment="1" applyProtection="1">
      <alignment horizontal="right" vertical="top" wrapText="1"/>
      <protection hidden="1"/>
    </xf>
    <xf numFmtId="164" fontId="55" fillId="0" borderId="24" xfId="8" applyFont="1" applyBorder="1" applyAlignment="1" applyProtection="1">
      <alignment horizontal="right" vertical="top" wrapText="1"/>
      <protection hidden="1"/>
    </xf>
    <xf numFmtId="164" fontId="55" fillId="0" borderId="35" xfId="8" applyFont="1" applyBorder="1" applyAlignment="1" applyProtection="1">
      <alignment horizontal="right" vertical="top" wrapText="1"/>
      <protection hidden="1"/>
    </xf>
    <xf numFmtId="164" fontId="55" fillId="0" borderId="16" xfId="8" applyFont="1" applyBorder="1" applyAlignment="1" applyProtection="1">
      <alignment horizontal="right" vertical="top" wrapText="1"/>
      <protection hidden="1"/>
    </xf>
    <xf numFmtId="164" fontId="55" fillId="0" borderId="12" xfId="8" applyFont="1" applyBorder="1" applyAlignment="1" applyProtection="1">
      <alignment horizontal="right" vertical="top" wrapText="1"/>
      <protection hidden="1"/>
    </xf>
    <xf numFmtId="164" fontId="55" fillId="0" borderId="55" xfId="8" applyFont="1" applyBorder="1" applyAlignment="1" applyProtection="1">
      <alignment horizontal="right" vertical="top" wrapText="1"/>
      <protection hidden="1"/>
    </xf>
    <xf numFmtId="164" fontId="55" fillId="0" borderId="25" xfId="8" applyFont="1" applyBorder="1" applyAlignment="1" applyProtection="1">
      <alignment horizontal="right" vertical="top" wrapText="1"/>
      <protection hidden="1"/>
    </xf>
    <xf numFmtId="164" fontId="55" fillId="0" borderId="56" xfId="8" applyFont="1" applyBorder="1" applyAlignment="1" applyProtection="1">
      <alignment horizontal="right" vertical="top" wrapText="1"/>
      <protection hidden="1"/>
    </xf>
    <xf numFmtId="164" fontId="55" fillId="0" borderId="0" xfId="8" applyFont="1" applyBorder="1" applyAlignment="1" applyProtection="1">
      <alignment horizontal="right" vertical="top" wrapText="1"/>
      <protection hidden="1"/>
    </xf>
    <xf numFmtId="164" fontId="55" fillId="0" borderId="9" xfId="8" applyFont="1" applyBorder="1" applyAlignment="1" applyProtection="1">
      <alignment horizontal="center" vertical="top" wrapText="1"/>
      <protection hidden="1"/>
    </xf>
    <xf numFmtId="164" fontId="55" fillId="0" borderId="0" xfId="8" applyFont="1" applyBorder="1" applyAlignment="1" applyProtection="1">
      <alignment vertical="top" wrapText="1"/>
      <protection hidden="1"/>
    </xf>
    <xf numFmtId="164" fontId="54" fillId="0" borderId="17" xfId="8" applyFont="1" applyBorder="1" applyAlignment="1" applyProtection="1">
      <alignment vertical="top" wrapText="1"/>
      <protection hidden="1"/>
    </xf>
    <xf numFmtId="164" fontId="55" fillId="0" borderId="36" xfId="8" applyFont="1" applyBorder="1" applyAlignment="1" applyProtection="1">
      <alignment vertical="top" wrapText="1"/>
      <protection hidden="1"/>
    </xf>
    <xf numFmtId="164" fontId="55" fillId="0" borderId="57" xfId="8" applyFont="1" applyBorder="1" applyAlignment="1" applyProtection="1">
      <alignment vertical="top" wrapText="1"/>
      <protection hidden="1"/>
    </xf>
    <xf numFmtId="164" fontId="36" fillId="0" borderId="0" xfId="8" applyFont="1" applyFill="1" applyBorder="1" applyAlignment="1" applyProtection="1">
      <alignment vertical="top" wrapText="1"/>
      <protection hidden="1"/>
    </xf>
    <xf numFmtId="164" fontId="54" fillId="0" borderId="38" xfId="8" applyFont="1" applyBorder="1" applyAlignment="1" applyProtection="1">
      <alignment vertical="top" wrapText="1"/>
      <protection hidden="1"/>
    </xf>
    <xf numFmtId="164" fontId="54" fillId="0" borderId="58" xfId="8" applyFont="1" applyBorder="1" applyAlignment="1" applyProtection="1">
      <alignment vertical="top" wrapText="1"/>
      <protection hidden="1"/>
    </xf>
    <xf numFmtId="164" fontId="54" fillId="0" borderId="39" xfId="8" applyFont="1" applyBorder="1" applyAlignment="1" applyProtection="1">
      <alignment vertical="top" wrapText="1"/>
      <protection hidden="1"/>
    </xf>
    <xf numFmtId="43" fontId="2" fillId="0" borderId="0" xfId="109" applyNumberFormat="1" applyFont="1" applyFill="1" applyBorder="1" applyAlignment="1" applyProtection="1">
      <alignment vertical="center"/>
    </xf>
    <xf numFmtId="49" fontId="7" fillId="9" borderId="9" xfId="111" applyNumberFormat="1" applyFont="1" applyFill="1" applyBorder="1" applyAlignment="1">
      <alignment horizontal="left" vertical="center" wrapText="1"/>
    </xf>
    <xf numFmtId="49" fontId="7" fillId="9" borderId="9" xfId="111" applyNumberFormat="1" applyFont="1" applyFill="1" applyBorder="1" applyAlignment="1">
      <alignment horizontal="right" vertical="center" wrapText="1"/>
    </xf>
    <xf numFmtId="4" fontId="4" fillId="9" borderId="24" xfId="110" applyNumberFormat="1" applyFont="1" applyFill="1" applyBorder="1" applyAlignment="1" applyProtection="1">
      <alignment vertical="center"/>
    </xf>
    <xf numFmtId="4" fontId="4" fillId="9" borderId="3" xfId="110" applyNumberFormat="1" applyFont="1" applyFill="1" applyBorder="1" applyAlignment="1" applyProtection="1">
      <alignment vertical="center"/>
    </xf>
    <xf numFmtId="39" fontId="32" fillId="10" borderId="18" xfId="8" applyNumberFormat="1" applyFont="1" applyFill="1" applyBorder="1" applyAlignment="1" applyProtection="1">
      <alignment horizontal="right" vertical="center" wrapText="1"/>
    </xf>
    <xf numFmtId="4" fontId="49" fillId="0" borderId="9" xfId="8" applyNumberFormat="1" applyFont="1" applyFill="1" applyBorder="1" applyAlignment="1" applyProtection="1">
      <alignment vertical="top"/>
      <protection hidden="1"/>
    </xf>
    <xf numFmtId="4" fontId="60" fillId="0" borderId="9" xfId="8" applyNumberFormat="1" applyFont="1" applyFill="1" applyBorder="1" applyAlignment="1" applyProtection="1">
      <alignment vertical="top"/>
      <protection hidden="1"/>
    </xf>
    <xf numFmtId="1" fontId="2" fillId="0" borderId="9" xfId="109" applyNumberFormat="1" applyFont="1" applyFill="1" applyBorder="1" applyAlignment="1" applyProtection="1">
      <alignment horizontal="center" vertical="top" wrapText="1"/>
    </xf>
    <xf numFmtId="0" fontId="68" fillId="0" borderId="16" xfId="0" applyFont="1" applyBorder="1"/>
    <xf numFmtId="0" fontId="69" fillId="0" borderId="16" xfId="0" applyFont="1" applyBorder="1"/>
    <xf numFmtId="0" fontId="70" fillId="0" borderId="0" xfId="0" applyFont="1" applyAlignment="1">
      <alignment vertical="center"/>
    </xf>
    <xf numFmtId="0" fontId="7" fillId="0" borderId="9" xfId="111" applyFont="1" applyBorder="1" applyAlignment="1" applyProtection="1">
      <alignment horizontal="left" vertical="center" wrapText="1"/>
      <protection hidden="1"/>
    </xf>
    <xf numFmtId="43" fontId="5" fillId="0" borderId="0" xfId="0" applyNumberFormat="1" applyFont="1" applyAlignment="1" applyProtection="1">
      <alignment vertical="center"/>
      <protection locked="0"/>
    </xf>
    <xf numFmtId="164" fontId="68" fillId="3" borderId="9" xfId="8" applyFont="1" applyFill="1" applyBorder="1" applyAlignment="1" applyProtection="1">
      <alignment horizontal="right" vertical="top" wrapText="1"/>
      <protection locked="0"/>
    </xf>
    <xf numFmtId="0" fontId="68" fillId="0" borderId="9" xfId="0" applyFont="1" applyBorder="1" applyAlignment="1" applyProtection="1">
      <alignment horizontal="center" vertical="center"/>
      <protection locked="0"/>
    </xf>
    <xf numFmtId="43" fontId="5" fillId="0" borderId="9" xfId="0" applyNumberFormat="1" applyFont="1" applyBorder="1" applyAlignment="1" applyProtection="1">
      <alignment vertical="center"/>
      <protection locked="0"/>
    </xf>
    <xf numFmtId="0" fontId="5" fillId="0" borderId="9" xfId="0" applyFont="1" applyBorder="1" applyAlignment="1" applyProtection="1">
      <alignment vertical="center"/>
      <protection locked="0"/>
    </xf>
    <xf numFmtId="0" fontId="2" fillId="0" borderId="9" xfId="0" applyFont="1" applyBorder="1" applyAlignment="1">
      <alignment vertical="center"/>
    </xf>
    <xf numFmtId="43" fontId="3" fillId="0" borderId="9" xfId="0" applyNumberFormat="1" applyFont="1" applyBorder="1" applyAlignment="1" applyProtection="1">
      <alignment vertical="center"/>
      <protection locked="0"/>
    </xf>
    <xf numFmtId="0" fontId="3" fillId="0" borderId="9" xfId="0" applyFont="1" applyBorder="1" applyAlignment="1" applyProtection="1">
      <alignment vertical="center"/>
      <protection locked="0"/>
    </xf>
    <xf numFmtId="0" fontId="1" fillId="0" borderId="9" xfId="0" applyFont="1" applyBorder="1" applyAlignment="1">
      <alignment vertical="center"/>
    </xf>
    <xf numFmtId="0" fontId="72" fillId="12" borderId="0" xfId="0" applyFont="1" applyFill="1" applyAlignment="1">
      <alignment vertical="top"/>
    </xf>
    <xf numFmtId="0" fontId="68" fillId="13" borderId="9" xfId="0" applyFont="1" applyFill="1" applyBorder="1" applyAlignment="1">
      <alignment vertical="top" wrapText="1"/>
    </xf>
    <xf numFmtId="0" fontId="68" fillId="13" borderId="9" xfId="0" applyFont="1" applyFill="1" applyBorder="1" applyAlignment="1">
      <alignment horizontal="center" vertical="top" wrapText="1"/>
    </xf>
    <xf numFmtId="164" fontId="68" fillId="13" borderId="9" xfId="8" applyFont="1" applyFill="1" applyBorder="1" applyAlignment="1" applyProtection="1">
      <alignment horizontal="right" vertical="top" wrapText="1"/>
      <protection locked="0"/>
    </xf>
    <xf numFmtId="1" fontId="2" fillId="13" borderId="9" xfId="109" applyNumberFormat="1" applyFont="1" applyFill="1" applyBorder="1" applyAlignment="1" applyProtection="1">
      <alignment horizontal="center" vertical="top" wrapText="1"/>
    </xf>
    <xf numFmtId="0" fontId="68" fillId="13" borderId="9" xfId="107" applyFont="1" applyFill="1" applyBorder="1" applyAlignment="1" applyProtection="1">
      <alignment horizontal="center" vertical="top" wrapText="1"/>
      <protection locked="0"/>
    </xf>
    <xf numFmtId="10" fontId="2" fillId="13" borderId="9" xfId="109" applyNumberFormat="1" applyFont="1" applyFill="1" applyBorder="1" applyAlignment="1" applyProtection="1">
      <alignment horizontal="center" vertical="top" wrapText="1"/>
      <protection locked="0" hidden="1"/>
    </xf>
    <xf numFmtId="2" fontId="2" fillId="13" borderId="9" xfId="109" applyNumberFormat="1" applyFont="1" applyFill="1" applyBorder="1" applyAlignment="1" applyProtection="1">
      <alignment horizontal="right" vertical="top" wrapText="1"/>
    </xf>
    <xf numFmtId="0" fontId="68" fillId="13" borderId="9" xfId="0" applyFont="1" applyFill="1" applyBorder="1" applyAlignment="1" applyProtection="1">
      <alignment horizontal="center" vertical="center"/>
      <protection locked="0"/>
    </xf>
    <xf numFmtId="0" fontId="2" fillId="13" borderId="9" xfId="0" applyFont="1" applyFill="1" applyBorder="1" applyAlignment="1" applyProtection="1">
      <alignment horizontal="center" vertical="center"/>
      <protection locked="0"/>
    </xf>
    <xf numFmtId="176" fontId="2" fillId="13" borderId="9" xfId="0" applyNumberFormat="1" applyFont="1" applyFill="1" applyBorder="1" applyAlignment="1" applyProtection="1">
      <alignment vertical="center"/>
      <protection locked="0"/>
    </xf>
    <xf numFmtId="0" fontId="2" fillId="13" borderId="9" xfId="0" applyFont="1" applyFill="1" applyBorder="1" applyAlignment="1" applyProtection="1">
      <alignment vertical="center"/>
      <protection locked="0"/>
    </xf>
    <xf numFmtId="43" fontId="5" fillId="13" borderId="9" xfId="0" applyNumberFormat="1" applyFont="1" applyFill="1" applyBorder="1" applyAlignment="1" applyProtection="1">
      <alignment vertical="center"/>
      <protection locked="0"/>
    </xf>
    <xf numFmtId="0" fontId="5" fillId="13" borderId="9" xfId="0" applyFont="1" applyFill="1" applyBorder="1" applyAlignment="1" applyProtection="1">
      <alignment vertical="center"/>
      <protection locked="0"/>
    </xf>
    <xf numFmtId="0" fontId="2" fillId="13" borderId="9" xfId="0" applyFont="1" applyFill="1" applyBorder="1" applyAlignment="1">
      <alignment vertical="center"/>
    </xf>
    <xf numFmtId="1" fontId="2" fillId="0" borderId="69" xfId="122" applyNumberFormat="1" applyFont="1" applyBorder="1" applyAlignment="1">
      <alignment vertical="top" wrapText="1"/>
    </xf>
    <xf numFmtId="0" fontId="2" fillId="0" borderId="0" xfId="122" applyFont="1"/>
    <xf numFmtId="1" fontId="2" fillId="0" borderId="49" xfId="122" applyNumberFormat="1" applyFont="1" applyBorder="1" applyAlignment="1">
      <alignment vertical="top" wrapText="1"/>
    </xf>
    <xf numFmtId="1" fontId="1" fillId="0" borderId="0" xfId="122" applyNumberFormat="1" applyFont="1" applyAlignment="1">
      <alignment horizontal="center" vertical="top" wrapText="1"/>
    </xf>
    <xf numFmtId="0" fontId="1" fillId="0" borderId="0" xfId="122" applyFont="1" applyAlignment="1">
      <alignment horizontal="center" wrapText="1"/>
    </xf>
    <xf numFmtId="0" fontId="1" fillId="0" borderId="48" xfId="122" applyFont="1" applyBorder="1" applyAlignment="1">
      <alignment horizontal="center" wrapText="1"/>
    </xf>
    <xf numFmtId="1" fontId="2" fillId="0" borderId="0" xfId="122" applyNumberFormat="1" applyFont="1" applyAlignment="1">
      <alignment vertical="top" wrapText="1"/>
    </xf>
    <xf numFmtId="1" fontId="1" fillId="4" borderId="3" xfId="122" applyNumberFormat="1" applyFont="1" applyFill="1" applyBorder="1" applyAlignment="1">
      <alignment horizontal="center" vertical="top" wrapText="1"/>
    </xf>
    <xf numFmtId="43" fontId="2" fillId="0" borderId="0" xfId="123" applyFont="1"/>
    <xf numFmtId="1" fontId="1" fillId="0" borderId="23" xfId="122" applyNumberFormat="1" applyFont="1" applyBorder="1" applyAlignment="1">
      <alignment vertical="top" wrapText="1"/>
    </xf>
    <xf numFmtId="1" fontId="1" fillId="0" borderId="9" xfId="122" applyNumberFormat="1" applyFont="1" applyBorder="1" applyAlignment="1">
      <alignment vertical="top" wrapText="1"/>
    </xf>
    <xf numFmtId="1" fontId="1" fillId="0" borderId="24" xfId="122" applyNumberFormat="1" applyFont="1" applyBorder="1" applyAlignment="1">
      <alignment vertical="top" wrapText="1"/>
    </xf>
    <xf numFmtId="1" fontId="1" fillId="0" borderId="25" xfId="122" applyNumberFormat="1" applyFont="1" applyBorder="1" applyAlignment="1">
      <alignment vertical="top" wrapText="1"/>
    </xf>
    <xf numFmtId="1" fontId="2" fillId="0" borderId="23" xfId="122" applyNumberFormat="1" applyFont="1" applyBorder="1" applyAlignment="1">
      <alignment horizontal="center" vertical="top" wrapText="1"/>
    </xf>
    <xf numFmtId="0" fontId="2" fillId="0" borderId="9" xfId="122" applyFont="1" applyBorder="1" applyAlignment="1">
      <alignment vertical="top" wrapText="1"/>
    </xf>
    <xf numFmtId="0" fontId="1" fillId="0" borderId="24" xfId="122" applyFont="1" applyBorder="1" applyAlignment="1">
      <alignment vertical="top" wrapText="1"/>
    </xf>
    <xf numFmtId="4" fontId="2" fillId="0" borderId="25" xfId="122" applyNumberFormat="1" applyFont="1" applyBorder="1" applyAlignment="1">
      <alignment vertical="top" wrapText="1"/>
    </xf>
    <xf numFmtId="3" fontId="2" fillId="0" borderId="72" xfId="122" applyNumberFormat="1" applyFont="1" applyBorder="1" applyAlignment="1">
      <alignment vertical="top" wrapText="1"/>
    </xf>
    <xf numFmtId="2" fontId="2" fillId="0" borderId="0" xfId="122" applyNumberFormat="1" applyFont="1"/>
    <xf numFmtId="43" fontId="2" fillId="0" borderId="0" xfId="123" applyFont="1" applyAlignment="1"/>
    <xf numFmtId="178" fontId="2" fillId="0" borderId="0" xfId="123" applyNumberFormat="1" applyFont="1"/>
    <xf numFmtId="1" fontId="2" fillId="0" borderId="42" xfId="122" applyNumberFormat="1" applyFont="1" applyBorder="1" applyAlignment="1">
      <alignment horizontal="center" vertical="top" wrapText="1"/>
    </xf>
    <xf numFmtId="4" fontId="2" fillId="0" borderId="25" xfId="122" applyNumberFormat="1" applyFont="1" applyBorder="1" applyAlignment="1">
      <alignment horizontal="right" vertical="top" wrapText="1"/>
    </xf>
    <xf numFmtId="4" fontId="2" fillId="0" borderId="0" xfId="122" applyNumberFormat="1" applyFont="1"/>
    <xf numFmtId="1" fontId="2" fillId="0" borderId="73" xfId="122" applyNumberFormat="1" applyFont="1" applyBorder="1" applyAlignment="1">
      <alignment horizontal="center" vertical="top" wrapText="1"/>
    </xf>
    <xf numFmtId="3" fontId="2" fillId="0" borderId="72" xfId="122" applyNumberFormat="1" applyFont="1" applyBorder="1" applyAlignment="1">
      <alignment horizontal="right" vertical="top" wrapText="1"/>
    </xf>
    <xf numFmtId="1" fontId="2" fillId="0" borderId="40" xfId="122" applyNumberFormat="1" applyFont="1" applyBorder="1" applyAlignment="1">
      <alignment horizontal="center" vertical="top" wrapText="1"/>
    </xf>
    <xf numFmtId="3" fontId="2" fillId="0" borderId="0" xfId="122" applyNumberFormat="1" applyFont="1"/>
    <xf numFmtId="1" fontId="1" fillId="0" borderId="40" xfId="122" applyNumberFormat="1" applyFont="1" applyBorder="1" applyAlignment="1">
      <alignment horizontal="center" vertical="top" wrapText="1"/>
    </xf>
    <xf numFmtId="0" fontId="1" fillId="0" borderId="9" xfId="122" applyFont="1" applyBorder="1" applyAlignment="1">
      <alignment vertical="top" wrapText="1"/>
    </xf>
    <xf numFmtId="4" fontId="1" fillId="0" borderId="55" xfId="122" applyNumberFormat="1" applyFont="1" applyBorder="1" applyAlignment="1">
      <alignment vertical="top" wrapText="1"/>
    </xf>
    <xf numFmtId="3" fontId="1" fillId="0" borderId="74" xfId="122" applyNumberFormat="1" applyFont="1" applyBorder="1" applyAlignment="1">
      <alignment vertical="top" wrapText="1"/>
    </xf>
    <xf numFmtId="3" fontId="1" fillId="0" borderId="0" xfId="122" applyNumberFormat="1" applyFont="1"/>
    <xf numFmtId="43" fontId="1" fillId="0" borderId="0" xfId="123" applyFont="1"/>
    <xf numFmtId="43" fontId="1" fillId="0" borderId="0" xfId="122" applyNumberFormat="1" applyFont="1"/>
    <xf numFmtId="0" fontId="1" fillId="0" borderId="0" xfId="122" applyFont="1"/>
    <xf numFmtId="0" fontId="1" fillId="0" borderId="24" xfId="122" applyFont="1" applyBorder="1" applyAlignment="1">
      <alignment horizontal="right" vertical="top" wrapText="1"/>
    </xf>
    <xf numFmtId="3" fontId="2" fillId="0" borderId="25" xfId="122" applyNumberFormat="1" applyFont="1" applyBorder="1" applyAlignment="1">
      <alignment horizontal="right" vertical="top" wrapText="1"/>
    </xf>
    <xf numFmtId="1" fontId="2" fillId="4" borderId="23" xfId="122" applyNumberFormat="1" applyFont="1" applyFill="1" applyBorder="1" applyAlignment="1">
      <alignment horizontal="center" vertical="top" wrapText="1"/>
    </xf>
    <xf numFmtId="0" fontId="1" fillId="4" borderId="17" xfId="122" applyFont="1" applyFill="1" applyBorder="1" applyAlignment="1">
      <alignment vertical="top" wrapText="1"/>
    </xf>
    <xf numFmtId="0" fontId="1" fillId="4" borderId="24" xfId="122" applyFont="1" applyFill="1" applyBorder="1" applyAlignment="1">
      <alignment vertical="top" wrapText="1"/>
    </xf>
    <xf numFmtId="4" fontId="1" fillId="4" borderId="25" xfId="122" applyNumberFormat="1" applyFont="1" applyFill="1" applyBorder="1" applyAlignment="1">
      <alignment vertical="top" wrapText="1"/>
    </xf>
    <xf numFmtId="3" fontId="1" fillId="4" borderId="72" xfId="122" applyNumberFormat="1" applyFont="1" applyFill="1" applyBorder="1" applyAlignment="1">
      <alignment vertical="top" wrapText="1"/>
    </xf>
    <xf numFmtId="0" fontId="2" fillId="4" borderId="0" xfId="122" applyFont="1" applyFill="1"/>
    <xf numFmtId="43" fontId="2" fillId="4" borderId="0" xfId="123" applyFont="1" applyFill="1"/>
    <xf numFmtId="0" fontId="1" fillId="0" borderId="17" xfId="122" applyFont="1" applyBorder="1" applyAlignment="1">
      <alignment vertical="top" wrapText="1"/>
    </xf>
    <xf numFmtId="0" fontId="1" fillId="0" borderId="60" xfId="122" applyFont="1" applyBorder="1" applyAlignment="1">
      <alignment vertical="top" wrapText="1"/>
    </xf>
    <xf numFmtId="4" fontId="2" fillId="0" borderId="55" xfId="122" applyNumberFormat="1" applyFont="1" applyBorder="1" applyAlignment="1">
      <alignment vertical="top" wrapText="1"/>
    </xf>
    <xf numFmtId="4" fontId="2" fillId="0" borderId="74" xfId="122" applyNumberFormat="1" applyFont="1" applyBorder="1" applyAlignment="1">
      <alignment vertical="top" wrapText="1"/>
    </xf>
    <xf numFmtId="0" fontId="1" fillId="0" borderId="9" xfId="122" applyFont="1" applyBorder="1" applyAlignment="1">
      <alignment vertical="center" wrapText="1"/>
    </xf>
    <xf numFmtId="178" fontId="2" fillId="0" borderId="72" xfId="123" applyNumberFormat="1" applyFont="1" applyBorder="1" applyAlignment="1">
      <alignment horizontal="right" vertical="top" wrapText="1"/>
    </xf>
    <xf numFmtId="9" fontId="2" fillId="0" borderId="0" xfId="123" applyNumberFormat="1" applyFont="1"/>
    <xf numFmtId="3" fontId="2" fillId="0" borderId="24" xfId="122" applyNumberFormat="1" applyFont="1" applyBorder="1" applyAlignment="1">
      <alignment horizontal="right" vertical="top" wrapText="1"/>
    </xf>
    <xf numFmtId="4" fontId="1" fillId="0" borderId="55" xfId="123" applyNumberFormat="1" applyFont="1" applyBorder="1" applyAlignment="1">
      <alignment horizontal="right" vertical="top" wrapText="1"/>
    </xf>
    <xf numFmtId="0" fontId="1" fillId="4" borderId="9" xfId="122" applyFont="1" applyFill="1" applyBorder="1" applyAlignment="1">
      <alignment vertical="top" wrapText="1"/>
    </xf>
    <xf numFmtId="4" fontId="1" fillId="4" borderId="25" xfId="122" applyNumberFormat="1" applyFont="1" applyFill="1" applyBorder="1" applyAlignment="1">
      <alignment horizontal="right" vertical="top" wrapText="1"/>
    </xf>
    <xf numFmtId="3" fontId="1" fillId="4" borderId="72" xfId="122" applyNumberFormat="1" applyFont="1" applyFill="1" applyBorder="1" applyAlignment="1">
      <alignment horizontal="right" vertical="top" wrapText="1"/>
    </xf>
    <xf numFmtId="3" fontId="2" fillId="4" borderId="0" xfId="122" applyNumberFormat="1" applyFont="1" applyFill="1"/>
    <xf numFmtId="1" fontId="2" fillId="0" borderId="49" xfId="122" applyNumberFormat="1" applyFont="1" applyBorder="1" applyAlignment="1">
      <alignment horizontal="center" vertical="top" wrapText="1"/>
    </xf>
    <xf numFmtId="1" fontId="2" fillId="0" borderId="9" xfId="122" applyNumberFormat="1" applyFont="1" applyBorder="1" applyAlignment="1">
      <alignment horizontal="center" vertical="top" wrapText="1"/>
    </xf>
    <xf numFmtId="0" fontId="56" fillId="4" borderId="9" xfId="122" applyFont="1" applyFill="1" applyBorder="1" applyAlignment="1">
      <alignment horizontal="right" vertical="top" wrapText="1"/>
    </xf>
    <xf numFmtId="1" fontId="56" fillId="0" borderId="9" xfId="122" quotePrefix="1" applyNumberFormat="1" applyFont="1" applyBorder="1" applyAlignment="1">
      <alignment horizontal="right" vertical="center" wrapText="1"/>
    </xf>
    <xf numFmtId="1" fontId="2" fillId="0" borderId="0" xfId="122" applyNumberFormat="1" applyFont="1" applyAlignment="1">
      <alignment wrapText="1"/>
    </xf>
    <xf numFmtId="0" fontId="2" fillId="0" borderId="0" xfId="122" applyFont="1" applyAlignment="1">
      <alignment vertical="top"/>
    </xf>
    <xf numFmtId="179" fontId="2" fillId="0" borderId="0" xfId="122" applyNumberFormat="1" applyFont="1" applyAlignment="1">
      <alignment wrapText="1"/>
    </xf>
    <xf numFmtId="0" fontId="1" fillId="0" borderId="0" xfId="122" applyFont="1" applyAlignment="1">
      <alignment vertical="top"/>
    </xf>
    <xf numFmtId="3" fontId="1" fillId="0" borderId="0" xfId="122" applyNumberFormat="1" applyFont="1" applyAlignment="1">
      <alignment horizontal="right" vertical="center" wrapText="1"/>
    </xf>
    <xf numFmtId="2" fontId="1" fillId="0" borderId="0" xfId="122" applyNumberFormat="1" applyFont="1" applyAlignment="1">
      <alignment wrapText="1"/>
    </xf>
    <xf numFmtId="1" fontId="2" fillId="8" borderId="9" xfId="122" applyNumberFormat="1" applyFont="1" applyFill="1" applyBorder="1" applyAlignment="1">
      <alignment horizontal="center" vertical="top" wrapText="1"/>
    </xf>
    <xf numFmtId="0" fontId="68" fillId="12" borderId="0" xfId="0" applyFont="1" applyFill="1" applyAlignment="1">
      <alignment horizontal="left" vertical="center"/>
    </xf>
    <xf numFmtId="0" fontId="68" fillId="12" borderId="0" xfId="0" applyFont="1" applyFill="1" applyAlignment="1">
      <alignment horizontal="left" vertical="center" wrapText="1"/>
    </xf>
    <xf numFmtId="0" fontId="73" fillId="12" borderId="0" xfId="124" applyFill="1" applyBorder="1" applyAlignment="1" applyProtection="1">
      <alignment horizontal="left" vertical="center"/>
    </xf>
    <xf numFmtId="164" fontId="5" fillId="0" borderId="9" xfId="0" applyNumberFormat="1" applyFont="1" applyBorder="1" applyAlignment="1" applyProtection="1">
      <alignment vertical="center"/>
      <protection locked="0"/>
    </xf>
    <xf numFmtId="43" fontId="3" fillId="0" borderId="0" xfId="0" applyNumberFormat="1" applyFont="1" applyAlignment="1" applyProtection="1">
      <alignment vertical="center"/>
      <protection locked="0"/>
    </xf>
    <xf numFmtId="0" fontId="71" fillId="12" borderId="0" xfId="0" applyFont="1" applyFill="1" applyAlignment="1">
      <alignment horizontal="left" vertical="center" wrapText="1"/>
    </xf>
    <xf numFmtId="0" fontId="3" fillId="0" borderId="0" xfId="0" applyFont="1" applyAlignment="1" applyProtection="1">
      <alignment vertical="center"/>
      <protection locked="0"/>
    </xf>
    <xf numFmtId="0" fontId="5" fillId="13" borderId="24" xfId="0" applyFont="1" applyFill="1" applyBorder="1" applyAlignment="1">
      <alignment vertical="center"/>
    </xf>
    <xf numFmtId="0" fontId="5" fillId="0" borderId="24" xfId="0" applyFont="1" applyBorder="1" applyAlignment="1">
      <alignment vertical="center"/>
    </xf>
    <xf numFmtId="0" fontId="3" fillId="0" borderId="24" xfId="0" applyFont="1" applyBorder="1" applyAlignment="1">
      <alignment vertical="center"/>
    </xf>
    <xf numFmtId="0" fontId="5" fillId="13" borderId="0" xfId="0" applyFont="1" applyFill="1" applyAlignment="1">
      <alignment vertical="center"/>
    </xf>
    <xf numFmtId="0" fontId="2" fillId="13" borderId="0" xfId="0" applyFont="1" applyFill="1" applyAlignment="1">
      <alignment vertical="center"/>
    </xf>
    <xf numFmtId="0" fontId="3" fillId="0" borderId="0" xfId="0" applyFont="1" applyAlignment="1">
      <alignment vertical="center"/>
    </xf>
    <xf numFmtId="0" fontId="7" fillId="0" borderId="0" xfId="73" applyFont="1" applyAlignment="1">
      <alignment horizontal="left"/>
    </xf>
    <xf numFmtId="0" fontId="71" fillId="0" borderId="0" xfId="0" applyFont="1"/>
    <xf numFmtId="0" fontId="22" fillId="0" borderId="0" xfId="73" applyFont="1" applyAlignment="1" applyProtection="1">
      <alignment horizontal="left" vertical="top" wrapText="1"/>
      <protection hidden="1"/>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4" fillId="0" borderId="0" xfId="0" applyFont="1" applyAlignment="1">
      <alignment horizontal="center" vertical="center" wrapText="1"/>
    </xf>
    <xf numFmtId="0" fontId="7" fillId="14" borderId="0" xfId="0" applyFont="1" applyFill="1" applyAlignment="1">
      <alignment horizontal="center" vertical="center" wrapText="1"/>
    </xf>
    <xf numFmtId="0" fontId="8" fillId="6" borderId="0" xfId="0" applyFont="1" applyFill="1" applyAlignment="1">
      <alignment horizontal="center" vertical="center"/>
    </xf>
    <xf numFmtId="0" fontId="8" fillId="0" borderId="0" xfId="0" applyFont="1" applyAlignment="1">
      <alignment horizontal="center" vertical="center"/>
    </xf>
    <xf numFmtId="0" fontId="4" fillId="0" borderId="0" xfId="112" applyAlignment="1">
      <alignment horizontal="center" vertical="center" wrapText="1"/>
    </xf>
    <xf numFmtId="0" fontId="7" fillId="0" borderId="0" xfId="112" applyFont="1" applyAlignment="1">
      <alignment horizontal="center" vertical="center"/>
    </xf>
    <xf numFmtId="0" fontId="7" fillId="0" borderId="0" xfId="0" applyFont="1" applyAlignment="1">
      <alignment vertical="center" wrapText="1"/>
    </xf>
    <xf numFmtId="0" fontId="4" fillId="0" borderId="0" xfId="112" applyAlignment="1">
      <alignment horizontal="left" vertical="center"/>
    </xf>
    <xf numFmtId="0" fontId="75" fillId="0" borderId="0" xfId="0" applyFont="1" applyAlignment="1">
      <alignment horizontal="center" vertical="center"/>
    </xf>
    <xf numFmtId="0" fontId="7" fillId="0" borderId="0" xfId="112" applyFont="1" applyAlignment="1">
      <alignment horizontal="left" vertical="center"/>
    </xf>
    <xf numFmtId="0" fontId="4" fillId="0" borderId="0" xfId="112" applyAlignment="1">
      <alignment horizontal="center" vertical="center"/>
    </xf>
    <xf numFmtId="0" fontId="7" fillId="14" borderId="0" xfId="0" applyFont="1" applyFill="1" applyAlignment="1">
      <alignment horizontal="left" vertical="center" wrapText="1"/>
    </xf>
    <xf numFmtId="0" fontId="52" fillId="0" borderId="0" xfId="0" applyFont="1" applyAlignment="1">
      <alignment horizontal="right" vertical="center"/>
    </xf>
    <xf numFmtId="0" fontId="7" fillId="0" borderId="9" xfId="0" applyFont="1" applyBorder="1" applyAlignment="1">
      <alignment horizontal="center" vertical="center" wrapText="1"/>
    </xf>
    <xf numFmtId="0" fontId="7" fillId="0" borderId="9" xfId="0" applyFont="1" applyBorder="1" applyAlignment="1">
      <alignment horizontal="center" vertical="center"/>
    </xf>
    <xf numFmtId="0" fontId="76" fillId="0" borderId="0" xfId="0" applyFont="1" applyAlignment="1">
      <alignment horizontal="center" vertical="center"/>
    </xf>
    <xf numFmtId="0" fontId="4" fillId="12" borderId="9" xfId="0" applyFont="1" applyFill="1" applyBorder="1" applyAlignment="1">
      <alignment horizontal="center" vertical="center"/>
    </xf>
    <xf numFmtId="0" fontId="69" fillId="12" borderId="9" xfId="0" applyFont="1" applyFill="1" applyBorder="1" applyAlignment="1">
      <alignment horizontal="center" vertical="top" wrapText="1"/>
    </xf>
    <xf numFmtId="0" fontId="69" fillId="12" borderId="0" xfId="0" applyFont="1" applyFill="1" applyAlignment="1" applyProtection="1">
      <alignment horizontal="right" vertical="center"/>
      <protection locked="0"/>
    </xf>
    <xf numFmtId="2" fontId="69" fillId="12" borderId="0" xfId="0" applyNumberFormat="1" applyFont="1" applyFill="1" applyAlignment="1" applyProtection="1">
      <alignment horizontal="right" vertical="center"/>
      <protection locked="0"/>
    </xf>
    <xf numFmtId="43" fontId="69" fillId="12" borderId="0" xfId="0" applyNumberFormat="1" applyFont="1" applyFill="1" applyAlignment="1">
      <alignment horizontal="center" vertical="center"/>
    </xf>
    <xf numFmtId="0" fontId="69" fillId="12" borderId="0" xfId="0" applyFont="1" applyFill="1" applyAlignment="1">
      <alignment horizontal="center" vertical="center"/>
    </xf>
    <xf numFmtId="0" fontId="69" fillId="12" borderId="0" xfId="0" applyFont="1" applyFill="1" applyAlignment="1">
      <alignment horizontal="center" vertical="center" wrapText="1"/>
    </xf>
    <xf numFmtId="0" fontId="73" fillId="12" borderId="0" xfId="124" applyFill="1" applyBorder="1" applyAlignment="1" applyProtection="1">
      <alignment horizontal="center" vertical="center"/>
    </xf>
    <xf numFmtId="0" fontId="69" fillId="0" borderId="9" xfId="0" applyFont="1" applyBorder="1" applyAlignment="1">
      <alignment horizontal="center" vertical="top" wrapText="1"/>
    </xf>
    <xf numFmtId="0" fontId="69" fillId="0" borderId="0" xfId="0" applyFont="1" applyAlignment="1" applyProtection="1">
      <alignment horizontal="right" vertical="center"/>
      <protection locked="0"/>
    </xf>
    <xf numFmtId="2" fontId="69" fillId="0" borderId="0" xfId="0" applyNumberFormat="1" applyFont="1" applyAlignment="1" applyProtection="1">
      <alignment horizontal="right" vertical="center"/>
      <protection locked="0"/>
    </xf>
    <xf numFmtId="43" fontId="69" fillId="0" borderId="0" xfId="0" applyNumberFormat="1" applyFont="1" applyAlignment="1">
      <alignment horizontal="center" vertical="center"/>
    </xf>
    <xf numFmtId="164" fontId="69" fillId="0" borderId="0" xfId="0" applyNumberFormat="1" applyFont="1" applyAlignment="1">
      <alignment horizontal="center" vertical="center"/>
    </xf>
    <xf numFmtId="0" fontId="4" fillId="0" borderId="9" xfId="0" applyFont="1" applyBorder="1" applyAlignment="1">
      <alignment horizontal="center" vertical="center"/>
    </xf>
    <xf numFmtId="4" fontId="7" fillId="11" borderId="9" xfId="8" applyNumberFormat="1" applyFont="1" applyFill="1" applyBorder="1" applyAlignment="1" applyProtection="1">
      <alignment horizontal="right" vertical="center"/>
    </xf>
    <xf numFmtId="164" fontId="69" fillId="0" borderId="0" xfId="8" applyFont="1" applyBorder="1" applyAlignment="1">
      <alignment horizontal="right" vertical="center"/>
    </xf>
    <xf numFmtId="164" fontId="70" fillId="0" borderId="0" xfId="8" applyFont="1" applyBorder="1" applyAlignment="1">
      <alignment horizontal="right" vertical="center"/>
    </xf>
    <xf numFmtId="164" fontId="69" fillId="0" borderId="0" xfId="8" applyFont="1" applyBorder="1" applyAlignment="1" applyProtection="1">
      <alignment horizontal="right" vertical="center"/>
      <protection locked="0"/>
    </xf>
    <xf numFmtId="4" fontId="70" fillId="0" borderId="0" xfId="8" applyNumberFormat="1" applyFont="1" applyBorder="1" applyAlignment="1" applyProtection="1">
      <alignment horizontal="right" vertical="center"/>
      <protection locked="0"/>
    </xf>
    <xf numFmtId="164" fontId="70" fillId="0" borderId="0" xfId="8" applyFont="1" applyBorder="1" applyAlignment="1" applyProtection="1">
      <alignment horizontal="right" vertical="center"/>
      <protection locked="0"/>
    </xf>
    <xf numFmtId="0" fontId="69" fillId="0" borderId="0" xfId="0" applyFont="1" applyAlignment="1" applyProtection="1">
      <alignment horizontal="center" vertical="center"/>
      <protection locked="0"/>
    </xf>
    <xf numFmtId="0" fontId="7" fillId="0" borderId="0" xfId="0" applyFont="1" applyAlignment="1">
      <alignment horizontal="left" vertical="top" wrapText="1"/>
    </xf>
    <xf numFmtId="0" fontId="69" fillId="0" borderId="0" xfId="0" applyFont="1" applyAlignment="1">
      <alignment horizontal="center" vertical="center" wrapText="1"/>
    </xf>
    <xf numFmtId="0" fontId="70" fillId="0" borderId="0" xfId="0" applyFont="1" applyAlignment="1">
      <alignment horizontal="right" vertical="center"/>
    </xf>
    <xf numFmtId="2" fontId="69" fillId="0" borderId="0" xfId="0" applyNumberFormat="1" applyFont="1" applyAlignment="1">
      <alignment horizontal="center" vertical="center"/>
    </xf>
    <xf numFmtId="164" fontId="69" fillId="3" borderId="9" xfId="8" applyFont="1" applyFill="1" applyBorder="1" applyAlignment="1" applyProtection="1">
      <alignment horizontal="right" vertical="center" wrapText="1"/>
      <protection locked="0"/>
    </xf>
    <xf numFmtId="164" fontId="69" fillId="9" borderId="9" xfId="8" applyFont="1" applyFill="1" applyBorder="1" applyAlignment="1" applyProtection="1">
      <alignment horizontal="right" vertical="center" wrapText="1"/>
    </xf>
    <xf numFmtId="0" fontId="52" fillId="0" borderId="0" xfId="0" applyFont="1" applyAlignment="1">
      <alignment horizontal="center" vertical="center"/>
    </xf>
    <xf numFmtId="0" fontId="69" fillId="0" borderId="0" xfId="0" applyFont="1" applyAlignment="1">
      <alignment horizontal="center" vertical="top" wrapText="1"/>
    </xf>
    <xf numFmtId="4" fontId="7" fillId="11" borderId="0" xfId="8" applyNumberFormat="1" applyFont="1" applyFill="1" applyBorder="1" applyAlignment="1" applyProtection="1">
      <alignment horizontal="right" vertical="center"/>
    </xf>
    <xf numFmtId="0" fontId="77" fillId="12" borderId="9" xfId="0" applyFont="1" applyFill="1" applyBorder="1" applyAlignment="1">
      <alignment horizontal="center" vertical="center" wrapText="1"/>
    </xf>
    <xf numFmtId="0" fontId="69" fillId="0" borderId="0" xfId="0" applyFont="1"/>
    <xf numFmtId="0" fontId="70" fillId="11" borderId="9" xfId="0" applyFont="1" applyFill="1" applyBorder="1" applyAlignment="1">
      <alignment vertical="center"/>
    </xf>
    <xf numFmtId="164" fontId="70" fillId="11" borderId="9" xfId="0" applyNumberFormat="1" applyFont="1" applyFill="1" applyBorder="1" applyAlignment="1">
      <alignment vertical="center"/>
    </xf>
    <xf numFmtId="0" fontId="68" fillId="0" borderId="0" xfId="0" applyFont="1" applyAlignment="1" applyProtection="1">
      <alignment horizontal="center" vertical="center"/>
      <protection locked="0"/>
    </xf>
    <xf numFmtId="176" fontId="2" fillId="0" borderId="0" xfId="0" applyNumberFormat="1" applyFont="1" applyAlignment="1" applyProtection="1">
      <alignment vertical="center"/>
      <protection locked="0"/>
    </xf>
    <xf numFmtId="0" fontId="4" fillId="12" borderId="17" xfId="0" applyFont="1" applyFill="1" applyBorder="1" applyAlignment="1">
      <alignment horizontal="center" vertical="center"/>
    </xf>
    <xf numFmtId="0" fontId="69" fillId="12" borderId="17" xfId="0" applyFont="1" applyFill="1" applyBorder="1" applyAlignment="1">
      <alignment horizontal="center" vertical="top" wrapText="1"/>
    </xf>
    <xf numFmtId="0" fontId="0" fillId="0" borderId="9" xfId="0" applyBorder="1" applyAlignment="1">
      <alignment horizontal="left" vertical="center" wrapText="1"/>
    </xf>
    <xf numFmtId="0" fontId="0" fillId="0" borderId="9" xfId="0" applyBorder="1" applyAlignment="1">
      <alignment horizontal="center" vertical="center" wrapText="1"/>
    </xf>
    <xf numFmtId="0" fontId="9" fillId="0" borderId="9" xfId="111" applyFont="1" applyBorder="1" applyAlignment="1" applyProtection="1">
      <alignment horizontal="center" vertical="center"/>
      <protection hidden="1"/>
    </xf>
    <xf numFmtId="0" fontId="24" fillId="0" borderId="12" xfId="111" applyFont="1" applyBorder="1" applyAlignment="1" applyProtection="1">
      <alignment horizontal="right" vertical="center"/>
      <protection hidden="1"/>
    </xf>
    <xf numFmtId="0" fontId="24" fillId="0" borderId="0" xfId="111" applyFont="1" applyAlignment="1" applyProtection="1">
      <alignment horizontal="right" vertical="center"/>
      <protection hidden="1"/>
    </xf>
    <xf numFmtId="0" fontId="27" fillId="0" borderId="9" xfId="111" applyFont="1" applyBorder="1" applyAlignment="1" applyProtection="1">
      <alignment horizontal="center" vertical="center"/>
      <protection hidden="1"/>
    </xf>
    <xf numFmtId="0" fontId="26" fillId="0" borderId="14" xfId="111" applyFont="1" applyBorder="1" applyAlignment="1" applyProtection="1">
      <alignment horizontal="right" vertical="center"/>
      <protection hidden="1"/>
    </xf>
    <xf numFmtId="0" fontId="26" fillId="0" borderId="5" xfId="111" applyFont="1" applyBorder="1" applyAlignment="1" applyProtection="1">
      <alignment horizontal="right" vertical="center"/>
      <protection hidden="1"/>
    </xf>
    <xf numFmtId="0" fontId="1" fillId="0" borderId="24" xfId="111" applyFont="1" applyBorder="1" applyAlignment="1" applyProtection="1">
      <alignment horizontal="center" vertical="center"/>
      <protection hidden="1"/>
    </xf>
    <xf numFmtId="0" fontId="1" fillId="0" borderId="3" xfId="111" applyFont="1" applyBorder="1" applyAlignment="1" applyProtection="1">
      <alignment horizontal="center" vertical="center"/>
      <protection hidden="1"/>
    </xf>
    <xf numFmtId="0" fontId="1" fillId="0" borderId="25" xfId="111" applyFont="1" applyBorder="1" applyAlignment="1" applyProtection="1">
      <alignment horizontal="center" vertical="center"/>
      <protection hidden="1"/>
    </xf>
    <xf numFmtId="0" fontId="21" fillId="0" borderId="17" xfId="111" applyFont="1" applyBorder="1" applyAlignment="1" applyProtection="1">
      <alignment horizontal="center" vertical="center" textRotation="180"/>
      <protection hidden="1"/>
    </xf>
    <xf numFmtId="0" fontId="21" fillId="0" borderId="19" xfId="111" applyFont="1" applyBorder="1" applyAlignment="1" applyProtection="1">
      <alignment horizontal="center" vertical="center" textRotation="180"/>
      <protection hidden="1"/>
    </xf>
    <xf numFmtId="0" fontId="21" fillId="0" borderId="18" xfId="111" applyFont="1" applyBorder="1" applyAlignment="1" applyProtection="1">
      <alignment horizontal="center" vertical="center" textRotation="180"/>
      <protection hidden="1"/>
    </xf>
    <xf numFmtId="0" fontId="78" fillId="0" borderId="30" xfId="111" applyFont="1" applyBorder="1" applyAlignment="1" applyProtection="1">
      <alignment horizontal="center" vertical="center" wrapText="1"/>
      <protection hidden="1"/>
    </xf>
    <xf numFmtId="0" fontId="78" fillId="0" borderId="59" xfId="111" applyFont="1" applyBorder="1" applyAlignment="1" applyProtection="1">
      <alignment horizontal="center" vertical="center" wrapText="1"/>
      <protection hidden="1"/>
    </xf>
    <xf numFmtId="0" fontId="78" fillId="0" borderId="31" xfId="111" applyFont="1" applyBorder="1" applyAlignment="1" applyProtection="1">
      <alignment horizontal="center" vertical="center" wrapText="1"/>
      <protection hidden="1"/>
    </xf>
    <xf numFmtId="0" fontId="21" fillId="0" borderId="17" xfId="111" applyFont="1" applyBorder="1" applyAlignment="1" applyProtection="1">
      <alignment horizontal="center" vertical="center" textRotation="90"/>
      <protection hidden="1"/>
    </xf>
    <xf numFmtId="0" fontId="21" fillId="0" borderId="19" xfId="111" applyFont="1" applyBorder="1" applyAlignment="1" applyProtection="1">
      <alignment horizontal="center" vertical="center" textRotation="90"/>
      <protection hidden="1"/>
    </xf>
    <xf numFmtId="0" fontId="21" fillId="0" borderId="18" xfId="111" applyFont="1" applyBorder="1" applyAlignment="1" applyProtection="1">
      <alignment horizontal="center" vertical="center" textRotation="90"/>
      <protection hidden="1"/>
    </xf>
    <xf numFmtId="0" fontId="22" fillId="0" borderId="11" xfId="111" applyFont="1" applyBorder="1" applyAlignment="1" applyProtection="1">
      <alignment horizontal="center" vertical="center"/>
      <protection hidden="1"/>
    </xf>
    <xf numFmtId="0" fontId="22" fillId="0" borderId="22" xfId="111" applyFont="1" applyBorder="1" applyAlignment="1" applyProtection="1">
      <alignment horizontal="center" vertical="center"/>
      <protection hidden="1"/>
    </xf>
    <xf numFmtId="0" fontId="22" fillId="0" borderId="20" xfId="111" applyFont="1" applyBorder="1" applyAlignment="1" applyProtection="1">
      <alignment horizontal="center" vertical="center"/>
      <protection hidden="1"/>
    </xf>
    <xf numFmtId="0" fontId="23" fillId="0" borderId="22" xfId="111" applyFont="1" applyBorder="1" applyAlignment="1" applyProtection="1">
      <alignment horizontal="justify" vertical="center"/>
      <protection hidden="1"/>
    </xf>
    <xf numFmtId="0" fontId="23" fillId="0" borderId="20" xfId="111" applyFont="1" applyBorder="1" applyAlignment="1" applyProtection="1">
      <alignment horizontal="justify" vertical="center"/>
      <protection hidden="1"/>
    </xf>
    <xf numFmtId="0" fontId="26" fillId="0" borderId="12" xfId="111" applyFont="1" applyBorder="1" applyAlignment="1" applyProtection="1">
      <alignment horizontal="right" vertical="center"/>
      <protection hidden="1"/>
    </xf>
    <xf numFmtId="0" fontId="26" fillId="0" borderId="0" xfId="111" applyFont="1" applyAlignment="1" applyProtection="1">
      <alignment horizontal="right" vertical="center"/>
      <protection hidden="1"/>
    </xf>
    <xf numFmtId="0" fontId="23" fillId="0" borderId="0" xfId="73" applyFont="1" applyAlignment="1" applyProtection="1">
      <alignment horizontal="left" vertical="top"/>
      <protection hidden="1"/>
    </xf>
    <xf numFmtId="0" fontId="28" fillId="6" borderId="0" xfId="73" applyFont="1" applyFill="1" applyAlignment="1" applyProtection="1">
      <alignment horizontal="center" vertical="top" wrapText="1"/>
      <protection hidden="1"/>
    </xf>
    <xf numFmtId="0" fontId="32" fillId="0" borderId="61" xfId="73" applyFont="1" applyBorder="1" applyAlignment="1" applyProtection="1">
      <alignment horizontal="center" vertical="top"/>
      <protection hidden="1"/>
    </xf>
    <xf numFmtId="0" fontId="23" fillId="0" borderId="22" xfId="73" applyFont="1" applyBorder="1" applyAlignment="1" applyProtection="1">
      <alignment horizontal="center" vertical="center"/>
      <protection hidden="1"/>
    </xf>
    <xf numFmtId="0" fontId="32" fillId="0" borderId="0" xfId="73" applyFont="1" applyAlignment="1" applyProtection="1">
      <alignment horizontal="center" vertical="top"/>
      <protection hidden="1"/>
    </xf>
    <xf numFmtId="0" fontId="68" fillId="3" borderId="30" xfId="107" applyFont="1" applyFill="1" applyBorder="1" applyAlignment="1" applyProtection="1">
      <alignment horizontal="left" vertical="center"/>
      <protection locked="0"/>
    </xf>
    <xf numFmtId="0" fontId="68" fillId="3" borderId="59" xfId="107" applyFont="1" applyFill="1" applyBorder="1" applyAlignment="1" applyProtection="1">
      <alignment horizontal="left" vertical="center"/>
      <protection locked="0"/>
    </xf>
    <xf numFmtId="0" fontId="68" fillId="3" borderId="31" xfId="107" applyFont="1" applyFill="1" applyBorder="1" applyAlignment="1" applyProtection="1">
      <alignment horizontal="left" vertical="center"/>
      <protection locked="0"/>
    </xf>
    <xf numFmtId="0" fontId="2" fillId="3" borderId="59" xfId="107" applyFont="1" applyFill="1" applyBorder="1" applyAlignment="1" applyProtection="1">
      <alignment horizontal="left" vertical="center"/>
      <protection locked="0"/>
    </xf>
    <xf numFmtId="0" fontId="2" fillId="3" borderId="31" xfId="107" applyFont="1" applyFill="1" applyBorder="1" applyAlignment="1" applyProtection="1">
      <alignment horizontal="left" vertical="center"/>
      <protection locked="0"/>
    </xf>
    <xf numFmtId="0" fontId="49" fillId="3" borderId="30" xfId="107" applyFont="1" applyFill="1" applyBorder="1" applyAlignment="1" applyProtection="1">
      <alignment horizontal="left" vertical="center"/>
      <protection locked="0"/>
    </xf>
    <xf numFmtId="0" fontId="49" fillId="3" borderId="59" xfId="107" applyFont="1" applyFill="1" applyBorder="1" applyAlignment="1" applyProtection="1">
      <alignment horizontal="left" vertical="center"/>
      <protection locked="0"/>
    </xf>
    <xf numFmtId="0" fontId="49" fillId="3" borderId="31" xfId="107" applyFont="1" applyFill="1" applyBorder="1" applyAlignment="1" applyProtection="1">
      <alignment horizontal="left" vertical="center"/>
      <protection locked="0"/>
    </xf>
    <xf numFmtId="0" fontId="68" fillId="3" borderId="24" xfId="107" applyFont="1" applyFill="1" applyBorder="1" applyAlignment="1" applyProtection="1">
      <alignment horizontal="left" vertical="center"/>
      <protection locked="0"/>
    </xf>
    <xf numFmtId="0" fontId="68" fillId="3" borderId="3" xfId="107" applyFont="1" applyFill="1" applyBorder="1" applyAlignment="1" applyProtection="1">
      <alignment horizontal="left" vertical="center"/>
      <protection locked="0"/>
    </xf>
    <xf numFmtId="0" fontId="68" fillId="3" borderId="25" xfId="107" applyFont="1" applyFill="1" applyBorder="1" applyAlignment="1" applyProtection="1">
      <alignment horizontal="left" vertical="center"/>
      <protection locked="0"/>
    </xf>
    <xf numFmtId="0" fontId="23" fillId="0" borderId="5" xfId="107" applyFont="1" applyBorder="1" applyAlignment="1" applyProtection="1">
      <alignment horizontal="center" vertical="center" wrapText="1"/>
      <protection hidden="1"/>
    </xf>
    <xf numFmtId="0" fontId="1" fillId="0" borderId="0" xfId="107" applyFont="1" applyAlignment="1" applyProtection="1">
      <alignment horizontal="center" vertical="center"/>
      <protection hidden="1"/>
    </xf>
    <xf numFmtId="0" fontId="3" fillId="6" borderId="0" xfId="107" applyFont="1" applyFill="1" applyAlignment="1" applyProtection="1">
      <alignment horizontal="center" vertical="center"/>
      <protection hidden="1"/>
    </xf>
    <xf numFmtId="0" fontId="2" fillId="3" borderId="9" xfId="107" applyFont="1" applyFill="1" applyBorder="1" applyAlignment="1" applyProtection="1">
      <alignment horizontal="center" vertical="center"/>
      <protection locked="0"/>
    </xf>
    <xf numFmtId="0" fontId="2" fillId="3" borderId="24" xfId="107" applyFont="1" applyFill="1" applyBorder="1" applyAlignment="1" applyProtection="1">
      <alignment horizontal="center" vertical="center" wrapText="1"/>
      <protection locked="0"/>
    </xf>
    <xf numFmtId="0" fontId="2" fillId="3" borderId="3" xfId="107" applyFont="1" applyFill="1" applyBorder="1" applyAlignment="1" applyProtection="1">
      <alignment horizontal="center" vertical="center" wrapText="1"/>
      <protection locked="0"/>
    </xf>
    <xf numFmtId="0" fontId="2" fillId="3" borderId="25" xfId="107" applyFont="1" applyFill="1" applyBorder="1" applyAlignment="1" applyProtection="1">
      <alignment horizontal="center" vertical="center" wrapText="1"/>
      <protection locked="0"/>
    </xf>
    <xf numFmtId="0" fontId="2" fillId="0" borderId="9" xfId="107" applyFont="1" applyBorder="1" applyAlignment="1" applyProtection="1">
      <alignment horizontal="left" vertical="center" wrapText="1"/>
      <protection hidden="1"/>
    </xf>
    <xf numFmtId="0" fontId="69" fillId="0" borderId="0" xfId="0" applyFont="1" applyAlignment="1">
      <alignment horizontal="left" vertical="center"/>
    </xf>
    <xf numFmtId="0" fontId="70" fillId="9" borderId="0" xfId="107" applyFont="1" applyFill="1" applyAlignment="1">
      <alignment horizontal="left" vertical="center" wrapText="1"/>
    </xf>
    <xf numFmtId="0" fontId="7" fillId="0" borderId="0" xfId="0" applyFont="1" applyAlignment="1">
      <alignment horizontal="left" vertical="top" wrapText="1"/>
    </xf>
    <xf numFmtId="0" fontId="70" fillId="0" borderId="0" xfId="0" applyFont="1" applyAlignment="1">
      <alignment horizontal="left" vertical="center"/>
    </xf>
    <xf numFmtId="1" fontId="70" fillId="9" borderId="0" xfId="107" applyNumberFormat="1" applyFont="1" applyFill="1" applyAlignment="1">
      <alignment horizontal="left" vertical="center" wrapText="1"/>
    </xf>
    <xf numFmtId="0" fontId="70" fillId="11" borderId="24" xfId="0" applyFont="1" applyFill="1" applyBorder="1" applyAlignment="1">
      <alignment horizontal="center" vertical="center"/>
    </xf>
    <xf numFmtId="0" fontId="70" fillId="11" borderId="3" xfId="0" applyFont="1" applyFill="1" applyBorder="1" applyAlignment="1">
      <alignment horizontal="center" vertical="center"/>
    </xf>
    <xf numFmtId="0" fontId="70" fillId="11" borderId="25" xfId="0" applyFont="1" applyFill="1" applyBorder="1" applyAlignment="1">
      <alignment horizontal="center" vertical="center"/>
    </xf>
    <xf numFmtId="0" fontId="7" fillId="14" borderId="0" xfId="0" applyFont="1" applyFill="1" applyAlignment="1">
      <alignment horizontal="center" vertical="center" wrapText="1"/>
    </xf>
    <xf numFmtId="0" fontId="8" fillId="6" borderId="0" xfId="0" applyFont="1" applyFill="1" applyAlignment="1">
      <alignment horizontal="center" vertical="center"/>
    </xf>
    <xf numFmtId="0" fontId="74" fillId="0" borderId="0" xfId="0" applyFont="1" applyAlignment="1">
      <alignment horizontal="left" vertical="center"/>
    </xf>
    <xf numFmtId="0" fontId="74" fillId="0" borderId="0" xfId="0" applyFont="1" applyAlignment="1">
      <alignment horizontal="left" vertical="center" wrapText="1"/>
    </xf>
    <xf numFmtId="0" fontId="52" fillId="0" borderId="0" xfId="0" applyFont="1" applyAlignment="1">
      <alignment horizontal="right" vertical="center"/>
    </xf>
    <xf numFmtId="0" fontId="4" fillId="0" borderId="0" xfId="112" applyAlignment="1">
      <alignment horizontal="left" vertical="center"/>
    </xf>
    <xf numFmtId="0" fontId="7" fillId="0" borderId="0" xfId="112" applyFont="1" applyAlignment="1">
      <alignment horizontal="left" vertical="center"/>
    </xf>
    <xf numFmtId="2" fontId="32" fillId="10" borderId="24" xfId="0" applyNumberFormat="1" applyFont="1" applyFill="1" applyBorder="1" applyAlignment="1">
      <alignment horizontal="center" vertical="center" wrapText="1"/>
    </xf>
    <xf numFmtId="2" fontId="32" fillId="10" borderId="3" xfId="0" applyNumberFormat="1" applyFont="1" applyFill="1" applyBorder="1" applyAlignment="1">
      <alignment horizontal="center" vertical="center" wrapText="1"/>
    </xf>
    <xf numFmtId="2" fontId="32" fillId="10" borderId="25" xfId="0" applyNumberFormat="1" applyFont="1" applyFill="1" applyBorder="1" applyAlignment="1">
      <alignment horizontal="center" vertical="center" wrapText="1"/>
    </xf>
    <xf numFmtId="0" fontId="2" fillId="0" borderId="0" xfId="112" applyFont="1" applyAlignment="1">
      <alignment horizontal="left" vertical="center"/>
    </xf>
    <xf numFmtId="165" fontId="1" fillId="0" borderId="0" xfId="112" applyNumberFormat="1" applyFont="1" applyAlignment="1" applyProtection="1">
      <alignment horizontal="left" vertical="center"/>
      <protection hidden="1"/>
    </xf>
    <xf numFmtId="0" fontId="71" fillId="13" borderId="24" xfId="0" applyFont="1" applyFill="1" applyBorder="1" applyAlignment="1">
      <alignment horizontal="left" vertical="top" wrapText="1"/>
    </xf>
    <xf numFmtId="0" fontId="71" fillId="13" borderId="3" xfId="0" applyFont="1" applyFill="1" applyBorder="1" applyAlignment="1">
      <alignment horizontal="left" vertical="top" wrapText="1"/>
    </xf>
    <xf numFmtId="0" fontId="71" fillId="13" borderId="25" xfId="0" applyFont="1" applyFill="1" applyBorder="1" applyAlignment="1">
      <alignment horizontal="left" vertical="top" wrapText="1"/>
    </xf>
    <xf numFmtId="0" fontId="1" fillId="0" borderId="0" xfId="112" applyFont="1" applyAlignment="1">
      <alignment horizontal="left" vertical="center"/>
    </xf>
    <xf numFmtId="0" fontId="32" fillId="0" borderId="0" xfId="0" applyFont="1" applyAlignment="1">
      <alignment horizontal="center" vertical="center" wrapText="1"/>
    </xf>
    <xf numFmtId="0" fontId="3" fillId="6" borderId="0" xfId="0" applyFont="1" applyFill="1" applyAlignment="1">
      <alignment horizontal="center" vertical="center"/>
    </xf>
    <xf numFmtId="0" fontId="22" fillId="0" borderId="0" xfId="0" applyFont="1" applyAlignment="1">
      <alignment horizontal="left" vertical="center"/>
    </xf>
    <xf numFmtId="0" fontId="22" fillId="0" borderId="0" xfId="0" applyFont="1" applyAlignment="1">
      <alignment horizontal="left" vertical="center" wrapText="1"/>
    </xf>
    <xf numFmtId="165" fontId="1" fillId="0" borderId="0" xfId="0" applyNumberFormat="1" applyFont="1" applyAlignment="1">
      <alignment horizontal="left" vertical="center"/>
    </xf>
    <xf numFmtId="0" fontId="70" fillId="9" borderId="0" xfId="107" applyFont="1" applyFill="1" applyAlignment="1">
      <alignment horizontal="left" vertical="center"/>
    </xf>
    <xf numFmtId="0" fontId="7" fillId="9" borderId="24" xfId="111" applyFont="1" applyFill="1" applyBorder="1" applyAlignment="1">
      <alignment horizontal="left" vertical="center" wrapText="1"/>
    </xf>
    <xf numFmtId="0" fontId="7" fillId="9" borderId="25" xfId="111" applyFont="1" applyFill="1" applyBorder="1" applyAlignment="1">
      <alignment horizontal="left" vertical="center" wrapText="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4" fillId="0" borderId="9" xfId="111" applyFont="1" applyBorder="1" applyAlignment="1" applyProtection="1">
      <alignment horizontal="justify" vertical="center" wrapText="1"/>
      <protection hidden="1"/>
    </xf>
    <xf numFmtId="0" fontId="7" fillId="9" borderId="9" xfId="111" applyFont="1" applyFill="1" applyBorder="1" applyAlignment="1">
      <alignment horizontal="center" vertical="center" wrapText="1"/>
    </xf>
    <xf numFmtId="0" fontId="7" fillId="9" borderId="26" xfId="111" applyFont="1" applyFill="1" applyBorder="1" applyAlignment="1">
      <alignment horizontal="center" vertical="center" wrapText="1"/>
    </xf>
    <xf numFmtId="0" fontId="57" fillId="0" borderId="0" xfId="111" applyFont="1" applyAlignment="1" applyProtection="1">
      <alignment horizontal="center" vertical="center" wrapText="1"/>
      <protection hidden="1"/>
    </xf>
    <xf numFmtId="0" fontId="8" fillId="6" borderId="0" xfId="111" applyFont="1" applyFill="1" applyAlignment="1" applyProtection="1">
      <alignment horizontal="center" vertical="center"/>
      <protection hidden="1"/>
    </xf>
    <xf numFmtId="0" fontId="7" fillId="0" borderId="7" xfId="111" applyFont="1" applyBorder="1" applyAlignment="1" applyProtection="1">
      <alignment horizontal="left" vertical="center" wrapText="1"/>
      <protection hidden="1"/>
    </xf>
    <xf numFmtId="0" fontId="7" fillId="0" borderId="7" xfId="111" applyFont="1" applyBorder="1" applyAlignment="1" applyProtection="1">
      <alignment horizontal="center" vertical="center" wrapText="1"/>
      <protection hidden="1"/>
    </xf>
    <xf numFmtId="0" fontId="7" fillId="0" borderId="8" xfId="111" applyFont="1" applyBorder="1" applyAlignment="1" applyProtection="1">
      <alignment horizontal="center" vertical="center" wrapText="1"/>
      <protection hidden="1"/>
    </xf>
    <xf numFmtId="0" fontId="7" fillId="4" borderId="9" xfId="111" applyFont="1" applyFill="1" applyBorder="1" applyAlignment="1" applyProtection="1">
      <alignment horizontal="left" vertical="center" wrapText="1"/>
      <protection hidden="1"/>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3" fillId="0" borderId="0" xfId="111" applyFont="1" applyAlignment="1" applyProtection="1">
      <alignment horizontal="center" vertical="top"/>
      <protection hidden="1"/>
    </xf>
    <xf numFmtId="9" fontId="7" fillId="9" borderId="9" xfId="111" applyNumberFormat="1" applyFont="1" applyFill="1" applyBorder="1" applyAlignment="1">
      <alignment horizontal="center" vertical="center" wrapText="1"/>
    </xf>
    <xf numFmtId="9" fontId="7" fillId="9" borderId="26" xfId="111" applyNumberFormat="1" applyFont="1" applyFill="1" applyBorder="1" applyAlignment="1">
      <alignment horizontal="center" vertical="center" wrapText="1"/>
    </xf>
    <xf numFmtId="0" fontId="67" fillId="0" borderId="0" xfId="111" applyFont="1" applyAlignment="1" applyProtection="1">
      <alignment horizontal="center" vertical="top"/>
      <protection hidden="1"/>
    </xf>
    <xf numFmtId="49" fontId="7" fillId="9" borderId="9" xfId="111" applyNumberFormat="1" applyFont="1" applyFill="1" applyBorder="1" applyAlignment="1">
      <alignment horizontal="left" vertical="center" wrapText="1"/>
    </xf>
    <xf numFmtId="0" fontId="7" fillId="9" borderId="9" xfId="111" applyFont="1" applyFill="1" applyBorder="1" applyAlignment="1" applyProtection="1">
      <alignment horizontal="center" vertical="center" wrapText="1"/>
      <protection locked="0"/>
    </xf>
    <xf numFmtId="0" fontId="7" fillId="9" borderId="26" xfId="111" applyFont="1" applyFill="1" applyBorder="1" applyAlignment="1" applyProtection="1">
      <alignment horizontal="center" vertical="center" wrapText="1"/>
      <protection locked="0"/>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1" applyNumberFormat="1" applyFont="1" applyFill="1" applyBorder="1" applyAlignment="1" applyProtection="1">
      <alignment horizontal="center" vertical="center" wrapText="1"/>
      <protection locked="0"/>
    </xf>
    <xf numFmtId="9" fontId="7" fillId="9" borderId="26" xfId="111" applyNumberFormat="1" applyFont="1" applyFill="1" applyBorder="1" applyAlignment="1" applyProtection="1">
      <alignment horizontal="center" vertical="center" wrapText="1"/>
      <protection locked="0"/>
    </xf>
    <xf numFmtId="0" fontId="61" fillId="0" borderId="40" xfId="111" applyFont="1" applyBorder="1" applyAlignment="1" applyProtection="1">
      <alignment horizontal="center" vertical="center"/>
      <protection hidden="1"/>
    </xf>
    <xf numFmtId="0" fontId="61" fillId="0" borderId="64" xfId="111" applyFont="1" applyBorder="1" applyAlignment="1" applyProtection="1">
      <alignment horizontal="center" vertical="center"/>
      <protection hidden="1"/>
    </xf>
    <xf numFmtId="0" fontId="57" fillId="0" borderId="9" xfId="111" applyFont="1" applyBorder="1" applyAlignment="1" applyProtection="1">
      <alignment horizontal="left" vertical="center" wrapText="1"/>
      <protection hidden="1"/>
    </xf>
    <xf numFmtId="0" fontId="57" fillId="0" borderId="28" xfId="111" applyFont="1" applyBorder="1" applyAlignment="1" applyProtection="1">
      <alignment horizontal="left" vertical="center" wrapText="1"/>
      <protection hidden="1"/>
    </xf>
    <xf numFmtId="0" fontId="7" fillId="0" borderId="67" xfId="111" applyFont="1" applyBorder="1" applyAlignment="1" applyProtection="1">
      <alignment horizontal="center" vertical="center" wrapText="1"/>
      <protection hidden="1"/>
    </xf>
    <xf numFmtId="0" fontId="7" fillId="0" borderId="10" xfId="111" applyFont="1" applyBorder="1" applyAlignment="1" applyProtection="1">
      <alignment horizontal="center" vertical="center" wrapText="1"/>
      <protection hidden="1"/>
    </xf>
    <xf numFmtId="0" fontId="7" fillId="4" borderId="65" xfId="111" applyFont="1" applyFill="1" applyBorder="1" applyAlignment="1" applyProtection="1">
      <alignment horizontal="left" vertical="center" wrapText="1"/>
      <protection hidden="1"/>
    </xf>
    <xf numFmtId="0" fontId="4" fillId="0" borderId="66" xfId="111" applyFont="1" applyBorder="1" applyAlignment="1" applyProtection="1">
      <alignment horizontal="justify" vertical="center" wrapText="1"/>
      <protection hidden="1"/>
    </xf>
    <xf numFmtId="0" fontId="4" fillId="0" borderId="21" xfId="111" applyFont="1" applyBorder="1" applyAlignment="1" applyProtection="1">
      <alignment horizontal="justify" vertical="center" wrapText="1"/>
      <protection hidden="1"/>
    </xf>
    <xf numFmtId="0" fontId="4" fillId="0" borderId="0" xfId="111" applyFont="1" applyAlignment="1" applyProtection="1">
      <alignment horizontal="left" vertical="top"/>
      <protection hidden="1"/>
    </xf>
    <xf numFmtId="0" fontId="7" fillId="0" borderId="0" xfId="111" applyFont="1" applyAlignment="1" applyProtection="1">
      <alignment horizontal="center" vertical="center" wrapText="1"/>
      <protection hidden="1"/>
    </xf>
    <xf numFmtId="0" fontId="7" fillId="0" borderId="0" xfId="109" applyNumberFormat="1" applyFont="1" applyFill="1" applyBorder="1" applyAlignment="1" applyProtection="1">
      <alignment horizontal="justify" vertical="center" wrapText="1"/>
      <protection hidden="1"/>
    </xf>
    <xf numFmtId="0" fontId="4" fillId="0" borderId="9" xfId="111" applyFont="1" applyBorder="1" applyAlignment="1" applyProtection="1">
      <alignment horizontal="center" vertical="center"/>
      <protection hidden="1"/>
    </xf>
    <xf numFmtId="0" fontId="7" fillId="0" borderId="9" xfId="111" applyFont="1" applyBorder="1" applyAlignment="1" applyProtection="1">
      <alignment horizontal="left" vertical="center" wrapText="1"/>
      <protection hidden="1"/>
    </xf>
    <xf numFmtId="0" fontId="7" fillId="0" borderId="24" xfId="111" applyFont="1" applyBorder="1" applyAlignment="1" applyProtection="1">
      <alignment horizontal="center" vertical="center" wrapText="1"/>
      <protection hidden="1"/>
    </xf>
    <xf numFmtId="0" fontId="7" fillId="0" borderId="25" xfId="111" applyFont="1" applyBorder="1" applyAlignment="1" applyProtection="1">
      <alignment horizontal="center" vertical="center" wrapText="1"/>
      <protection hidden="1"/>
    </xf>
    <xf numFmtId="0" fontId="7" fillId="0" borderId="30" xfId="110" applyFont="1" applyBorder="1" applyAlignment="1" applyProtection="1">
      <alignment horizontal="justify" vertical="top"/>
      <protection hidden="1"/>
    </xf>
    <xf numFmtId="0" fontId="4" fillId="0" borderId="59" xfId="110" applyFont="1" applyBorder="1" applyAlignment="1" applyProtection="1">
      <alignment horizontal="justify" vertical="top"/>
      <protection hidden="1"/>
    </xf>
    <xf numFmtId="0" fontId="4" fillId="0" borderId="31" xfId="110" applyFont="1" applyBorder="1" applyAlignment="1" applyProtection="1">
      <alignment horizontal="justify" vertical="top"/>
      <protection hidden="1"/>
    </xf>
    <xf numFmtId="0" fontId="4" fillId="0" borderId="11" xfId="110" applyNumberFormat="1" applyFont="1" applyFill="1" applyBorder="1" applyAlignment="1" applyProtection="1">
      <alignment horizontal="left" vertical="center"/>
      <protection hidden="1"/>
    </xf>
    <xf numFmtId="0" fontId="4" fillId="0" borderId="22" xfId="110" applyNumberFormat="1" applyFont="1" applyFill="1" applyBorder="1" applyAlignment="1" applyProtection="1">
      <alignment horizontal="left" vertical="center"/>
      <protection hidden="1"/>
    </xf>
    <xf numFmtId="0" fontId="7" fillId="7" borderId="0" xfId="110" applyNumberFormat="1" applyFont="1" applyFill="1" applyBorder="1" applyAlignment="1" applyProtection="1">
      <alignment horizontal="center" vertical="center" wrapText="1"/>
      <protection hidden="1"/>
    </xf>
    <xf numFmtId="0" fontId="57" fillId="0" borderId="0" xfId="73" applyFont="1" applyAlignment="1" applyProtection="1">
      <alignment horizontal="center" vertical="center"/>
      <protection hidden="1"/>
    </xf>
    <xf numFmtId="0" fontId="57" fillId="0" borderId="0" xfId="73" applyFont="1" applyAlignment="1" applyProtection="1">
      <alignment horizontal="justify" vertical="top" wrapText="1"/>
      <protection hidden="1"/>
    </xf>
    <xf numFmtId="0" fontId="4" fillId="0" borderId="0" xfId="110" applyFont="1" applyAlignment="1" applyProtection="1">
      <alignment horizontal="justify" vertical="center"/>
      <protection hidden="1"/>
    </xf>
    <xf numFmtId="0" fontId="7" fillId="0" borderId="24" xfId="110" applyFont="1" applyBorder="1" applyAlignment="1" applyProtection="1">
      <alignment horizontal="justify" vertical="top"/>
      <protection hidden="1"/>
    </xf>
    <xf numFmtId="0" fontId="4" fillId="0" borderId="3" xfId="110" applyFont="1" applyBorder="1" applyAlignment="1" applyProtection="1">
      <alignment horizontal="justify" vertical="top"/>
      <protection hidden="1"/>
    </xf>
    <xf numFmtId="0" fontId="4" fillId="0" borderId="25" xfId="110" applyFont="1" applyBorder="1" applyAlignment="1" applyProtection="1">
      <alignment horizontal="justify" vertical="top"/>
      <protection hidden="1"/>
    </xf>
    <xf numFmtId="0" fontId="7" fillId="0" borderId="24" xfId="110" applyFont="1" applyBorder="1" applyAlignment="1" applyProtection="1">
      <alignment horizontal="justify" vertical="top" wrapText="1"/>
      <protection hidden="1"/>
    </xf>
    <xf numFmtId="0" fontId="65" fillId="0" borderId="16" xfId="110" applyFont="1" applyBorder="1" applyAlignment="1" applyProtection="1">
      <alignment horizontal="justify" vertical="center"/>
      <protection hidden="1"/>
    </xf>
    <xf numFmtId="0" fontId="4" fillId="0" borderId="16" xfId="110" applyFont="1" applyBorder="1" applyAlignment="1" applyProtection="1">
      <alignment horizontal="justify" vertical="center"/>
      <protection hidden="1"/>
    </xf>
    <xf numFmtId="0" fontId="7" fillId="0" borderId="30" xfId="110" applyFont="1" applyBorder="1" applyAlignment="1" applyProtection="1">
      <alignment horizontal="justify" vertical="center"/>
      <protection hidden="1"/>
    </xf>
    <xf numFmtId="0" fontId="4" fillId="0" borderId="59" xfId="110" applyFont="1" applyBorder="1" applyAlignment="1" applyProtection="1">
      <alignment horizontal="justify" vertical="center"/>
      <protection hidden="1"/>
    </xf>
    <xf numFmtId="0" fontId="4" fillId="0" borderId="31" xfId="110" applyFont="1" applyBorder="1" applyAlignment="1" applyProtection="1">
      <alignment horizontal="justify" vertical="center"/>
      <protection hidden="1"/>
    </xf>
    <xf numFmtId="0" fontId="52" fillId="0" borderId="0" xfId="110" applyFont="1" applyAlignment="1" applyProtection="1">
      <alignment horizontal="left" vertical="center" wrapText="1"/>
      <protection hidden="1"/>
    </xf>
    <xf numFmtId="0" fontId="4" fillId="0" borderId="11" xfId="110" applyNumberFormat="1" applyFont="1" applyFill="1" applyBorder="1" applyAlignment="1" applyProtection="1">
      <alignment horizontal="left" vertical="top" wrapText="1"/>
      <protection hidden="1"/>
    </xf>
    <xf numFmtId="0" fontId="4" fillId="0" borderId="22" xfId="110" applyNumberFormat="1" applyFont="1" applyFill="1" applyBorder="1" applyAlignment="1" applyProtection="1">
      <alignment horizontal="left" vertical="top" wrapText="1"/>
      <protection hidden="1"/>
    </xf>
    <xf numFmtId="0" fontId="4" fillId="0" borderId="11" xfId="110" applyNumberFormat="1" applyFont="1" applyFill="1" applyBorder="1" applyAlignment="1" applyProtection="1">
      <alignment horizontal="left" vertical="center" wrapText="1"/>
      <protection hidden="1"/>
    </xf>
    <xf numFmtId="0" fontId="4" fillId="0" borderId="22" xfId="110" applyNumberFormat="1" applyFont="1" applyFill="1" applyBorder="1" applyAlignment="1" applyProtection="1">
      <alignment horizontal="left" vertical="center" wrapText="1"/>
      <protection hidden="1"/>
    </xf>
    <xf numFmtId="0" fontId="65" fillId="0" borderId="0" xfId="110" applyFont="1" applyBorder="1" applyAlignment="1" applyProtection="1">
      <alignment horizontal="justify" vertical="center"/>
      <protection hidden="1"/>
    </xf>
    <xf numFmtId="0" fontId="4" fillId="3" borderId="0" xfId="110" applyFont="1" applyFill="1" applyBorder="1" applyAlignment="1" applyProtection="1">
      <alignment horizontal="justify" vertical="top" wrapText="1"/>
      <protection locked="0" hidden="1"/>
    </xf>
    <xf numFmtId="0" fontId="4" fillId="0" borderId="0" xfId="110" applyFont="1" applyBorder="1" applyAlignment="1" applyProtection="1">
      <alignment horizontal="justify" vertical="center"/>
      <protection hidden="1"/>
    </xf>
    <xf numFmtId="0" fontId="4" fillId="0" borderId="66" xfId="110" applyNumberFormat="1" applyFont="1" applyFill="1" applyBorder="1" applyAlignment="1" applyProtection="1">
      <alignment horizontal="left" vertical="center"/>
      <protection hidden="1"/>
    </xf>
    <xf numFmtId="0" fontId="4" fillId="0" borderId="68" xfId="110" applyNumberFormat="1" applyFont="1" applyFill="1" applyBorder="1" applyAlignment="1" applyProtection="1">
      <alignment horizontal="left" vertical="center"/>
      <protection hidden="1"/>
    </xf>
    <xf numFmtId="0" fontId="28" fillId="6" borderId="0" xfId="73" applyFont="1" applyFill="1" applyAlignment="1" applyProtection="1">
      <alignment horizontal="center" vertical="center" wrapText="1"/>
      <protection hidden="1"/>
    </xf>
    <xf numFmtId="0" fontId="28" fillId="6" borderId="13" xfId="73" applyFont="1" applyFill="1" applyBorder="1" applyAlignment="1" applyProtection="1">
      <alignment horizontal="center" vertical="center" wrapText="1"/>
      <protection hidden="1"/>
    </xf>
    <xf numFmtId="1" fontId="56" fillId="0" borderId="9" xfId="122" applyNumberFormat="1" applyFont="1" applyBorder="1" applyAlignment="1">
      <alignment horizontal="justify" vertical="top" wrapText="1"/>
    </xf>
    <xf numFmtId="4" fontId="2" fillId="0" borderId="17" xfId="122" applyNumberFormat="1" applyFont="1" applyBorder="1" applyAlignment="1">
      <alignment horizontal="right" vertical="center" wrapText="1"/>
    </xf>
    <xf numFmtId="4" fontId="2" fillId="0" borderId="19" xfId="122" applyNumberFormat="1" applyFont="1" applyBorder="1" applyAlignment="1">
      <alignment horizontal="right" vertical="center" wrapText="1"/>
    </xf>
    <xf numFmtId="4" fontId="2" fillId="0" borderId="18" xfId="122" applyNumberFormat="1" applyFont="1" applyBorder="1" applyAlignment="1">
      <alignment horizontal="right" vertical="center" wrapText="1"/>
    </xf>
    <xf numFmtId="0" fontId="2" fillId="0" borderId="0" xfId="122" applyFont="1" applyAlignment="1">
      <alignment horizontal="left" vertical="top" wrapText="1"/>
    </xf>
    <xf numFmtId="0" fontId="2" fillId="0" borderId="48" xfId="122" applyFont="1" applyBorder="1" applyAlignment="1">
      <alignment horizontal="left" vertical="top" wrapText="1"/>
    </xf>
    <xf numFmtId="0" fontId="2" fillId="8" borderId="9" xfId="122" applyFont="1" applyFill="1" applyBorder="1" applyAlignment="1">
      <alignment horizontal="left" vertical="top" wrapText="1"/>
    </xf>
    <xf numFmtId="0" fontId="2" fillId="0" borderId="9" xfId="122" applyFont="1" applyBorder="1" applyAlignment="1">
      <alignment horizontal="left" vertical="top" wrapText="1"/>
    </xf>
    <xf numFmtId="1" fontId="1" fillId="0" borderId="53" xfId="122" applyNumberFormat="1" applyFont="1" applyBorder="1" applyAlignment="1">
      <alignment horizontal="center" vertical="top" wrapText="1"/>
    </xf>
    <xf numFmtId="0" fontId="1" fillId="0" borderId="53" xfId="122" applyFont="1" applyBorder="1" applyAlignment="1">
      <alignment horizontal="center" wrapText="1"/>
    </xf>
    <xf numFmtId="0" fontId="1" fillId="0" borderId="54" xfId="122" applyFont="1" applyBorder="1" applyAlignment="1">
      <alignment horizontal="center" wrapText="1"/>
    </xf>
    <xf numFmtId="1" fontId="1" fillId="0" borderId="5" xfId="122" applyNumberFormat="1" applyFont="1" applyBorder="1" applyAlignment="1">
      <alignment horizontal="right" vertical="top" wrapText="1"/>
    </xf>
    <xf numFmtId="1" fontId="1" fillId="0" borderId="70" xfId="122" applyNumberFormat="1" applyFont="1" applyBorder="1" applyAlignment="1">
      <alignment horizontal="right" vertical="top" wrapText="1"/>
    </xf>
    <xf numFmtId="1" fontId="1" fillId="4" borderId="71" xfId="122" applyNumberFormat="1" applyFont="1" applyFill="1" applyBorder="1" applyAlignment="1">
      <alignment horizontal="center" vertical="top" wrapText="1"/>
    </xf>
    <xf numFmtId="1" fontId="1" fillId="4" borderId="3" xfId="122" applyNumberFormat="1" applyFont="1" applyFill="1" applyBorder="1" applyAlignment="1">
      <alignment horizontal="center" vertical="top" wrapText="1"/>
    </xf>
    <xf numFmtId="1" fontId="1" fillId="4" borderId="72" xfId="122" applyNumberFormat="1" applyFont="1" applyFill="1" applyBorder="1" applyAlignment="1">
      <alignment horizontal="center" vertical="top" wrapText="1"/>
    </xf>
    <xf numFmtId="1" fontId="1" fillId="0" borderId="24" xfId="122" quotePrefix="1" applyNumberFormat="1" applyFont="1" applyBorder="1" applyAlignment="1">
      <alignment horizontal="center" vertical="top" wrapText="1"/>
    </xf>
    <xf numFmtId="0" fontId="2" fillId="0" borderId="72" xfId="122" applyFont="1" applyBorder="1" applyAlignment="1">
      <alignment vertical="top" wrapText="1"/>
    </xf>
    <xf numFmtId="0" fontId="7" fillId="0" borderId="0" xfId="0" applyFont="1" applyAlignment="1" applyProtection="1">
      <alignment horizontal="left" vertical="center" wrapText="1"/>
      <protection hidden="1"/>
    </xf>
    <xf numFmtId="0" fontId="4" fillId="0" borderId="0" xfId="112" applyAlignment="1" applyProtection="1">
      <alignment horizontal="justify" vertical="top" wrapText="1"/>
      <protection hidden="1"/>
    </xf>
    <xf numFmtId="0" fontId="7" fillId="0" borderId="13" xfId="0" applyFont="1" applyBorder="1" applyAlignment="1" applyProtection="1">
      <alignment horizontal="left" vertical="center" wrapText="1"/>
      <protection hidden="1"/>
    </xf>
    <xf numFmtId="0" fontId="33" fillId="0" borderId="0" xfId="112" applyFont="1" applyAlignment="1" applyProtection="1">
      <alignment horizontal="center" vertical="center" wrapText="1"/>
      <protection hidden="1"/>
    </xf>
    <xf numFmtId="0" fontId="2" fillId="0" borderId="0" xfId="0" applyFont="1" applyAlignment="1">
      <alignment horizontal="left" vertical="center" wrapText="1"/>
    </xf>
    <xf numFmtId="0" fontId="2" fillId="9" borderId="2" xfId="114" applyFont="1" applyFill="1" applyBorder="1" applyAlignment="1" applyProtection="1">
      <alignment horizontal="left" vertical="center" wrapText="1"/>
    </xf>
    <xf numFmtId="0" fontId="2" fillId="0" borderId="53" xfId="114" applyFont="1" applyFill="1" applyBorder="1" applyAlignment="1" applyProtection="1">
      <alignment horizontal="left" vertical="center" wrapText="1"/>
    </xf>
    <xf numFmtId="0" fontId="51" fillId="0" borderId="0" xfId="0" quotePrefix="1" applyFont="1" applyAlignment="1">
      <alignment horizontal="left" vertical="top" wrapText="1"/>
    </xf>
    <xf numFmtId="0" fontId="51" fillId="0" borderId="0" xfId="0" applyFont="1" applyAlignment="1">
      <alignment horizontal="justify" vertical="top" wrapText="1"/>
    </xf>
    <xf numFmtId="0" fontId="1" fillId="0" borderId="9" xfId="114" applyNumberFormat="1" applyFont="1" applyFill="1" applyBorder="1" applyAlignment="1" applyProtection="1">
      <alignment horizontal="left" vertical="center"/>
    </xf>
    <xf numFmtId="0" fontId="1" fillId="5" borderId="28" xfId="114" applyNumberFormat="1" applyFont="1" applyFill="1" applyBorder="1" applyAlignment="1" applyProtection="1">
      <alignment horizontal="left" vertical="center" wrapText="1"/>
    </xf>
    <xf numFmtId="0" fontId="50" fillId="0" borderId="0" xfId="114" applyNumberFormat="1" applyFont="1" applyFill="1" applyBorder="1" applyAlignment="1" applyProtection="1">
      <alignment horizontal="center" vertical="center"/>
    </xf>
    <xf numFmtId="0" fontId="2" fillId="0" borderId="0" xfId="0" applyFont="1" applyAlignment="1">
      <alignment horizontal="left" vertical="top" wrapText="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xf numFmtId="0" fontId="6" fillId="0" borderId="69" xfId="108" applyBorder="1" applyAlignment="1" applyProtection="1">
      <alignment horizontal="left" vertical="center"/>
      <protection hidden="1"/>
    </xf>
    <xf numFmtId="0" fontId="6" fillId="0" borderId="53" xfId="108" applyBorder="1" applyAlignment="1" applyProtection="1">
      <alignment horizontal="left" vertical="center"/>
      <protection hidden="1"/>
    </xf>
    <xf numFmtId="0" fontId="63"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08" applyNumberFormat="1" applyFont="1" applyFill="1" applyBorder="1" applyAlignment="1" applyProtection="1">
      <alignment horizontal="right" vertical="center"/>
      <protection hidden="1"/>
    </xf>
    <xf numFmtId="2" fontId="20" fillId="3" borderId="56" xfId="108" applyNumberFormat="1" applyFont="1" applyFill="1" applyBorder="1" applyAlignment="1" applyProtection="1">
      <alignment horizontal="right" vertical="center"/>
      <protection hidden="1"/>
    </xf>
    <xf numFmtId="0" fontId="6" fillId="0" borderId="49" xfId="108" applyBorder="1" applyAlignment="1" applyProtection="1">
      <alignment horizontal="left" vertical="top" wrapText="1"/>
      <protection hidden="1"/>
    </xf>
    <xf numFmtId="0" fontId="6" fillId="0" borderId="0" xfId="108" applyAlignment="1" applyProtection="1">
      <alignment horizontal="left" vertical="top" wrapText="1"/>
      <protection hidden="1"/>
    </xf>
    <xf numFmtId="0" fontId="6" fillId="0" borderId="48" xfId="108" applyBorder="1" applyAlignment="1" applyProtection="1">
      <alignment horizontal="left" vertical="top" wrapText="1"/>
      <protection hidden="1"/>
    </xf>
  </cellXfs>
  <cellStyles count="125">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0 2 2" xfId="123" xr:uid="{C2E41808-FEAF-4F91-A045-D272DC681901}"/>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link" xfId="124" builtinId="8"/>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2 2 4" xfId="122" xr:uid="{41F184BD-F0B2-4566-9526-C95E466724B2}"/>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2" xfId="106" xr:uid="{00000000-0005-0000-0000-00006B000000}"/>
    <cellStyle name="Normal_Attacments TW 04" xfId="107" xr:uid="{00000000-0005-0000-0000-00006D000000}"/>
    <cellStyle name="Normal_Entertainment Form" xfId="108" xr:uid="{00000000-0005-0000-0000-00006E000000}"/>
    <cellStyle name="Normal_pgcil-tivim-pricesched" xfId="109" xr:uid="{00000000-0005-0000-0000-00006F000000}"/>
    <cellStyle name="Normal_PRICE SCHEDULE-4 to 6-A4 2" xfId="110" xr:uid="{00000000-0005-0000-0000-000071000000}"/>
    <cellStyle name="Normal_Price_Schedules for Insulator Package Rev-01" xfId="111" xr:uid="{00000000-0005-0000-0000-000072000000}"/>
    <cellStyle name="Normal_PRICE-SCHE Bihar-Rev-2-corrections" xfId="112" xr:uid="{00000000-0005-0000-0000-000073000000}"/>
    <cellStyle name="Normal_PRICE-SCHE Bihar-Rev-2-corrections_Price_Schedules for Insulator Package Rev-01" xfId="113" xr:uid="{00000000-0005-0000-0000-000075000000}"/>
    <cellStyle name="Normal_Sch-1" xfId="114" xr:uid="{00000000-0005-0000-0000-000076000000}"/>
    <cellStyle name="Normal_Sheet1" xfId="115" xr:uid="{00000000-0005-0000-0000-000077000000}"/>
    <cellStyle name="Note 2" xfId="116" xr:uid="{00000000-0005-0000-0000-000078000000}"/>
    <cellStyle name="Note 2 2" xfId="117" xr:uid="{00000000-0005-0000-0000-000079000000}"/>
    <cellStyle name="Popis" xfId="118" xr:uid="{00000000-0005-0000-0000-00007A000000}"/>
    <cellStyle name="Sledovaný hypertextový odkaz" xfId="119" xr:uid="{00000000-0005-0000-0000-00007B000000}"/>
    <cellStyle name="Sledovaný hypertextový odkaz 2" xfId="120" xr:uid="{00000000-0005-0000-0000-00007C000000}"/>
    <cellStyle name="Standard_BS14" xfId="121" xr:uid="{00000000-0005-0000-0000-00007D000000}"/>
  </cellStyles>
  <dxfs count="10">
    <dxf>
      <font>
        <condense val="0"/>
        <extend val="0"/>
        <color indexed="9"/>
      </font>
      <fill>
        <patternFill patternType="none">
          <bgColor indexed="65"/>
        </patternFill>
      </fill>
    </dxf>
    <dxf>
      <fill>
        <patternFill>
          <bgColor rgb="FFCCFFCC"/>
        </patternFill>
      </fill>
    </dxf>
    <dxf>
      <font>
        <condense val="0"/>
        <extend val="0"/>
        <color indexed="10"/>
      </font>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8</xdr:row>
      <xdr:rowOff>47625</xdr:rowOff>
    </xdr:from>
    <xdr:to>
      <xdr:col>5</xdr:col>
      <xdr:colOff>485775</xdr:colOff>
      <xdr:row>9</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8</xdr:row>
      <xdr:rowOff>47625</xdr:rowOff>
    </xdr:from>
    <xdr:to>
      <xdr:col>0</xdr:col>
      <xdr:colOff>476250</xdr:colOff>
      <xdr:row>9</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Sch-3</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619875" y="47625"/>
          <a:ext cx="571500" cy="914400"/>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1</xdr:row>
      <xdr:rowOff>0</xdr:rowOff>
    </xdr:from>
    <xdr:to>
      <xdr:col>21</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9274118" y="291353"/>
          <a:ext cx="0" cy="1061197"/>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210425" y="19050"/>
          <a:ext cx="1104900" cy="6953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6962775"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01-1st_Envelope%20(Bid%20Form%20and%20Attachmen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c-1855\G3\TBCB\RAJ-Phase-II_Part%20C\Evaluation\Revised%20bid%20evaluation\Price%20bid%20checking%20and%20Q-C\Bajaj\BAJA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60002405/AppData/Local/Microsoft/Windows/INetCache/Content.Outlook/OX9DQ36Y/01-1st_Envelope%20(Bid%20Form%20and%20Attachme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nn/Srikakulam%20Part-C/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1855\G3\Users\02068\AppData\Roaming\Microsoft\Excel\29_First%20Envelope%20-%20R2_Vol-II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02068/AppData/Roaming/Microsoft/Excel/29_First%20Envelope%20-%20R2_Vol-II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endrive%20CS1/ann/dhramjagrah/tr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10-Second%20Envelope%20(Price%20Bi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60002405/AppData/Local/Microsoft/Windows/INetCache/Content.Outlook/OX9DQ36Y/10-Second%20Envelope%20(Price%20Bi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2"/>
      <sheetName val="Sch-3"/>
      <sheetName val="Sch-4"/>
      <sheetName val="Sch-5"/>
      <sheetName val="Sch-5 after discount"/>
      <sheetName val="Sch-6"/>
      <sheetName val="Sch-6 After Discount"/>
      <sheetName val="Sch-6 (After Discount)"/>
      <sheetName val="Sch-7"/>
      <sheetName val="Discount"/>
      <sheetName val="Octroi"/>
      <sheetName val="Entry Tax"/>
      <sheetName val="Other Taxes &amp; Duties"/>
      <sheetName val="Bid Form 2nd Envelope"/>
      <sheetName val="Contracts-Template"/>
      <sheetName val="Sheet1"/>
      <sheetName val="N-W (Cr.)"/>
      <sheetName val="QC"/>
    </sheetNames>
    <sheetDataSet>
      <sheetData sheetId="0" refreshError="1"/>
      <sheetData sheetId="1" refreshError="1"/>
      <sheetData sheetId="2" refreshError="1"/>
      <sheetData sheetId="3" refreshError="1"/>
      <sheetData sheetId="4">
        <row r="114">
          <cell r="V114">
            <v>5571594.0000000009</v>
          </cell>
        </row>
        <row r="135">
          <cell r="V135">
            <v>291545315.51999992</v>
          </cell>
        </row>
      </sheetData>
      <sheetData sheetId="5">
        <row r="135">
          <cell r="J135">
            <v>56796346.29716</v>
          </cell>
        </row>
      </sheetData>
      <sheetData sheetId="6">
        <row r="185">
          <cell r="P185">
            <v>325094672</v>
          </cell>
        </row>
      </sheetData>
      <sheetData sheetId="7" refreshError="1"/>
      <sheetData sheetId="8">
        <row r="15">
          <cell r="V15">
            <v>291545315.51999992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row>
      </sheetData>
      <sheetData sheetId="4">
        <row r="1">
          <cell r="U1">
            <v>0</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33.bin"/><Relationship Id="rId13" Type="http://schemas.openxmlformats.org/officeDocument/2006/relationships/printerSettings" Target="../printerSettings/printerSettings138.bin"/><Relationship Id="rId3" Type="http://schemas.openxmlformats.org/officeDocument/2006/relationships/printerSettings" Target="../printerSettings/printerSettings128.bin"/><Relationship Id="rId7" Type="http://schemas.openxmlformats.org/officeDocument/2006/relationships/printerSettings" Target="../printerSettings/printerSettings132.bin"/><Relationship Id="rId12" Type="http://schemas.openxmlformats.org/officeDocument/2006/relationships/printerSettings" Target="../printerSettings/printerSettings137.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6" Type="http://schemas.openxmlformats.org/officeDocument/2006/relationships/printerSettings" Target="../printerSettings/printerSettings131.bin"/><Relationship Id="rId11" Type="http://schemas.openxmlformats.org/officeDocument/2006/relationships/printerSettings" Target="../printerSettings/printerSettings136.bin"/><Relationship Id="rId5" Type="http://schemas.openxmlformats.org/officeDocument/2006/relationships/printerSettings" Target="../printerSettings/printerSettings130.bin"/><Relationship Id="rId15" Type="http://schemas.openxmlformats.org/officeDocument/2006/relationships/drawing" Target="../drawings/drawing8.xml"/><Relationship Id="rId10" Type="http://schemas.openxmlformats.org/officeDocument/2006/relationships/printerSettings" Target="../printerSettings/printerSettings135.bin"/><Relationship Id="rId4" Type="http://schemas.openxmlformats.org/officeDocument/2006/relationships/printerSettings" Target="../printerSettings/printerSettings129.bin"/><Relationship Id="rId9" Type="http://schemas.openxmlformats.org/officeDocument/2006/relationships/printerSettings" Target="../printerSettings/printerSettings134.bin"/><Relationship Id="rId14" Type="http://schemas.openxmlformats.org/officeDocument/2006/relationships/printerSettings" Target="../printerSettings/printerSettings13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47.bin"/><Relationship Id="rId13" Type="http://schemas.openxmlformats.org/officeDocument/2006/relationships/printerSettings" Target="../printerSettings/printerSettings152.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12" Type="http://schemas.openxmlformats.org/officeDocument/2006/relationships/printerSettings" Target="../printerSettings/printerSettings151.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11" Type="http://schemas.openxmlformats.org/officeDocument/2006/relationships/printerSettings" Target="../printerSettings/printerSettings150.bin"/><Relationship Id="rId5" Type="http://schemas.openxmlformats.org/officeDocument/2006/relationships/printerSettings" Target="../printerSettings/printerSettings144.bin"/><Relationship Id="rId10" Type="http://schemas.openxmlformats.org/officeDocument/2006/relationships/printerSettings" Target="../printerSettings/printerSettings149.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 Id="rId14"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60.bin"/><Relationship Id="rId13" Type="http://schemas.openxmlformats.org/officeDocument/2006/relationships/printerSettings" Target="../printerSettings/printerSettings165.bin"/><Relationship Id="rId3" Type="http://schemas.openxmlformats.org/officeDocument/2006/relationships/printerSettings" Target="../printerSettings/printerSettings155.bin"/><Relationship Id="rId7" Type="http://schemas.openxmlformats.org/officeDocument/2006/relationships/printerSettings" Target="../printerSettings/printerSettings159.bin"/><Relationship Id="rId12" Type="http://schemas.openxmlformats.org/officeDocument/2006/relationships/printerSettings" Target="../printerSettings/printerSettings164.bin"/><Relationship Id="rId2" Type="http://schemas.openxmlformats.org/officeDocument/2006/relationships/printerSettings" Target="../printerSettings/printerSettings154.bin"/><Relationship Id="rId1" Type="http://schemas.openxmlformats.org/officeDocument/2006/relationships/printerSettings" Target="../printerSettings/printerSettings153.bin"/><Relationship Id="rId6" Type="http://schemas.openxmlformats.org/officeDocument/2006/relationships/printerSettings" Target="../printerSettings/printerSettings158.bin"/><Relationship Id="rId11" Type="http://schemas.openxmlformats.org/officeDocument/2006/relationships/printerSettings" Target="../printerSettings/printerSettings163.bin"/><Relationship Id="rId5" Type="http://schemas.openxmlformats.org/officeDocument/2006/relationships/printerSettings" Target="../printerSettings/printerSettings157.bin"/><Relationship Id="rId10" Type="http://schemas.openxmlformats.org/officeDocument/2006/relationships/printerSettings" Target="../printerSettings/printerSettings162.bin"/><Relationship Id="rId4" Type="http://schemas.openxmlformats.org/officeDocument/2006/relationships/printerSettings" Target="../printerSettings/printerSettings156.bin"/><Relationship Id="rId9" Type="http://schemas.openxmlformats.org/officeDocument/2006/relationships/printerSettings" Target="../printerSettings/printerSettings161.bin"/><Relationship Id="rId14" Type="http://schemas.openxmlformats.org/officeDocument/2006/relationships/printerSettings" Target="../printerSettings/printerSettings166.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74.bin"/><Relationship Id="rId13" Type="http://schemas.openxmlformats.org/officeDocument/2006/relationships/printerSettings" Target="../printerSettings/printerSettings179.bin"/><Relationship Id="rId3" Type="http://schemas.openxmlformats.org/officeDocument/2006/relationships/printerSettings" Target="../printerSettings/printerSettings169.bin"/><Relationship Id="rId7" Type="http://schemas.openxmlformats.org/officeDocument/2006/relationships/printerSettings" Target="../printerSettings/printerSettings173.bin"/><Relationship Id="rId12" Type="http://schemas.openxmlformats.org/officeDocument/2006/relationships/printerSettings" Target="../printerSettings/printerSettings178.bin"/><Relationship Id="rId2" Type="http://schemas.openxmlformats.org/officeDocument/2006/relationships/printerSettings" Target="../printerSettings/printerSettings168.bin"/><Relationship Id="rId1" Type="http://schemas.openxmlformats.org/officeDocument/2006/relationships/printerSettings" Target="../printerSettings/printerSettings167.bin"/><Relationship Id="rId6" Type="http://schemas.openxmlformats.org/officeDocument/2006/relationships/printerSettings" Target="../printerSettings/printerSettings172.bin"/><Relationship Id="rId11" Type="http://schemas.openxmlformats.org/officeDocument/2006/relationships/printerSettings" Target="../printerSettings/printerSettings177.bin"/><Relationship Id="rId5" Type="http://schemas.openxmlformats.org/officeDocument/2006/relationships/printerSettings" Target="../printerSettings/printerSettings171.bin"/><Relationship Id="rId15" Type="http://schemas.openxmlformats.org/officeDocument/2006/relationships/drawing" Target="../drawings/drawing10.xml"/><Relationship Id="rId10" Type="http://schemas.openxmlformats.org/officeDocument/2006/relationships/printerSettings" Target="../printerSettings/printerSettings176.bin"/><Relationship Id="rId4" Type="http://schemas.openxmlformats.org/officeDocument/2006/relationships/printerSettings" Target="../printerSettings/printerSettings170.bin"/><Relationship Id="rId9" Type="http://schemas.openxmlformats.org/officeDocument/2006/relationships/printerSettings" Target="../printerSettings/printerSettings175.bin"/><Relationship Id="rId14" Type="http://schemas.openxmlformats.org/officeDocument/2006/relationships/printerSettings" Target="../printerSettings/printerSettings180.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5" Type="http://schemas.openxmlformats.org/officeDocument/2006/relationships/drawing" Target="../drawings/drawing11.xml"/><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02.bin"/><Relationship Id="rId13" Type="http://schemas.openxmlformats.org/officeDocument/2006/relationships/printerSettings" Target="../printerSettings/printerSettings207.bin"/><Relationship Id="rId3" Type="http://schemas.openxmlformats.org/officeDocument/2006/relationships/printerSettings" Target="../printerSettings/printerSettings197.bin"/><Relationship Id="rId7" Type="http://schemas.openxmlformats.org/officeDocument/2006/relationships/printerSettings" Target="../printerSettings/printerSettings201.bin"/><Relationship Id="rId12" Type="http://schemas.openxmlformats.org/officeDocument/2006/relationships/printerSettings" Target="../printerSettings/printerSettings206.bin"/><Relationship Id="rId2" Type="http://schemas.openxmlformats.org/officeDocument/2006/relationships/printerSettings" Target="../printerSettings/printerSettings196.bin"/><Relationship Id="rId1" Type="http://schemas.openxmlformats.org/officeDocument/2006/relationships/printerSettings" Target="../printerSettings/printerSettings195.bin"/><Relationship Id="rId6" Type="http://schemas.openxmlformats.org/officeDocument/2006/relationships/printerSettings" Target="../printerSettings/printerSettings200.bin"/><Relationship Id="rId11" Type="http://schemas.openxmlformats.org/officeDocument/2006/relationships/printerSettings" Target="../printerSettings/printerSettings205.bin"/><Relationship Id="rId5" Type="http://schemas.openxmlformats.org/officeDocument/2006/relationships/printerSettings" Target="../printerSettings/printerSettings199.bin"/><Relationship Id="rId15" Type="http://schemas.openxmlformats.org/officeDocument/2006/relationships/drawing" Target="../drawings/drawing12.xml"/><Relationship Id="rId10" Type="http://schemas.openxmlformats.org/officeDocument/2006/relationships/printerSettings" Target="../printerSettings/printerSettings204.bin"/><Relationship Id="rId4" Type="http://schemas.openxmlformats.org/officeDocument/2006/relationships/printerSettings" Target="../printerSettings/printerSettings198.bin"/><Relationship Id="rId9" Type="http://schemas.openxmlformats.org/officeDocument/2006/relationships/printerSettings" Target="../printerSettings/printerSettings203.bin"/><Relationship Id="rId14" Type="http://schemas.openxmlformats.org/officeDocument/2006/relationships/printerSettings" Target="../printerSettings/printerSettings208.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211.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5" Type="http://schemas.openxmlformats.org/officeDocument/2006/relationships/printerSettings" Target="../printerSettings/printerSettings213.bin"/><Relationship Id="rId4" Type="http://schemas.openxmlformats.org/officeDocument/2006/relationships/printerSettings" Target="../printerSettings/printerSettings21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21.bin"/><Relationship Id="rId3" Type="http://schemas.openxmlformats.org/officeDocument/2006/relationships/printerSettings" Target="../printerSettings/printerSettings216.bin"/><Relationship Id="rId7" Type="http://schemas.openxmlformats.org/officeDocument/2006/relationships/printerSettings" Target="../printerSettings/printerSettings220.bin"/><Relationship Id="rId2" Type="http://schemas.openxmlformats.org/officeDocument/2006/relationships/printerSettings" Target="../printerSettings/printerSettings215.bin"/><Relationship Id="rId1" Type="http://schemas.openxmlformats.org/officeDocument/2006/relationships/printerSettings" Target="../printerSettings/printerSettings214.bin"/><Relationship Id="rId6" Type="http://schemas.openxmlformats.org/officeDocument/2006/relationships/printerSettings" Target="../printerSettings/printerSettings219.bin"/><Relationship Id="rId5" Type="http://schemas.openxmlformats.org/officeDocument/2006/relationships/printerSettings" Target="../printerSettings/printerSettings218.bin"/><Relationship Id="rId4" Type="http://schemas.openxmlformats.org/officeDocument/2006/relationships/printerSettings" Target="../printerSettings/printerSettings217.bin"/><Relationship Id="rId9" Type="http://schemas.openxmlformats.org/officeDocument/2006/relationships/printerSettings" Target="../printerSettings/printerSettings222.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30.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2" Type="http://schemas.openxmlformats.org/officeDocument/2006/relationships/printerSettings" Target="../printerSettings/printerSettings224.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5" Type="http://schemas.openxmlformats.org/officeDocument/2006/relationships/printerSettings" Target="../printerSettings/printerSettings227.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39.bin"/><Relationship Id="rId3" Type="http://schemas.openxmlformats.org/officeDocument/2006/relationships/printerSettings" Target="../printerSettings/printerSettings234.bin"/><Relationship Id="rId7" Type="http://schemas.openxmlformats.org/officeDocument/2006/relationships/printerSettings" Target="../printerSettings/printerSettings238.bin"/><Relationship Id="rId2" Type="http://schemas.openxmlformats.org/officeDocument/2006/relationships/printerSettings" Target="../printerSettings/printerSettings233.bin"/><Relationship Id="rId1" Type="http://schemas.openxmlformats.org/officeDocument/2006/relationships/printerSettings" Target="../printerSettings/printerSettings232.bin"/><Relationship Id="rId6" Type="http://schemas.openxmlformats.org/officeDocument/2006/relationships/printerSettings" Target="../printerSettings/printerSettings237.bin"/><Relationship Id="rId11" Type="http://schemas.openxmlformats.org/officeDocument/2006/relationships/printerSettings" Target="../printerSettings/printerSettings242.bin"/><Relationship Id="rId5" Type="http://schemas.openxmlformats.org/officeDocument/2006/relationships/printerSettings" Target="../printerSettings/printerSettings236.bin"/><Relationship Id="rId10" Type="http://schemas.openxmlformats.org/officeDocument/2006/relationships/printerSettings" Target="../printerSettings/printerSettings241.bin"/><Relationship Id="rId4" Type="http://schemas.openxmlformats.org/officeDocument/2006/relationships/printerSettings" Target="../printerSettings/printerSettings235.bin"/><Relationship Id="rId9" Type="http://schemas.openxmlformats.org/officeDocument/2006/relationships/printerSettings" Target="../printerSettings/printerSettings24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5" Type="http://schemas.openxmlformats.org/officeDocument/2006/relationships/drawing" Target="../drawings/drawing1.xml"/><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5" Type="http://schemas.openxmlformats.org/officeDocument/2006/relationships/printerSettings" Target="../printerSettings/printerSettings33.bin"/><Relationship Id="rId15" Type="http://schemas.openxmlformats.org/officeDocument/2006/relationships/drawing" Target="../drawings/drawing2.xml"/><Relationship Id="rId10" Type="http://schemas.openxmlformats.org/officeDocument/2006/relationships/printerSettings" Target="../printerSettings/printerSettings38.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13" Type="http://schemas.openxmlformats.org/officeDocument/2006/relationships/printerSettings" Target="../printerSettings/printerSettings55.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5" Type="http://schemas.openxmlformats.org/officeDocument/2006/relationships/drawing" Target="../drawings/drawing3.xml"/><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 Id="rId14" Type="http://schemas.openxmlformats.org/officeDocument/2006/relationships/printerSettings" Target="../printerSettings/printerSettings5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4.bin"/><Relationship Id="rId13" Type="http://schemas.openxmlformats.org/officeDocument/2006/relationships/printerSettings" Target="../printerSettings/printerSettings69.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12" Type="http://schemas.openxmlformats.org/officeDocument/2006/relationships/printerSettings" Target="../printerSettings/printerSettings68.bin"/><Relationship Id="rId2" Type="http://schemas.openxmlformats.org/officeDocument/2006/relationships/printerSettings" Target="../printerSettings/printerSettings58.bin"/><Relationship Id="rId16" Type="http://schemas.openxmlformats.org/officeDocument/2006/relationships/drawing" Target="../drawings/drawing4.xml"/><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11" Type="http://schemas.openxmlformats.org/officeDocument/2006/relationships/printerSettings" Target="../printerSettings/printerSettings67.bin"/><Relationship Id="rId5" Type="http://schemas.openxmlformats.org/officeDocument/2006/relationships/printerSettings" Target="../printerSettings/printerSettings61.bin"/><Relationship Id="rId15" Type="http://schemas.openxmlformats.org/officeDocument/2006/relationships/printerSettings" Target="../printerSettings/printerSettings70.bin"/><Relationship Id="rId10" Type="http://schemas.openxmlformats.org/officeDocument/2006/relationships/printerSettings" Target="../printerSettings/printerSettings66.bin"/><Relationship Id="rId4" Type="http://schemas.openxmlformats.org/officeDocument/2006/relationships/printerSettings" Target="../printerSettings/printerSettings60.bin"/><Relationship Id="rId9" Type="http://schemas.openxmlformats.org/officeDocument/2006/relationships/printerSettings" Target="../printerSettings/printerSettings65.bin"/><Relationship Id="rId14" Type="http://schemas.openxmlformats.org/officeDocument/2006/relationships/hyperlink" Target="mailto:GST@18%25"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8.bin"/><Relationship Id="rId13" Type="http://schemas.openxmlformats.org/officeDocument/2006/relationships/printerSettings" Target="../printerSettings/printerSettings83.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12" Type="http://schemas.openxmlformats.org/officeDocument/2006/relationships/printerSettings" Target="../printerSettings/printerSettings82.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11" Type="http://schemas.openxmlformats.org/officeDocument/2006/relationships/printerSettings" Target="../printerSettings/printerSettings81.bin"/><Relationship Id="rId5" Type="http://schemas.openxmlformats.org/officeDocument/2006/relationships/printerSettings" Target="../printerSettings/printerSettings75.bin"/><Relationship Id="rId15" Type="http://schemas.openxmlformats.org/officeDocument/2006/relationships/printerSettings" Target="../printerSettings/printerSettings84.bin"/><Relationship Id="rId10" Type="http://schemas.openxmlformats.org/officeDocument/2006/relationships/printerSettings" Target="../printerSettings/printerSettings80.bin"/><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 Id="rId14" Type="http://schemas.openxmlformats.org/officeDocument/2006/relationships/hyperlink" Target="mailto:GST@18%25"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2.bin"/><Relationship Id="rId13" Type="http://schemas.openxmlformats.org/officeDocument/2006/relationships/printerSettings" Target="../printerSettings/printerSettings97.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5" Type="http://schemas.openxmlformats.org/officeDocument/2006/relationships/drawing" Target="../drawings/drawing5.xml"/><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 Id="rId14" Type="http://schemas.openxmlformats.org/officeDocument/2006/relationships/printerSettings" Target="../printerSettings/printerSettings98.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06.bin"/><Relationship Id="rId13" Type="http://schemas.openxmlformats.org/officeDocument/2006/relationships/printerSettings" Target="../printerSettings/printerSettings111.bin"/><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12" Type="http://schemas.openxmlformats.org/officeDocument/2006/relationships/printerSettings" Target="../printerSettings/printerSettings110.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11" Type="http://schemas.openxmlformats.org/officeDocument/2006/relationships/printerSettings" Target="../printerSettings/printerSettings109.bin"/><Relationship Id="rId5" Type="http://schemas.openxmlformats.org/officeDocument/2006/relationships/printerSettings" Target="../printerSettings/printerSettings103.bin"/><Relationship Id="rId10" Type="http://schemas.openxmlformats.org/officeDocument/2006/relationships/printerSettings" Target="../printerSettings/printerSettings108.bin"/><Relationship Id="rId4" Type="http://schemas.openxmlformats.org/officeDocument/2006/relationships/printerSettings" Target="../printerSettings/printerSettings102.bin"/><Relationship Id="rId9" Type="http://schemas.openxmlformats.org/officeDocument/2006/relationships/printerSettings" Target="../printerSettings/printerSettings107.bin"/><Relationship Id="rId14"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19.bin"/><Relationship Id="rId13" Type="http://schemas.openxmlformats.org/officeDocument/2006/relationships/printerSettings" Target="../printerSettings/printerSettings124.bin"/><Relationship Id="rId3" Type="http://schemas.openxmlformats.org/officeDocument/2006/relationships/printerSettings" Target="../printerSettings/printerSettings114.bin"/><Relationship Id="rId7" Type="http://schemas.openxmlformats.org/officeDocument/2006/relationships/printerSettings" Target="../printerSettings/printerSettings118.bin"/><Relationship Id="rId12" Type="http://schemas.openxmlformats.org/officeDocument/2006/relationships/printerSettings" Target="../printerSettings/printerSettings123.bin"/><Relationship Id="rId2" Type="http://schemas.openxmlformats.org/officeDocument/2006/relationships/printerSettings" Target="../printerSettings/printerSettings113.bin"/><Relationship Id="rId1" Type="http://schemas.openxmlformats.org/officeDocument/2006/relationships/printerSettings" Target="../printerSettings/printerSettings112.bin"/><Relationship Id="rId6" Type="http://schemas.openxmlformats.org/officeDocument/2006/relationships/printerSettings" Target="../printerSettings/printerSettings117.bin"/><Relationship Id="rId11" Type="http://schemas.openxmlformats.org/officeDocument/2006/relationships/printerSettings" Target="../printerSettings/printerSettings122.bin"/><Relationship Id="rId5" Type="http://schemas.openxmlformats.org/officeDocument/2006/relationships/printerSettings" Target="../printerSettings/printerSettings116.bin"/><Relationship Id="rId15" Type="http://schemas.openxmlformats.org/officeDocument/2006/relationships/drawing" Target="../drawings/drawing7.xml"/><Relationship Id="rId10" Type="http://schemas.openxmlformats.org/officeDocument/2006/relationships/printerSettings" Target="../printerSettings/printerSettings121.bin"/><Relationship Id="rId4" Type="http://schemas.openxmlformats.org/officeDocument/2006/relationships/printerSettings" Target="../printerSettings/printerSettings115.bin"/><Relationship Id="rId9" Type="http://schemas.openxmlformats.org/officeDocument/2006/relationships/printerSettings" Target="../printerSettings/printerSettings120.bin"/><Relationship Id="rId14" Type="http://schemas.openxmlformats.org/officeDocument/2006/relationships/printerSettings" Target="../printerSettings/printerSettings1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9"/>
  <sheetViews>
    <sheetView workbookViewId="0">
      <selection activeCell="B3" sqref="B3"/>
    </sheetView>
  </sheetViews>
  <sheetFormatPr defaultColWidth="9.140625" defaultRowHeight="16.5"/>
  <cols>
    <col min="1" max="1" width="20.5703125" style="27" customWidth="1"/>
    <col min="2" max="2" width="82.140625" style="27" customWidth="1"/>
    <col min="3" max="8" width="9.140625" style="27"/>
    <col min="9" max="9" width="9.140625" style="27" hidden="1" customWidth="1"/>
    <col min="10" max="16384" width="9.140625" style="27"/>
  </cols>
  <sheetData>
    <row r="1" spans="1:9" ht="52.15" customHeight="1">
      <c r="A1" s="25" t="s">
        <v>20</v>
      </c>
      <c r="B1" s="572" t="s">
        <v>583</v>
      </c>
      <c r="C1" s="26"/>
      <c r="D1" s="26"/>
      <c r="E1" s="26"/>
      <c r="F1" s="26"/>
      <c r="G1" s="26"/>
      <c r="H1" s="26"/>
    </row>
    <row r="2" spans="1:9">
      <c r="B2" s="28"/>
      <c r="I2" s="27" t="s">
        <v>185</v>
      </c>
    </row>
    <row r="3" spans="1:9">
      <c r="A3" s="27" t="s">
        <v>21</v>
      </c>
      <c r="B3" s="570" t="s">
        <v>537</v>
      </c>
      <c r="I3" s="27" t="s">
        <v>186</v>
      </c>
    </row>
    <row r="5" spans="1:9">
      <c r="A5" s="27" t="s">
        <v>409</v>
      </c>
      <c r="B5" s="571" t="s">
        <v>582</v>
      </c>
      <c r="C5" s="26"/>
      <c r="D5" s="26"/>
      <c r="E5" s="26"/>
      <c r="F5" s="26"/>
      <c r="G5" s="26"/>
      <c r="H5" s="26"/>
    </row>
    <row r="9" spans="1:9">
      <c r="B9" s="27" t="s">
        <v>476</v>
      </c>
    </row>
  </sheetData>
  <sheetProtection selectLockedCells="1" selectUnlockedCells="1"/>
  <customSheetViews>
    <customSheetView guid="{2D544FD3-9AE6-4B80-AA82-448E4DBFAD61}" hiddenColumns="1" state="hidden">
      <selection activeCell="B15" sqref="B15"/>
      <pageMargins left="0.75" right="0.75" top="1" bottom="1" header="0.5" footer="0.5"/>
      <pageSetup orientation="portrait" r:id="rId1"/>
      <headerFooter alignWithMargins="0"/>
    </customSheetView>
    <customSheetView guid="{267FF044-3C5D-4FEC-AC00-A7E30583F8BB}" hiddenColumns="1" state="hidden">
      <selection activeCell="B5" sqref="B5"/>
      <pageMargins left="0.75" right="0.75" top="1" bottom="1" header="0.5" footer="0.5"/>
      <pageSetup orientation="portrait" r:id="rId2"/>
      <headerFooter alignWithMargins="0"/>
    </customSheetView>
    <customSheetView guid="{3FCD02EB-1C44-4646-B069-2B9945E67B1F}" hiddenColumns="1" state="hidden">
      <selection activeCell="B8" sqref="B8"/>
      <pageMargins left="0.75" right="0.75" top="1" bottom="1" header="0.5" footer="0.5"/>
      <pageSetup orientation="portrait" r:id="rId3"/>
      <headerFooter alignWithMargins="0"/>
    </customSheetView>
    <customSheetView guid="{B056965A-4BE5-44B3-AB31-550AD9F023BC}" hiddenColumns="1" state="hidden">
      <selection activeCell="B9" sqref="B9"/>
      <pageMargins left="0.75" right="0.75" top="1" bottom="1" header="0.5" footer="0.5"/>
      <pageSetup orientation="portrait" r:id="rId4"/>
      <headerFooter alignWithMargins="0"/>
    </customSheetView>
    <customSheetView guid="{63D51328-7CBC-4A1E-B96D-BAE91416501B}" hiddenColumns="1" state="hidden">
      <selection activeCell="B20" sqref="B20"/>
      <pageMargins left="0.75" right="0.75" top="1" bottom="1" header="0.5" footer="0.5"/>
      <pageSetup orientation="portrait" r:id="rId5"/>
      <headerFooter alignWithMargins="0"/>
    </customSheetView>
    <customSheetView guid="{99CA2F10-F926-46DC-8609-4EAE5B9F3585}" hiddenColumns="1" state="hidden">
      <selection activeCell="E14" sqref="E14"/>
      <pageMargins left="0.75" right="0.75" top="1" bottom="1" header="0.5" footer="0.5"/>
      <pageSetup orientation="portrait" r:id="rId6"/>
      <headerFooter alignWithMargins="0"/>
    </customSheetView>
    <customSheetView guid="{3C00DDA0-7DDE-4169-A739-550DAF5DCF8D}" hiddenColumns="1" state="hidden">
      <selection activeCell="B11" sqref="B11"/>
      <pageMargins left="0.75" right="0.75" top="1" bottom="1" header="0.5" footer="0.5"/>
      <pageSetup orientation="portrait" r:id="rId7"/>
      <headerFooter alignWithMargins="0"/>
    </customSheetView>
    <customSheetView guid="{357C9841-BEC3-434B-AC63-C04FB4321BA3}" hiddenColumns="1" state="hidden">
      <selection activeCell="B17" sqref="B17"/>
      <pageMargins left="0.75" right="0.75" top="1" bottom="1" header="0.5" footer="0.5"/>
      <pageSetup orientation="portrait" r:id="rId8"/>
      <headerFooter alignWithMargins="0"/>
    </customSheetView>
    <customSheetView guid="{B96E710B-6DD7-4DE1-95AB-C9EE060CD030}" hiddenColumns="1" state="hidden">
      <selection activeCell="B9" sqref="B9:B10"/>
      <pageMargins left="0.75" right="0.75" top="1" bottom="1" header="0.5" footer="0.5"/>
      <pageSetup orientation="portrait" r:id="rId9"/>
      <headerFooter alignWithMargins="0"/>
    </customSheetView>
    <customSheetView guid="{755190E0-7BE9-48F9-BB5F-DF8E25D6736A}" hiddenColumns="1" state="hidden">
      <selection activeCell="B20" sqref="B20"/>
      <pageMargins left="0.75" right="0.75" top="1" bottom="1" header="0.5" footer="0.5"/>
      <pageSetup orientation="portrait" r:id="rId10"/>
      <headerFooter alignWithMargins="0"/>
    </customSheetView>
    <customSheetView guid="{F1B559AA-B9AD-4E4C-B94A-ECBE5878008B}" hiddenColumns="1" state="hidden">
      <selection activeCell="B1" sqref="B1"/>
      <pageMargins left="0.75" right="0.75" top="1" bottom="1" header="0.5" footer="0.5"/>
      <pageSetup orientation="portrait" r:id="rId11"/>
      <headerFooter alignWithMargins="0"/>
    </customSheetView>
    <customSheetView guid="{A4F9CA79-D3DE-43F5-9CDC-F14C42FDD954}" hiddenColumns="1" state="hidden">
      <selection activeCell="B5" sqref="B5"/>
      <pageMargins left="0.75" right="0.75" top="1" bottom="1" header="0.5" footer="0.5"/>
      <pageSetup orientation="portrait" r:id="rId12"/>
      <headerFooter alignWithMargins="0"/>
    </customSheetView>
    <customSheetView guid="{CCA37BAE-906F-43D5-9FD9-B13563E4B9D7}" hiddenColumns="1" state="hidden">
      <selection activeCell="B11" sqref="B11"/>
      <pageMargins left="0.75" right="0.75" top="1" bottom="1" header="0.5" footer="0.5"/>
      <pageSetup orientation="portrait" r:id="rId13"/>
      <headerFooter alignWithMargins="0"/>
    </customSheetView>
  </customSheetViews>
  <pageMargins left="0.75" right="0.75" top="1" bottom="1" header="0.5" footer="0.5"/>
  <pageSetup orientation="portrait" r:id="rId1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22" customWidth="1"/>
    <col min="2" max="2" width="31.42578125" style="22" customWidth="1"/>
    <col min="3" max="3" width="24" style="22" customWidth="1"/>
    <col min="4" max="4" width="39.28515625" style="22" customWidth="1"/>
    <col min="5" max="16384" width="11.42578125" style="95"/>
  </cols>
  <sheetData>
    <row r="1" spans="1:6" ht="18" customHeight="1">
      <c r="A1" s="96" t="str">
        <f>Cover!B3</f>
        <v>NIT/RFB No.: CC/NT/W-MISC/DOM/A04/24/08107</v>
      </c>
      <c r="B1" s="97"/>
      <c r="C1" s="98"/>
      <c r="D1" s="99" t="s">
        <v>135</v>
      </c>
    </row>
    <row r="2" spans="1:6" ht="18" customHeight="1">
      <c r="A2" s="100"/>
      <c r="B2" s="101"/>
      <c r="C2" s="102"/>
      <c r="D2" s="102"/>
    </row>
    <row r="3" spans="1:6" ht="73.5" customHeight="1">
      <c r="A3" s="747" t="str">
        <f>Cover!$B$2</f>
        <v>Loss Reduction work under RDSS in Kargil district under Implementation of Distribution Infrastructure works of LPDD under RDSS in the districts of Leh &amp; Kargil of UT of Ladakh- Re-Tender</v>
      </c>
      <c r="B3" s="747"/>
      <c r="C3" s="747"/>
      <c r="D3" s="747"/>
      <c r="E3" s="103"/>
      <c r="F3" s="103"/>
    </row>
    <row r="4" spans="1:6" ht="21.95" customHeight="1">
      <c r="A4" s="719" t="s">
        <v>119</v>
      </c>
      <c r="B4" s="719"/>
      <c r="C4" s="719"/>
      <c r="D4" s="719"/>
    </row>
    <row r="5" spans="1:6" ht="18" customHeight="1">
      <c r="A5" s="104"/>
    </row>
    <row r="6" spans="1:6" ht="18" customHeight="1">
      <c r="A6" s="19" t="e">
        <f>'Sch-1'!#REF!</f>
        <v>#REF!</v>
      </c>
      <c r="D6" s="77" t="s">
        <v>1</v>
      </c>
    </row>
    <row r="7" spans="1:6" ht="36" customHeight="1">
      <c r="A7" s="748" t="str">
        <f>'Sch-1'!A8</f>
        <v>Bidder’s Name and Address  (Sole Bidder) :</v>
      </c>
      <c r="B7" s="748"/>
      <c r="C7" s="748"/>
      <c r="D7" s="78" t="str">
        <f>'Sch-1'!H8</f>
        <v>POWERGRID CORPORATION OF INDIA LIMITED,</v>
      </c>
    </row>
    <row r="8" spans="1:6" ht="18" customHeight="1">
      <c r="A8" s="23" t="s">
        <v>18</v>
      </c>
      <c r="B8" s="746" t="str">
        <f>IF('Sch-1'!C9=0, "", 'Sch-1'!C9)</f>
        <v/>
      </c>
      <c r="C8" s="746"/>
      <c r="D8" s="78" t="str">
        <f>'Sch-1'!H9</f>
        <v xml:space="preserve"> Saudamini, Plot No. 2, Sector - 29, Gurgaon</v>
      </c>
    </row>
    <row r="9" spans="1:6" ht="18" customHeight="1">
      <c r="A9" s="23" t="s">
        <v>19</v>
      </c>
      <c r="B9" s="746" t="str">
        <f>IF('Sch-1'!C10=0, "", 'Sch-1'!C10)</f>
        <v/>
      </c>
      <c r="C9" s="746"/>
      <c r="D9" s="78">
        <f>'Sch-1'!H10</f>
        <v>0</v>
      </c>
    </row>
    <row r="10" spans="1:6" ht="18" customHeight="1">
      <c r="A10" s="24"/>
      <c r="B10" s="746" t="str">
        <f>IF('Sch-1'!C11=0, "", 'Sch-1'!C11)</f>
        <v/>
      </c>
      <c r="C10" s="746"/>
      <c r="D10" s="78">
        <f>'Sch-1'!H11</f>
        <v>0</v>
      </c>
    </row>
    <row r="11" spans="1:6" ht="18" customHeight="1">
      <c r="A11" s="24"/>
      <c r="B11" s="746" t="str">
        <f>IF('Sch-1'!C12=0, "", 'Sch-1'!C12)</f>
        <v/>
      </c>
      <c r="C11" s="746"/>
      <c r="D11" s="78">
        <f>'Sch-1'!H12</f>
        <v>0</v>
      </c>
    </row>
    <row r="12" spans="1:6" ht="18" customHeight="1">
      <c r="A12" s="105"/>
      <c r="B12" s="105"/>
      <c r="C12" s="105"/>
      <c r="D12" s="77"/>
    </row>
    <row r="13" spans="1:6" ht="21.95" customHeight="1">
      <c r="A13" s="106" t="s">
        <v>101</v>
      </c>
      <c r="B13" s="751" t="s">
        <v>13</v>
      </c>
      <c r="C13" s="752"/>
      <c r="D13" s="107" t="s">
        <v>103</v>
      </c>
    </row>
    <row r="14" spans="1:6" ht="21.95" customHeight="1">
      <c r="A14" s="79" t="s">
        <v>106</v>
      </c>
      <c r="B14" s="743" t="s">
        <v>120</v>
      </c>
      <c r="C14" s="743"/>
      <c r="D14" s="108"/>
    </row>
    <row r="15" spans="1:6" ht="35.1" customHeight="1">
      <c r="A15" s="109"/>
      <c r="B15" s="744" t="s">
        <v>121</v>
      </c>
      <c r="C15" s="745"/>
      <c r="D15" s="110"/>
    </row>
    <row r="16" spans="1:6" ht="21.95" customHeight="1">
      <c r="A16" s="79" t="s">
        <v>108</v>
      </c>
      <c r="B16" s="743" t="s">
        <v>122</v>
      </c>
      <c r="C16" s="743"/>
      <c r="D16" s="108"/>
    </row>
    <row r="17" spans="1:6" ht="35.1" customHeight="1">
      <c r="A17" s="109"/>
      <c r="B17" s="744" t="s">
        <v>123</v>
      </c>
      <c r="C17" s="745"/>
      <c r="D17" s="110"/>
    </row>
    <row r="18" spans="1:6" ht="21.95" customHeight="1">
      <c r="A18" s="79" t="s">
        <v>110</v>
      </c>
      <c r="B18" s="743" t="s">
        <v>124</v>
      </c>
      <c r="C18" s="743"/>
      <c r="D18" s="108"/>
    </row>
    <row r="19" spans="1:6" ht="30" customHeight="1">
      <c r="A19" s="109"/>
      <c r="B19" s="744" t="s">
        <v>125</v>
      </c>
      <c r="C19" s="745"/>
      <c r="D19" s="110"/>
    </row>
    <row r="20" spans="1:6" ht="21.95" customHeight="1">
      <c r="A20" s="79" t="s">
        <v>111</v>
      </c>
      <c r="B20" s="743" t="s">
        <v>126</v>
      </c>
      <c r="C20" s="743"/>
      <c r="D20" s="111"/>
    </row>
    <row r="21" spans="1:6" ht="30" customHeight="1">
      <c r="A21" s="109"/>
      <c r="B21" s="744" t="s">
        <v>127</v>
      </c>
      <c r="C21" s="745"/>
      <c r="D21" s="110"/>
    </row>
    <row r="22" spans="1:6" ht="30" customHeight="1">
      <c r="A22" s="79">
        <v>5</v>
      </c>
      <c r="B22" s="743" t="s">
        <v>128</v>
      </c>
      <c r="C22" s="743"/>
      <c r="D22" s="108"/>
    </row>
    <row r="23" spans="1:6" ht="33" customHeight="1">
      <c r="A23" s="109"/>
      <c r="B23" s="744" t="s">
        <v>129</v>
      </c>
      <c r="C23" s="745"/>
      <c r="D23" s="124"/>
    </row>
    <row r="24" spans="1:6" ht="21.95" customHeight="1">
      <c r="A24" s="79" t="s">
        <v>113</v>
      </c>
      <c r="B24" s="743" t="s">
        <v>130</v>
      </c>
      <c r="C24" s="743"/>
      <c r="D24" s="111"/>
    </row>
    <row r="25" spans="1:6" ht="35.1" customHeight="1">
      <c r="A25" s="109"/>
      <c r="B25" s="744" t="s">
        <v>131</v>
      </c>
      <c r="C25" s="745"/>
      <c r="D25" s="110"/>
    </row>
    <row r="26" spans="1:6" ht="24" customHeight="1">
      <c r="A26" s="749"/>
      <c r="B26" s="750" t="s">
        <v>132</v>
      </c>
      <c r="C26" s="750"/>
      <c r="D26" s="112"/>
    </row>
    <row r="27" spans="1:6" ht="25.5" customHeight="1">
      <c r="A27" s="749"/>
      <c r="B27" s="750"/>
      <c r="C27" s="750"/>
      <c r="D27" s="113"/>
    </row>
    <row r="28" spans="1:6" ht="18.75" customHeight="1">
      <c r="A28" s="114"/>
      <c r="B28" s="115"/>
      <c r="C28" s="115"/>
      <c r="D28" s="116"/>
    </row>
    <row r="29" spans="1:6" ht="27.95" customHeight="1">
      <c r="A29" s="114"/>
      <c r="B29" s="115"/>
      <c r="C29" s="117"/>
      <c r="D29" s="116"/>
    </row>
    <row r="30" spans="1:6" ht="27.95" customHeight="1">
      <c r="A30" s="118" t="s">
        <v>133</v>
      </c>
      <c r="B30" s="82"/>
      <c r="C30" s="117" t="s">
        <v>115</v>
      </c>
      <c r="D30" s="82"/>
      <c r="F30" s="119"/>
    </row>
    <row r="31" spans="1:6" ht="27.95" customHeight="1">
      <c r="A31" s="118" t="s">
        <v>134</v>
      </c>
      <c r="B31" s="82"/>
      <c r="C31" s="117" t="s">
        <v>117</v>
      </c>
      <c r="D31" s="82"/>
      <c r="F31" s="100"/>
    </row>
    <row r="32" spans="1:6" ht="27.95" customHeight="1">
      <c r="A32" s="120"/>
      <c r="B32" s="101"/>
      <c r="C32" s="117"/>
      <c r="F32" s="100"/>
    </row>
    <row r="33" spans="1:6" ht="30" customHeight="1">
      <c r="A33" s="120"/>
      <c r="B33" s="101"/>
      <c r="C33" s="117"/>
      <c r="D33" s="120"/>
      <c r="F33" s="119"/>
    </row>
    <row r="34" spans="1:6" ht="30" customHeight="1">
      <c r="A34" s="121"/>
      <c r="B34" s="121"/>
      <c r="C34" s="122"/>
      <c r="E34" s="123"/>
    </row>
  </sheetData>
  <sheetProtection selectLockedCells="1"/>
  <customSheetViews>
    <customSheetView guid="{2D544FD3-9AE6-4B80-AA82-448E4DBFAD6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267FF044-3C5D-4FEC-AC00-A7E30583F8B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3FCD02EB-1C44-4646-B069-2B9945E67B1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056965A-4BE5-44B3-AB31-550AD9F023B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755190E0-7BE9-48F9-BB5F-DF8E25D6736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F1B559AA-B9AD-4E4C-B94A-ECBE5878008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4F9CA79-D3DE-43F5-9CDC-F14C42FDD95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13" zoomScaleNormal="100" zoomScaleSheetLayoutView="100" workbookViewId="0">
      <selection activeCell="H26" sqref="H26"/>
    </sheetView>
  </sheetViews>
  <sheetFormatPr defaultColWidth="11.42578125" defaultRowHeight="16.5"/>
  <cols>
    <col min="1" max="1" width="12.140625" style="22" customWidth="1"/>
    <col min="2" max="2" width="31.42578125" style="22" customWidth="1"/>
    <col min="3" max="3" width="21.5703125" style="22" customWidth="1"/>
    <col min="4" max="4" width="39.28515625" style="22" customWidth="1"/>
    <col min="5" max="5" width="18.42578125" style="95" hidden="1" customWidth="1"/>
    <col min="6" max="6" width="18.7109375" style="95" hidden="1" customWidth="1"/>
    <col min="7" max="16384" width="11.42578125" style="95"/>
  </cols>
  <sheetData>
    <row r="1" spans="1:6" ht="18" customHeight="1">
      <c r="A1" s="96" t="str">
        <f>Cover!B3</f>
        <v>NIT/RFB No.: CC/NT/W-MISC/DOM/A04/24/08107</v>
      </c>
      <c r="B1" s="97"/>
      <c r="C1" s="98"/>
      <c r="D1" s="99" t="s">
        <v>118</v>
      </c>
    </row>
    <row r="2" spans="1:6" ht="18" customHeight="1">
      <c r="A2" s="100"/>
      <c r="B2" s="101"/>
      <c r="C2" s="102"/>
      <c r="D2" s="102"/>
    </row>
    <row r="3" spans="1:6" ht="132" customHeight="1">
      <c r="A3" s="718" t="str">
        <f>Cover!$B$2</f>
        <v>Loss Reduction work under RDSS in Kargil district under Implementation of Distribution Infrastructure works of LPDD under RDSS in the districts of Leh &amp; Kargil of UT of Ladakh- Re-Tender</v>
      </c>
      <c r="B3" s="718"/>
      <c r="C3" s="718"/>
      <c r="D3" s="718"/>
      <c r="E3" s="103"/>
      <c r="F3" s="103"/>
    </row>
    <row r="4" spans="1:6" ht="21.95" customHeight="1">
      <c r="A4" s="719" t="s">
        <v>119</v>
      </c>
      <c r="B4" s="719"/>
      <c r="C4" s="719"/>
      <c r="D4" s="719"/>
    </row>
    <row r="5" spans="1:6" ht="18" customHeight="1">
      <c r="A5" s="104"/>
    </row>
    <row r="6" spans="1:6" ht="18" customHeight="1">
      <c r="A6" s="707" t="s">
        <v>246</v>
      </c>
      <c r="B6" s="707"/>
      <c r="C6" s="4"/>
    </row>
    <row r="7" spans="1:6" ht="18" customHeight="1">
      <c r="A7" s="704">
        <f>'Sch-1'!A7</f>
        <v>0</v>
      </c>
      <c r="B7" s="704"/>
      <c r="C7" s="704"/>
      <c r="D7" s="77" t="s">
        <v>1</v>
      </c>
    </row>
    <row r="8" spans="1:6" ht="22.5" customHeight="1">
      <c r="A8" s="708" t="str">
        <f>"Bidder’s Name and Address  (" &amp; MID('Names of Bidder'!B9,9, 20) &amp; ") :"</f>
        <v>Bidder’s Name and Address  (Sole Bidder) :</v>
      </c>
      <c r="B8" s="708"/>
      <c r="C8" s="708"/>
      <c r="D8" s="78" t="str">
        <f>'Sch-1'!H8</f>
        <v>POWERGRID CORPORATION OF INDIA LIMITED,</v>
      </c>
    </row>
    <row r="9" spans="1:6" ht="18" customHeight="1">
      <c r="A9" s="306" t="s">
        <v>11</v>
      </c>
      <c r="B9" s="306" t="str">
        <f>IF('Names of Bidder'!D9=0, "", 'Names of Bidder'!D9)</f>
        <v/>
      </c>
      <c r="C9" s="95"/>
      <c r="D9" s="78" t="str">
        <f>'Sch-1'!H9</f>
        <v xml:space="preserve"> Saudamini, Plot No. 2, Sector - 29, Gurgaon</v>
      </c>
    </row>
    <row r="10" spans="1:6" ht="18" customHeight="1">
      <c r="A10" s="306" t="s">
        <v>10</v>
      </c>
      <c r="B10" s="190" t="str">
        <f>IF('Names of Bidder'!D10=0, "", 'Names of Bidder'!D10)</f>
        <v/>
      </c>
      <c r="C10" s="95"/>
      <c r="D10" s="78">
        <f>'Sch-1'!H10</f>
        <v>0</v>
      </c>
    </row>
    <row r="11" spans="1:6" ht="18" customHeight="1">
      <c r="A11" s="279"/>
      <c r="B11" s="190" t="str">
        <f>IF('Names of Bidder'!D11=0, "", 'Names of Bidder'!D11)</f>
        <v/>
      </c>
      <c r="C11" s="95"/>
      <c r="D11" s="78">
        <f>'Sch-1'!H11</f>
        <v>0</v>
      </c>
    </row>
    <row r="12" spans="1:6" ht="18" customHeight="1">
      <c r="A12" s="279"/>
      <c r="B12" s="190" t="str">
        <f>IF('Names of Bidder'!D12=0, "", 'Names of Bidder'!D12)</f>
        <v/>
      </c>
      <c r="C12" s="95"/>
      <c r="D12" s="78">
        <f>'Sch-1'!H12</f>
        <v>0</v>
      </c>
    </row>
    <row r="13" spans="1:6" ht="18" customHeight="1" thickBot="1">
      <c r="A13" s="381"/>
      <c r="B13" s="381"/>
      <c r="C13" s="381"/>
      <c r="D13" s="77"/>
    </row>
    <row r="14" spans="1:6" ht="21.95" customHeight="1">
      <c r="A14" s="382" t="s">
        <v>101</v>
      </c>
      <c r="B14" s="741" t="s">
        <v>13</v>
      </c>
      <c r="C14" s="742"/>
      <c r="D14" s="383" t="s">
        <v>103</v>
      </c>
      <c r="E14" s="361" t="s">
        <v>252</v>
      </c>
      <c r="F14" s="362" t="s">
        <v>251</v>
      </c>
    </row>
    <row r="15" spans="1:6" ht="21.95" customHeight="1">
      <c r="A15" s="384" t="s">
        <v>106</v>
      </c>
      <c r="B15" s="743" t="s">
        <v>120</v>
      </c>
      <c r="C15" s="743"/>
      <c r="D15" s="385">
        <f>E15*F15</f>
        <v>0</v>
      </c>
      <c r="E15" s="363">
        <f>'Sch-3'!D15</f>
        <v>0</v>
      </c>
      <c r="F15" s="378">
        <f>IF(Discount!H36&lt;0,0,Discount!H36)</f>
        <v>0</v>
      </c>
    </row>
    <row r="16" spans="1:6" ht="35.1" customHeight="1">
      <c r="A16" s="386"/>
      <c r="B16" s="744" t="s">
        <v>121</v>
      </c>
      <c r="C16" s="745"/>
      <c r="D16" s="387"/>
      <c r="E16" s="365"/>
      <c r="F16" s="378"/>
    </row>
    <row r="17" spans="1:6" ht="21.95" customHeight="1">
      <c r="A17" s="384" t="s">
        <v>108</v>
      </c>
      <c r="B17" s="743" t="s">
        <v>122</v>
      </c>
      <c r="C17" s="743"/>
      <c r="D17" s="385" t="e">
        <f>E17*F17</f>
        <v>#REF!</v>
      </c>
      <c r="E17" s="363">
        <f>'Sch-3'!D17</f>
        <v>0</v>
      </c>
      <c r="F17" s="378" t="e">
        <f>IF(Discount!I36&lt;0,0,Discount!I36)</f>
        <v>#REF!</v>
      </c>
    </row>
    <row r="18" spans="1:6" ht="35.1" customHeight="1">
      <c r="A18" s="386"/>
      <c r="B18" s="744" t="s">
        <v>221</v>
      </c>
      <c r="C18" s="745"/>
      <c r="D18" s="387"/>
      <c r="E18" s="365"/>
      <c r="F18" s="378"/>
    </row>
    <row r="19" spans="1:6" ht="21.95" customHeight="1">
      <c r="A19" s="384" t="s">
        <v>110</v>
      </c>
      <c r="B19" s="743" t="s">
        <v>124</v>
      </c>
      <c r="C19" s="743"/>
      <c r="D19" s="385" t="e">
        <f>E19*F19</f>
        <v>#REF!</v>
      </c>
      <c r="E19" s="363" t="e">
        <f>'Sch-3'!#REF!</f>
        <v>#REF!</v>
      </c>
      <c r="F19" s="378">
        <f>IF(Discount!J36&lt;0,0,Discount!J36)</f>
        <v>0</v>
      </c>
    </row>
    <row r="20" spans="1:6" ht="30" customHeight="1">
      <c r="A20" s="386"/>
      <c r="B20" s="744" t="s">
        <v>125</v>
      </c>
      <c r="C20" s="745"/>
      <c r="D20" s="387"/>
      <c r="E20" s="365"/>
      <c r="F20" s="364"/>
    </row>
    <row r="21" spans="1:6" ht="21.95" customHeight="1">
      <c r="A21" s="384" t="s">
        <v>111</v>
      </c>
      <c r="B21" s="743" t="s">
        <v>126</v>
      </c>
      <c r="C21" s="743"/>
      <c r="D21" s="388" t="s">
        <v>236</v>
      </c>
      <c r="E21" s="365"/>
      <c r="F21" s="364"/>
    </row>
    <row r="22" spans="1:6" ht="30" customHeight="1">
      <c r="A22" s="386"/>
      <c r="B22" s="744" t="s">
        <v>127</v>
      </c>
      <c r="C22" s="745"/>
      <c r="D22" s="387"/>
      <c r="E22" s="365"/>
      <c r="F22" s="364"/>
    </row>
    <row r="23" spans="1:6" ht="30" customHeight="1">
      <c r="A23" s="384">
        <v>5</v>
      </c>
      <c r="B23" s="743" t="s">
        <v>128</v>
      </c>
      <c r="C23" s="743"/>
      <c r="D23" s="385">
        <f>IF('Sch-5 after discount'!D19&lt;0,0,'Sch-5 after discount'!D19)</f>
        <v>0</v>
      </c>
      <c r="E23" s="365"/>
      <c r="F23" s="364"/>
    </row>
    <row r="24" spans="1:6" ht="25.5" customHeight="1">
      <c r="A24" s="386"/>
      <c r="B24" s="744" t="s">
        <v>129</v>
      </c>
      <c r="C24" s="745"/>
      <c r="D24" s="389"/>
      <c r="E24" s="365"/>
      <c r="F24" s="364"/>
    </row>
    <row r="25" spans="1:6" ht="21.95" customHeight="1">
      <c r="A25" s="384" t="s">
        <v>113</v>
      </c>
      <c r="B25" s="743" t="s">
        <v>130</v>
      </c>
      <c r="C25" s="743"/>
      <c r="D25" s="388" t="s">
        <v>236</v>
      </c>
      <c r="E25" s="365"/>
      <c r="F25" s="364"/>
    </row>
    <row r="26" spans="1:6" ht="35.1" customHeight="1">
      <c r="A26" s="386"/>
      <c r="B26" s="744" t="s">
        <v>131</v>
      </c>
      <c r="C26" s="745"/>
      <c r="D26" s="387"/>
      <c r="E26" s="365"/>
      <c r="F26" s="364"/>
    </row>
    <row r="27" spans="1:6" ht="18.75" customHeight="1">
      <c r="A27" s="737"/>
      <c r="B27" s="739" t="s">
        <v>244</v>
      </c>
      <c r="C27" s="739"/>
      <c r="D27" s="392"/>
      <c r="E27" s="365"/>
      <c r="F27" s="364"/>
    </row>
    <row r="28" spans="1:6" ht="18.75" customHeight="1" thickBot="1">
      <c r="A28" s="738"/>
      <c r="B28" s="740"/>
      <c r="C28" s="740"/>
      <c r="D28" s="391" t="e">
        <f>SUM(D15:D26)</f>
        <v>#REF!</v>
      </c>
      <c r="E28" s="366"/>
      <c r="F28" s="367"/>
    </row>
    <row r="29" spans="1:6" ht="18.75" customHeight="1">
      <c r="A29" s="114"/>
      <c r="B29" s="115"/>
      <c r="C29" s="115"/>
      <c r="D29" s="116"/>
    </row>
    <row r="30" spans="1:6" ht="27.95" customHeight="1">
      <c r="A30" s="114"/>
      <c r="B30" s="117"/>
      <c r="C30" s="117"/>
      <c r="D30" s="116"/>
    </row>
    <row r="31" spans="1:6" ht="27.95" customHeight="1">
      <c r="A31" s="118" t="s">
        <v>133</v>
      </c>
      <c r="B31" s="401" t="str">
        <f>'Sch-3'!B23</f>
        <v xml:space="preserve">  </v>
      </c>
      <c r="C31" s="117" t="s">
        <v>115</v>
      </c>
      <c r="D31" s="453" t="str">
        <f>'Sch-3'!D23</f>
        <v/>
      </c>
      <c r="F31" s="119"/>
    </row>
    <row r="32" spans="1:6" ht="27.95" customHeight="1">
      <c r="A32" s="118" t="s">
        <v>134</v>
      </c>
      <c r="B32" s="402" t="str">
        <f>'Sch-3'!B24</f>
        <v/>
      </c>
      <c r="C32" s="117" t="s">
        <v>117</v>
      </c>
      <c r="D32" s="453" t="str">
        <f>'Sch-3'!D24</f>
        <v/>
      </c>
      <c r="F32" s="100"/>
    </row>
    <row r="33" spans="1:6" ht="27.95" customHeight="1">
      <c r="A33" s="120"/>
      <c r="B33" s="101"/>
      <c r="C33" s="117"/>
      <c r="F33" s="100"/>
    </row>
    <row r="34" spans="1:6" ht="30" customHeight="1">
      <c r="A34" s="120"/>
      <c r="B34" s="101"/>
      <c r="C34" s="117"/>
      <c r="D34" s="120"/>
      <c r="F34" s="119"/>
    </row>
    <row r="35" spans="1:6" ht="30" customHeight="1">
      <c r="A35" s="121"/>
      <c r="B35" s="121"/>
      <c r="C35" s="122"/>
      <c r="E35" s="123"/>
    </row>
  </sheetData>
  <sheetProtection algorithmName="SHA-512" hashValue="ZS/rBT1SQ4dTspXBL/aXOcCN+68DtwaQpvB3532dSIg5dmjX8MMIr3cYCAUyd4siZgjyhnCL+sL6f+UDC/OVew==" saltValue="z4Sr888PzsJN4p2x3D56Uw==" spinCount="100000" sheet="1" formatColumns="0" formatRows="0" selectLockedCells="1"/>
  <customSheetViews>
    <customSheetView guid="{2D544FD3-9AE6-4B80-AA82-448E4DBFAD61}" showPageBreaks="1" printArea="1" hiddenColumns="1" state="hidden" view="pageBreakPreview" topLeftCell="A13">
      <selection activeCell="H26" sqref="H2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267FF044-3C5D-4FEC-AC00-A7E30583F8BB}"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3FCD02EB-1C44-4646-B069-2B9945E67B1F}" showPageBreaks="1" printArea="1" hiddenColumns="1" view="pageBreakPreview" topLeftCell="A22">
      <selection activeCell="H26" sqref="H2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056965A-4BE5-44B3-AB31-550AD9F023BC}" showPageBreaks="1" printArea="1" hiddenColumns="1" view="pageBreakPreview" topLeftCell="A14">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755190E0-7BE9-48F9-BB5F-DF8E25D6736A}"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F1B559AA-B9AD-4E4C-B94A-ECBE5878008B}" showPageBreaks="1" printArea="1" hiddenColumns="1" view="pageBreakPreview" topLeftCell="A26">
      <selection activeCell="E1" sqref="E1:F6553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A4F9CA79-D3DE-43F5-9CDC-F14C42FDD954}"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CCA37BAE-906F-43D5-9FD9-B13563E4B9D7}" showPageBreaks="1" printArea="1" hiddenColumns="1" state="hidden" view="pageBreakPreview" topLeftCell="A13">
      <selection activeCell="H26" sqref="H2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zoomScaleNormal="70" zoomScaleSheetLayoutView="100" workbookViewId="0">
      <selection activeCell="G15" sqref="G15"/>
    </sheetView>
  </sheetViews>
  <sheetFormatPr defaultColWidth="9.140625" defaultRowHeight="16.5"/>
  <cols>
    <col min="1" max="1" width="4.85546875" style="145" customWidth="1"/>
    <col min="2" max="2" width="5" style="145" customWidth="1"/>
    <col min="3" max="3" width="21.140625" style="145" customWidth="1"/>
    <col min="4" max="4" width="18.42578125" style="145" customWidth="1"/>
    <col min="5" max="5" width="32.28515625" style="145" customWidth="1"/>
    <col min="6" max="6" width="13" style="145" customWidth="1"/>
    <col min="7" max="7" width="19.5703125" style="145" customWidth="1"/>
    <col min="8" max="8" width="23.7109375" style="132" hidden="1" customWidth="1"/>
    <col min="9" max="9" width="18" style="133" hidden="1" customWidth="1"/>
    <col min="10" max="10" width="16.85546875" style="134" hidden="1" customWidth="1"/>
    <col min="11" max="11" width="14.5703125" style="134" hidden="1" customWidth="1"/>
    <col min="12" max="12" width="18.5703125" style="134" hidden="1" customWidth="1"/>
    <col min="13" max="13" width="16.28515625" style="134" customWidth="1"/>
    <col min="14" max="14" width="39.7109375" style="134" customWidth="1"/>
    <col min="15" max="15" width="24.28515625" style="134" customWidth="1"/>
    <col min="16" max="17" width="16.28515625" style="134" customWidth="1"/>
    <col min="18" max="19" width="10.28515625" style="135" customWidth="1"/>
    <col min="20" max="20" width="9.140625" style="135" customWidth="1"/>
    <col min="21" max="21" width="9.140625" style="136" customWidth="1"/>
    <col min="22" max="23" width="9.140625" style="136"/>
    <col min="24" max="25" width="9.140625" style="137"/>
    <col min="26" max="16384" width="9.140625" style="138"/>
  </cols>
  <sheetData>
    <row r="1" spans="1:25" s="130" customFormat="1" ht="39.950000000000003" customHeight="1">
      <c r="A1" s="758"/>
      <c r="B1" s="758"/>
      <c r="C1" s="758"/>
      <c r="D1" s="758"/>
      <c r="E1" s="758"/>
      <c r="F1" s="758"/>
      <c r="G1" s="758"/>
      <c r="H1" s="125"/>
      <c r="I1" s="126"/>
      <c r="J1" s="127"/>
      <c r="K1" s="127"/>
      <c r="L1" s="127"/>
      <c r="M1" s="127"/>
      <c r="N1" s="127"/>
      <c r="O1" s="127"/>
      <c r="P1" s="127"/>
      <c r="Q1" s="127"/>
      <c r="R1" s="127"/>
      <c r="S1" s="127"/>
      <c r="T1" s="127"/>
      <c r="U1" s="128"/>
      <c r="V1" s="128"/>
      <c r="W1" s="128"/>
      <c r="X1" s="129"/>
      <c r="Y1" s="129"/>
    </row>
    <row r="2" spans="1:25" ht="18" customHeight="1">
      <c r="A2" s="96" t="str">
        <f>Cover!B3</f>
        <v>NIT/RFB No.: CC/NT/W-MISC/DOM/A04/24/08107</v>
      </c>
      <c r="B2" s="96"/>
      <c r="C2" s="97"/>
      <c r="D2" s="131"/>
      <c r="E2" s="131"/>
      <c r="F2" s="131"/>
      <c r="G2" s="99" t="s">
        <v>136</v>
      </c>
    </row>
    <row r="3" spans="1:25" ht="12.75" customHeight="1">
      <c r="A3" s="100"/>
      <c r="B3" s="100"/>
      <c r="C3" s="101"/>
      <c r="D3" s="120"/>
      <c r="E3" s="120"/>
      <c r="F3" s="120"/>
      <c r="G3" s="102"/>
    </row>
    <row r="4" spans="1:25" ht="18.95" customHeight="1">
      <c r="A4" s="759" t="s">
        <v>137</v>
      </c>
      <c r="B4" s="759"/>
      <c r="C4" s="759"/>
      <c r="D4" s="759"/>
      <c r="E4" s="759"/>
      <c r="F4" s="759"/>
      <c r="G4" s="759"/>
    </row>
    <row r="5" spans="1:25" ht="21" customHeight="1">
      <c r="A5" s="139" t="s">
        <v>1</v>
      </c>
      <c r="B5" s="139"/>
      <c r="C5" s="140"/>
      <c r="D5" s="140"/>
      <c r="E5" s="140"/>
      <c r="F5" s="140"/>
      <c r="G5" s="140"/>
    </row>
    <row r="6" spans="1:25" ht="21" customHeight="1">
      <c r="A6" s="21" t="s">
        <v>2</v>
      </c>
      <c r="B6" s="21"/>
      <c r="C6" s="140"/>
      <c r="D6" s="140"/>
      <c r="E6" s="140"/>
      <c r="F6" s="140"/>
      <c r="G6" s="140"/>
      <c r="I6" s="369" t="s">
        <v>178</v>
      </c>
      <c r="J6" s="457">
        <f>'Sch-1'!O269</f>
        <v>0</v>
      </c>
      <c r="K6" s="368"/>
      <c r="L6" s="297"/>
    </row>
    <row r="7" spans="1:25" ht="21" customHeight="1">
      <c r="A7" s="21" t="s">
        <v>3</v>
      </c>
      <c r="B7" s="21"/>
      <c r="C7" s="140"/>
      <c r="D7" s="140"/>
      <c r="E7" s="140"/>
      <c r="F7" s="140"/>
      <c r="G7" s="140"/>
      <c r="I7" s="369" t="s">
        <v>179</v>
      </c>
      <c r="J7" s="457" t="e">
        <f>#REF!</f>
        <v>#REF!</v>
      </c>
      <c r="K7" s="368"/>
    </row>
    <row r="8" spans="1:25" ht="21" customHeight="1">
      <c r="A8" s="21" t="s">
        <v>4</v>
      </c>
      <c r="B8" s="21"/>
      <c r="C8" s="140"/>
      <c r="D8" s="140"/>
      <c r="E8" s="140"/>
      <c r="F8" s="140"/>
      <c r="G8" s="140"/>
      <c r="I8" s="369" t="s">
        <v>180</v>
      </c>
      <c r="J8" s="457">
        <f>'Sch-2'!S154</f>
        <v>0</v>
      </c>
      <c r="K8" s="368"/>
    </row>
    <row r="9" spans="1:25" ht="21" customHeight="1">
      <c r="A9" s="21" t="s">
        <v>138</v>
      </c>
      <c r="B9" s="21"/>
      <c r="C9" s="140"/>
      <c r="D9" s="140"/>
      <c r="E9" s="140"/>
      <c r="F9" s="140"/>
      <c r="G9" s="140"/>
      <c r="I9" s="370" t="s">
        <v>166</v>
      </c>
      <c r="J9" s="458" t="e">
        <f>J6+J7+J8</f>
        <v>#REF!</v>
      </c>
      <c r="K9" s="368"/>
    </row>
    <row r="10" spans="1:25" ht="21" customHeight="1">
      <c r="A10" s="21" t="s">
        <v>6</v>
      </c>
      <c r="B10" s="21"/>
      <c r="C10" s="140"/>
      <c r="D10" s="140"/>
      <c r="E10" s="140"/>
      <c r="F10" s="140"/>
      <c r="G10" s="140"/>
      <c r="J10" s="296"/>
    </row>
    <row r="11" spans="1:25" ht="14.25" customHeight="1">
      <c r="A11" s="140"/>
      <c r="B11" s="140"/>
      <c r="C11" s="140"/>
      <c r="D11" s="140"/>
      <c r="E11" s="140"/>
      <c r="F11" s="140"/>
      <c r="G11" s="140"/>
    </row>
    <row r="12" spans="1:25" ht="92.25" customHeight="1">
      <c r="A12" s="141" t="s">
        <v>139</v>
      </c>
      <c r="B12" s="317"/>
      <c r="C12" s="760" t="str">
        <f>Cover!$B$2</f>
        <v>Loss Reduction work under RDSS in Kargil district under Implementation of Distribution Infrastructure works of LPDD under RDSS in the districts of Leh &amp; Kargil of UT of Ladakh- Re-Tender</v>
      </c>
      <c r="D12" s="760"/>
      <c r="E12" s="760"/>
      <c r="F12" s="760"/>
      <c r="G12" s="760"/>
      <c r="J12" s="297"/>
    </row>
    <row r="13" spans="1:25" ht="21" customHeight="1" thickBot="1">
      <c r="A13" s="142" t="s">
        <v>140</v>
      </c>
      <c r="B13" s="142"/>
      <c r="C13" s="143"/>
      <c r="D13" s="142"/>
      <c r="E13" s="142"/>
      <c r="F13" s="142"/>
      <c r="G13" s="142"/>
      <c r="H13" s="295"/>
      <c r="K13" s="151"/>
      <c r="L13" s="151"/>
      <c r="M13" s="151"/>
    </row>
    <row r="14" spans="1:25" ht="41.25" customHeight="1" thickBot="1">
      <c r="A14" s="761" t="s">
        <v>141</v>
      </c>
      <c r="B14" s="761"/>
      <c r="C14" s="761"/>
      <c r="D14" s="761"/>
      <c r="E14" s="761"/>
      <c r="F14" s="761"/>
      <c r="G14" s="761"/>
      <c r="H14" s="376" t="s">
        <v>237</v>
      </c>
      <c r="I14" s="376" t="s">
        <v>238</v>
      </c>
      <c r="J14" s="377" t="s">
        <v>239</v>
      </c>
      <c r="K14" s="151"/>
      <c r="L14" s="151"/>
      <c r="M14" s="151"/>
      <c r="N14" s="144"/>
    </row>
    <row r="15" spans="1:25" ht="56.25" customHeight="1">
      <c r="B15" s="146">
        <v>1</v>
      </c>
      <c r="C15" s="765" t="s">
        <v>231</v>
      </c>
      <c r="D15" s="763"/>
      <c r="E15" s="763"/>
      <c r="F15" s="764"/>
      <c r="G15" s="147"/>
      <c r="H15" s="431">
        <f>IF(J6=0,0,(G15/J9)*J6)</f>
        <v>0</v>
      </c>
      <c r="I15" s="432" t="e">
        <f>IF(J7=0,0,(G15/J9)*J7)</f>
        <v>#REF!</v>
      </c>
      <c r="J15" s="431">
        <f>IF(J8,(G15/J9)*J8,0)</f>
        <v>0</v>
      </c>
      <c r="K15" s="151"/>
      <c r="L15" s="151"/>
      <c r="M15" s="151"/>
    </row>
    <row r="16" spans="1:25" ht="55.5" customHeight="1">
      <c r="B16" s="146">
        <v>2</v>
      </c>
      <c r="C16" s="762" t="s">
        <v>407</v>
      </c>
      <c r="D16" s="763"/>
      <c r="E16" s="763"/>
      <c r="F16" s="764"/>
      <c r="G16" s="148"/>
      <c r="H16" s="433">
        <f>G16*J6</f>
        <v>0</v>
      </c>
      <c r="I16" s="434" t="e">
        <f>G16*J7</f>
        <v>#REF!</v>
      </c>
      <c r="J16" s="433">
        <f>G16*J8</f>
        <v>0</v>
      </c>
      <c r="K16" s="151"/>
      <c r="L16" s="151"/>
      <c r="M16" s="151"/>
    </row>
    <row r="17" spans="1:25" s="149" customFormat="1" ht="54.75" customHeight="1" thickBot="1">
      <c r="B17" s="150">
        <v>3</v>
      </c>
      <c r="C17" s="753" t="s">
        <v>142</v>
      </c>
      <c r="D17" s="754"/>
      <c r="E17" s="754"/>
      <c r="F17" s="755"/>
      <c r="G17" s="292"/>
      <c r="H17" s="433"/>
      <c r="I17" s="433"/>
      <c r="J17" s="433"/>
      <c r="K17" s="151"/>
      <c r="L17" s="151"/>
      <c r="M17" s="151"/>
      <c r="N17" s="151"/>
      <c r="O17" s="151"/>
      <c r="P17" s="151"/>
      <c r="Q17" s="151"/>
      <c r="R17" s="152"/>
      <c r="S17" s="152"/>
      <c r="T17" s="152"/>
      <c r="U17" s="153"/>
      <c r="V17" s="153"/>
      <c r="W17" s="153"/>
      <c r="X17" s="154"/>
      <c r="Y17" s="154"/>
    </row>
    <row r="18" spans="1:25" s="149" customFormat="1" ht="21" customHeight="1" thickBot="1">
      <c r="B18" s="155"/>
      <c r="C18" s="756" t="s">
        <v>232</v>
      </c>
      <c r="D18" s="757"/>
      <c r="E18" s="757"/>
      <c r="F18" s="156" t="s">
        <v>143</v>
      </c>
      <c r="G18" s="293"/>
      <c r="H18" s="435">
        <f>G18</f>
        <v>0</v>
      </c>
      <c r="I18" s="436"/>
      <c r="J18" s="433"/>
      <c r="K18" s="151"/>
      <c r="L18" s="151"/>
      <c r="M18" s="151"/>
      <c r="N18" s="158"/>
      <c r="O18" s="157"/>
      <c r="P18" s="151"/>
      <c r="Q18" s="151"/>
      <c r="R18" s="152"/>
      <c r="S18" s="152"/>
      <c r="T18" s="152"/>
      <c r="U18" s="153"/>
      <c r="V18" s="153"/>
      <c r="W18" s="153"/>
      <c r="X18" s="154"/>
      <c r="Y18" s="154"/>
    </row>
    <row r="19" spans="1:25" s="149" customFormat="1" ht="33" customHeight="1" thickBot="1">
      <c r="B19" s="155"/>
      <c r="C19" s="772" t="s">
        <v>250</v>
      </c>
      <c r="D19" s="773"/>
      <c r="E19" s="773"/>
      <c r="F19" s="156" t="s">
        <v>143</v>
      </c>
      <c r="G19" s="293"/>
      <c r="H19" s="437"/>
      <c r="I19" s="435">
        <f>G19</f>
        <v>0</v>
      </c>
      <c r="J19" s="438"/>
      <c r="K19" s="151"/>
      <c r="L19" s="151"/>
      <c r="M19" s="151"/>
      <c r="N19" s="158"/>
      <c r="O19" s="157"/>
      <c r="P19" s="151"/>
      <c r="Q19" s="151"/>
      <c r="R19" s="152"/>
      <c r="S19" s="152"/>
      <c r="T19" s="152"/>
      <c r="U19" s="153"/>
      <c r="V19" s="153"/>
      <c r="W19" s="153"/>
      <c r="X19" s="154"/>
      <c r="Y19" s="154"/>
    </row>
    <row r="20" spans="1:25" s="149" customFormat="1" ht="21" customHeight="1" thickBot="1">
      <c r="B20" s="155"/>
      <c r="C20" s="756" t="s">
        <v>233</v>
      </c>
      <c r="D20" s="757"/>
      <c r="E20" s="757"/>
      <c r="F20" s="156" t="s">
        <v>143</v>
      </c>
      <c r="G20" s="293"/>
      <c r="H20" s="433"/>
      <c r="I20" s="432"/>
      <c r="J20" s="435">
        <f>G20</f>
        <v>0</v>
      </c>
      <c r="K20" s="151"/>
      <c r="L20" s="151"/>
      <c r="M20" s="151"/>
      <c r="N20" s="158"/>
      <c r="O20" s="157"/>
      <c r="P20" s="151"/>
      <c r="Q20" s="151"/>
      <c r="R20" s="152"/>
      <c r="S20" s="152"/>
      <c r="T20" s="152"/>
      <c r="U20" s="153"/>
      <c r="V20" s="153"/>
      <c r="W20" s="153"/>
      <c r="X20" s="154"/>
      <c r="Y20" s="154"/>
    </row>
    <row r="21" spans="1:25" s="149" customFormat="1" ht="21" customHeight="1">
      <c r="B21" s="155"/>
      <c r="C21" s="756" t="s">
        <v>234</v>
      </c>
      <c r="D21" s="757"/>
      <c r="E21" s="757"/>
      <c r="F21" s="156" t="s">
        <v>143</v>
      </c>
      <c r="G21" s="298"/>
      <c r="H21" s="433"/>
      <c r="I21" s="434"/>
      <c r="J21" s="431"/>
      <c r="K21" s="151"/>
      <c r="L21" s="151"/>
      <c r="M21" s="151"/>
      <c r="N21" s="158"/>
      <c r="O21" s="157"/>
      <c r="P21" s="151"/>
      <c r="Q21" s="151"/>
      <c r="R21" s="152"/>
      <c r="S21" s="152"/>
      <c r="T21" s="152"/>
      <c r="U21" s="153"/>
      <c r="V21" s="153"/>
      <c r="W21" s="153"/>
      <c r="X21" s="154"/>
      <c r="Y21" s="154"/>
    </row>
    <row r="22" spans="1:25" s="149" customFormat="1" ht="21" customHeight="1">
      <c r="B22" s="159"/>
      <c r="C22" s="756" t="s">
        <v>144</v>
      </c>
      <c r="D22" s="757"/>
      <c r="E22" s="757"/>
      <c r="F22" s="160" t="s">
        <v>143</v>
      </c>
      <c r="G22" s="298"/>
      <c r="H22" s="433"/>
      <c r="I22" s="434"/>
      <c r="J22" s="433"/>
      <c r="K22" s="151"/>
      <c r="L22" s="151"/>
      <c r="M22" s="151"/>
      <c r="N22" s="158"/>
      <c r="O22" s="157"/>
      <c r="P22" s="151"/>
      <c r="Q22" s="151"/>
      <c r="R22" s="152"/>
      <c r="S22" s="152"/>
      <c r="T22" s="152"/>
      <c r="U22" s="153"/>
      <c r="V22" s="153"/>
      <c r="W22" s="153"/>
      <c r="X22" s="154"/>
      <c r="Y22" s="154"/>
    </row>
    <row r="23" spans="1:25" s="149" customFormat="1" ht="54.95" customHeight="1" thickBot="1">
      <c r="B23" s="150">
        <v>4</v>
      </c>
      <c r="C23" s="768" t="s">
        <v>408</v>
      </c>
      <c r="D23" s="769"/>
      <c r="E23" s="769"/>
      <c r="F23" s="770"/>
      <c r="G23" s="292"/>
      <c r="H23" s="439"/>
      <c r="I23" s="434"/>
      <c r="J23" s="433"/>
      <c r="K23" s="151"/>
      <c r="L23" s="151"/>
      <c r="M23" s="151"/>
      <c r="N23" s="151"/>
      <c r="O23" s="151"/>
      <c r="P23" s="151"/>
      <c r="Q23" s="151"/>
      <c r="R23" s="152"/>
      <c r="S23" s="152"/>
      <c r="T23" s="152"/>
      <c r="U23" s="153"/>
      <c r="V23" s="153"/>
      <c r="W23" s="153"/>
      <c r="X23" s="154"/>
      <c r="Y23" s="154"/>
    </row>
    <row r="24" spans="1:25" s="149" customFormat="1" ht="21" customHeight="1" thickBot="1">
      <c r="A24" s="161"/>
      <c r="B24" s="155"/>
      <c r="C24" s="756" t="s">
        <v>232</v>
      </c>
      <c r="D24" s="757"/>
      <c r="E24" s="757"/>
      <c r="F24" s="156" t="s">
        <v>145</v>
      </c>
      <c r="G24" s="294"/>
      <c r="H24" s="440">
        <f>G24*J6</f>
        <v>0</v>
      </c>
      <c r="I24" s="436"/>
      <c r="J24" s="433"/>
      <c r="K24" s="151"/>
      <c r="L24" s="151"/>
      <c r="M24" s="151"/>
      <c r="N24" s="151"/>
      <c r="O24" s="151"/>
      <c r="P24" s="151"/>
      <c r="Q24" s="151"/>
      <c r="R24" s="152"/>
      <c r="S24" s="152"/>
      <c r="T24" s="152"/>
      <c r="U24" s="153"/>
      <c r="V24" s="153"/>
      <c r="W24" s="153"/>
      <c r="X24" s="154"/>
      <c r="Y24" s="154"/>
    </row>
    <row r="25" spans="1:25" s="149" customFormat="1" ht="33.75" customHeight="1" thickBot="1">
      <c r="A25" s="161"/>
      <c r="B25" s="155"/>
      <c r="C25" s="774" t="s">
        <v>250</v>
      </c>
      <c r="D25" s="775"/>
      <c r="E25" s="775"/>
      <c r="F25" s="156" t="s">
        <v>145</v>
      </c>
      <c r="G25" s="294"/>
      <c r="H25" s="441"/>
      <c r="I25" s="435" t="e">
        <f>G25*J7</f>
        <v>#REF!</v>
      </c>
      <c r="J25" s="438"/>
      <c r="K25" s="151"/>
      <c r="L25" s="151"/>
      <c r="M25" s="151"/>
      <c r="N25" s="151"/>
      <c r="O25" s="151"/>
      <c r="P25" s="151"/>
      <c r="Q25" s="151"/>
      <c r="R25" s="152"/>
      <c r="S25" s="152"/>
      <c r="T25" s="152"/>
      <c r="U25" s="153"/>
      <c r="V25" s="153"/>
      <c r="W25" s="153"/>
      <c r="X25" s="154"/>
      <c r="Y25" s="154"/>
    </row>
    <row r="26" spans="1:25" s="149" customFormat="1" ht="21" customHeight="1" thickBot="1">
      <c r="A26" s="161"/>
      <c r="B26" s="155"/>
      <c r="C26" s="756" t="s">
        <v>233</v>
      </c>
      <c r="D26" s="757"/>
      <c r="E26" s="757"/>
      <c r="F26" s="156" t="s">
        <v>145</v>
      </c>
      <c r="G26" s="294"/>
      <c r="H26" s="439"/>
      <c r="I26" s="432"/>
      <c r="J26" s="435">
        <f>G26*J8</f>
        <v>0</v>
      </c>
      <c r="K26" s="151"/>
      <c r="L26" s="151"/>
      <c r="M26" s="151"/>
      <c r="N26" s="151"/>
      <c r="O26" s="151"/>
      <c r="P26" s="151"/>
      <c r="Q26" s="151"/>
      <c r="R26" s="152"/>
      <c r="S26" s="152"/>
      <c r="T26" s="152"/>
      <c r="U26" s="153"/>
      <c r="V26" s="153"/>
      <c r="W26" s="153"/>
      <c r="X26" s="154"/>
      <c r="Y26" s="154"/>
    </row>
    <row r="27" spans="1:25" s="149" customFormat="1" ht="21" customHeight="1">
      <c r="A27" s="161"/>
      <c r="B27" s="155"/>
      <c r="C27" s="756" t="s">
        <v>234</v>
      </c>
      <c r="D27" s="757"/>
      <c r="E27" s="757"/>
      <c r="F27" s="156" t="s">
        <v>145</v>
      </c>
      <c r="G27" s="299"/>
      <c r="H27" s="439"/>
      <c r="I27" s="434"/>
      <c r="J27" s="431"/>
      <c r="K27" s="151"/>
      <c r="L27" s="151"/>
      <c r="M27" s="151"/>
      <c r="N27" s="151"/>
      <c r="O27" s="151"/>
      <c r="P27" s="151"/>
      <c r="Q27" s="151"/>
      <c r="R27" s="152"/>
      <c r="S27" s="152"/>
      <c r="T27" s="152"/>
      <c r="U27" s="153"/>
      <c r="V27" s="153"/>
      <c r="W27" s="153"/>
      <c r="X27" s="154"/>
      <c r="Y27" s="154"/>
    </row>
    <row r="28" spans="1:25" s="149" customFormat="1" ht="21" customHeight="1">
      <c r="A28" s="161"/>
      <c r="B28" s="159"/>
      <c r="C28" s="779" t="s">
        <v>144</v>
      </c>
      <c r="D28" s="780"/>
      <c r="E28" s="780"/>
      <c r="F28" s="160" t="s">
        <v>145</v>
      </c>
      <c r="G28" s="299"/>
      <c r="H28" s="439"/>
      <c r="I28" s="434"/>
      <c r="J28" s="433"/>
      <c r="K28" s="151"/>
      <c r="L28" s="151"/>
      <c r="M28" s="151"/>
      <c r="N28" s="151"/>
      <c r="O28" s="151"/>
      <c r="P28" s="151"/>
      <c r="Q28" s="151"/>
      <c r="R28" s="152"/>
      <c r="S28" s="152"/>
      <c r="T28" s="152"/>
      <c r="U28" s="153"/>
      <c r="V28" s="153"/>
      <c r="W28" s="153"/>
      <c r="X28" s="154"/>
      <c r="Y28" s="154"/>
    </row>
    <row r="29" spans="1:25" s="149" customFormat="1" hidden="1">
      <c r="A29" s="161"/>
      <c r="B29" s="162"/>
      <c r="C29" s="766" t="s">
        <v>146</v>
      </c>
      <c r="D29" s="767"/>
      <c r="E29" s="767"/>
      <c r="F29" s="767"/>
      <c r="G29" s="767"/>
      <c r="H29" s="442"/>
      <c r="I29" s="442"/>
      <c r="J29" s="442"/>
      <c r="K29" s="151"/>
      <c r="L29" s="151"/>
      <c r="M29" s="151"/>
      <c r="N29" s="151"/>
      <c r="O29" s="151"/>
      <c r="P29" s="151"/>
      <c r="Q29" s="151"/>
      <c r="R29" s="152"/>
      <c r="S29" s="152"/>
      <c r="T29" s="152"/>
      <c r="U29" s="153"/>
      <c r="V29" s="153"/>
      <c r="W29" s="153"/>
      <c r="X29" s="154"/>
      <c r="Y29" s="154"/>
    </row>
    <row r="30" spans="1:25" s="149" customFormat="1" ht="48.75" hidden="1" customHeight="1">
      <c r="A30" s="161"/>
      <c r="B30" s="163">
        <v>5</v>
      </c>
      <c r="C30" s="776" t="s">
        <v>147</v>
      </c>
      <c r="D30" s="776"/>
      <c r="E30" s="776"/>
      <c r="F30" s="776"/>
      <c r="G30" s="776"/>
      <c r="H30" s="443"/>
      <c r="I30" s="443"/>
      <c r="J30" s="443"/>
      <c r="K30" s="151"/>
      <c r="L30" s="151"/>
      <c r="M30" s="151"/>
      <c r="N30" s="151"/>
      <c r="O30" s="151"/>
      <c r="P30" s="151"/>
      <c r="Q30" s="151"/>
      <c r="R30" s="152"/>
      <c r="S30" s="152"/>
      <c r="T30" s="152"/>
      <c r="U30" s="153"/>
      <c r="V30" s="153"/>
      <c r="W30" s="153"/>
      <c r="X30" s="154"/>
      <c r="Y30" s="154"/>
    </row>
    <row r="31" spans="1:25" s="149" customFormat="1" ht="48.75" hidden="1" customHeight="1">
      <c r="A31" s="161"/>
      <c r="B31" s="777"/>
      <c r="C31" s="777"/>
      <c r="D31" s="777"/>
      <c r="E31" s="777"/>
      <c r="F31" s="777"/>
      <c r="G31" s="777"/>
      <c r="H31" s="444">
        <f>SUM(H15:H28)</f>
        <v>0</v>
      </c>
      <c r="I31" s="444" t="e">
        <f>SUM(I15:I28)</f>
        <v>#REF!</v>
      </c>
      <c r="J31" s="444">
        <f>SUM(J15:J28)</f>
        <v>0</v>
      </c>
      <c r="K31" s="151">
        <f>SUM(K15:K28)</f>
        <v>0</v>
      </c>
      <c r="L31" s="151">
        <f>SUM(L15:L28)</f>
        <v>0</v>
      </c>
      <c r="M31" s="151"/>
      <c r="N31" s="151"/>
      <c r="O31" s="151"/>
      <c r="P31" s="151"/>
      <c r="Q31" s="151"/>
      <c r="R31" s="152"/>
      <c r="S31" s="152"/>
      <c r="T31" s="152"/>
      <c r="U31" s="153"/>
      <c r="V31" s="153"/>
      <c r="W31" s="153"/>
      <c r="X31" s="154"/>
      <c r="Y31" s="154"/>
    </row>
    <row r="32" spans="1:25" s="149" customFormat="1" ht="48.75" hidden="1" customHeight="1">
      <c r="A32" s="161"/>
      <c r="B32" s="164"/>
      <c r="C32" s="776" t="s">
        <v>148</v>
      </c>
      <c r="D32" s="778"/>
      <c r="E32" s="778"/>
      <c r="F32" s="778"/>
      <c r="G32" s="778"/>
      <c r="H32" s="445" t="e">
        <f>(1-(H31/I2))</f>
        <v>#DIV/0!</v>
      </c>
      <c r="I32" s="445" t="e">
        <f>(1-(I31/I3))</f>
        <v>#REF!</v>
      </c>
      <c r="J32" s="446" t="e">
        <f>1-(J31/I4)</f>
        <v>#DIV/0!</v>
      </c>
      <c r="K32" s="151" t="e">
        <f>1-(K31/I5)</f>
        <v>#DIV/0!</v>
      </c>
      <c r="L32" s="151" t="e">
        <f>1-(L31/#REF!)</f>
        <v>#REF!</v>
      </c>
      <c r="M32" s="151"/>
      <c r="N32" s="151"/>
      <c r="O32" s="151"/>
      <c r="P32" s="151"/>
      <c r="Q32" s="151"/>
      <c r="R32" s="152"/>
      <c r="S32" s="152"/>
      <c r="T32" s="152"/>
      <c r="U32" s="153"/>
      <c r="V32" s="153"/>
      <c r="W32" s="153"/>
      <c r="X32" s="154"/>
      <c r="Y32" s="154"/>
    </row>
    <row r="33" spans="1:25" s="149" customFormat="1" ht="24" customHeight="1">
      <c r="A33" s="771" t="s">
        <v>235</v>
      </c>
      <c r="B33" s="771"/>
      <c r="C33" s="771"/>
      <c r="D33" s="771"/>
      <c r="E33" s="771"/>
      <c r="F33" s="771"/>
      <c r="G33" s="771"/>
      <c r="H33" s="447"/>
      <c r="I33" s="447"/>
      <c r="J33" s="447"/>
      <c r="K33" s="151"/>
      <c r="L33" s="151"/>
      <c r="M33" s="151"/>
      <c r="N33" s="151"/>
      <c r="O33" s="151"/>
      <c r="P33" s="151"/>
      <c r="Q33" s="151"/>
      <c r="R33" s="152"/>
      <c r="S33" s="152"/>
      <c r="T33" s="152"/>
      <c r="U33" s="153"/>
      <c r="V33" s="153"/>
      <c r="W33" s="153"/>
      <c r="X33" s="154"/>
      <c r="Y33" s="154"/>
    </row>
    <row r="34" spans="1:25" s="149" customFormat="1" ht="18.75" customHeight="1" thickBot="1">
      <c r="A34" s="142" t="s">
        <v>149</v>
      </c>
      <c r="B34" s="164"/>
      <c r="C34" s="165"/>
      <c r="E34" s="166"/>
      <c r="F34" s="166"/>
      <c r="G34" s="167"/>
      <c r="H34" s="447"/>
      <c r="I34" s="447"/>
      <c r="J34" s="447"/>
      <c r="K34" s="151"/>
      <c r="L34" s="151"/>
      <c r="M34" s="151"/>
      <c r="N34" s="151"/>
      <c r="O34" s="151"/>
      <c r="P34" s="151"/>
      <c r="Q34" s="151"/>
      <c r="R34" s="152"/>
      <c r="S34" s="152"/>
      <c r="T34" s="152"/>
      <c r="U34" s="153"/>
      <c r="V34" s="153"/>
      <c r="W34" s="153"/>
      <c r="X34" s="154"/>
      <c r="Y34" s="154"/>
    </row>
    <row r="35" spans="1:25" s="149" customFormat="1" ht="21" customHeight="1" thickBot="1">
      <c r="A35" s="102" t="s">
        <v>150</v>
      </c>
      <c r="B35" s="164"/>
      <c r="C35" s="165"/>
      <c r="E35" s="166"/>
      <c r="F35" s="166"/>
      <c r="G35" s="167"/>
      <c r="H35" s="448">
        <f>SUM(H15:H26)</f>
        <v>0</v>
      </c>
      <c r="I35" s="449" t="e">
        <f>SUM(I15:I26)</f>
        <v>#REF!</v>
      </c>
      <c r="J35" s="450">
        <f>SUM(J15:J26)</f>
        <v>0</v>
      </c>
      <c r="K35" s="303"/>
      <c r="L35" s="151"/>
      <c r="M35" s="151"/>
      <c r="N35" s="151"/>
      <c r="O35" s="151"/>
      <c r="P35" s="151"/>
      <c r="Q35" s="151"/>
      <c r="R35" s="152"/>
      <c r="S35" s="152"/>
      <c r="T35" s="152"/>
      <c r="U35" s="153"/>
      <c r="V35" s="153"/>
      <c r="W35" s="153"/>
      <c r="X35" s="154"/>
      <c r="Y35" s="154"/>
    </row>
    <row r="36" spans="1:25" ht="19.5" customHeight="1" thickBot="1">
      <c r="A36" s="168"/>
      <c r="B36" s="168"/>
      <c r="C36" s="169"/>
      <c r="D36" s="101"/>
      <c r="E36" s="102"/>
      <c r="F36" s="102"/>
      <c r="G36" s="119" t="s">
        <v>151</v>
      </c>
      <c r="H36" s="379">
        <f>IF(J6=0,0,1-(H35/J6))</f>
        <v>0</v>
      </c>
      <c r="I36" s="379" t="e">
        <f>IF(J7=0,0,1-(I35/J7))</f>
        <v>#REF!</v>
      </c>
      <c r="J36" s="380">
        <f>IF(J8=0,0,1-(J35/J8))</f>
        <v>0</v>
      </c>
      <c r="K36" s="360" t="s">
        <v>251</v>
      </c>
    </row>
    <row r="37" spans="1:25" ht="19.5" customHeight="1">
      <c r="A37" s="168"/>
      <c r="B37" s="168"/>
      <c r="C37" s="169"/>
      <c r="D37" s="101"/>
      <c r="E37" s="102"/>
      <c r="F37" s="102"/>
      <c r="G37" s="100" t="str">
        <f>"For and on behalf of "</f>
        <v xml:space="preserve">For and on behalf of </v>
      </c>
      <c r="H37" s="134"/>
    </row>
    <row r="38" spans="1:25" ht="19.5" customHeight="1">
      <c r="A38" s="170"/>
      <c r="B38" s="170"/>
      <c r="C38" s="170"/>
      <c r="D38" s="171"/>
      <c r="E38" s="172"/>
      <c r="F38" s="172"/>
      <c r="G38" s="138"/>
      <c r="H38" s="173"/>
    </row>
    <row r="39" spans="1:25" ht="23.25" customHeight="1">
      <c r="A39" s="174" t="s">
        <v>152</v>
      </c>
      <c r="B39" s="174"/>
      <c r="C39" s="399" t="e">
        <f>#REF!</f>
        <v>#REF!</v>
      </c>
      <c r="D39" s="171"/>
      <c r="E39" s="172" t="s">
        <v>153</v>
      </c>
      <c r="F39" s="454">
        <f>'Names of Bidder'!D24</f>
        <v>0</v>
      </c>
      <c r="G39" s="455"/>
      <c r="H39" s="297"/>
    </row>
    <row r="40" spans="1:25" ht="23.25" customHeight="1">
      <c r="A40" s="174" t="s">
        <v>154</v>
      </c>
      <c r="B40" s="174"/>
      <c r="C40" s="400" t="e">
        <f>#REF!</f>
        <v>#REF!</v>
      </c>
      <c r="D40" s="175"/>
      <c r="E40" s="172" t="s">
        <v>155</v>
      </c>
      <c r="F40" s="454">
        <f>'Names of Bidder'!D25</f>
        <v>0</v>
      </c>
      <c r="G40" s="455"/>
      <c r="H40" s="134"/>
    </row>
  </sheetData>
  <sheetProtection algorithmName="SHA-512" hashValue="vlhhw5+jXzMBMA8qVjWvyJN6km4o/pVLr1C4+2g/SZUEnsn4730K2EmwZfy4MkBEj9pbcTjAjGRnK+0WjJuiQw==" saltValue="ZLPkaA2WS/Zi6pKezULA3w==" spinCount="100000" sheet="1" objects="1" scenarios="1" formatColumns="0" formatRows="0" selectLockedCells="1"/>
  <customSheetViews>
    <customSheetView guid="{2D544FD3-9AE6-4B80-AA82-448E4DBFAD61}" showPageBreaks="1" zeroValues="0" printArea="1" hiddenRows="1" hiddenColumns="1" state="hidden" view="pageBreakPreview">
      <selection activeCell="G15" sqref="G15"/>
      <pageMargins left="0.72" right="0.49" top="0.62" bottom="0.52" header="0.32" footer="0.27"/>
      <pageSetup scale="77" orientation="portrait" r:id="rId1"/>
      <headerFooter alignWithMargins="0">
        <oddFooter>&amp;R&amp;"Book Antiqua,Bold"&amp;10Letter of Discount  / Page &amp;P of &amp;N</oddFooter>
      </headerFooter>
    </customSheetView>
    <customSheetView guid="{267FF044-3C5D-4FEC-AC00-A7E30583F8BB}" showPageBreaks="1" zeroValues="0" printArea="1" hiddenRows="1" hiddenColumns="1" view="pageBreakPreview" topLeftCell="A16">
      <selection activeCell="G15" sqref="G15"/>
      <pageMargins left="0.72" right="0.49" top="0.62" bottom="0.52" header="0.32" footer="0.27"/>
      <pageSetup scale="77" orientation="portrait" r:id="rId2"/>
      <headerFooter alignWithMargins="0">
        <oddFooter>&amp;R&amp;"Book Antiqua,Bold"&amp;10Letter of Discount  / Page &amp;P of &amp;N</oddFooter>
      </headerFooter>
    </customSheetView>
    <customSheetView guid="{3FCD02EB-1C44-4646-B069-2B9945E67B1F}" showPageBreaks="1" zeroValues="0" printArea="1" hiddenRows="1" hiddenColumns="1" view="pageBreakPreview">
      <selection activeCell="G24" sqref="G24"/>
      <pageMargins left="0.72" right="0.49" top="0.62" bottom="0.52" header="0.32" footer="0.27"/>
      <pageSetup scale="77" orientation="portrait" r:id="rId3"/>
      <headerFooter alignWithMargins="0">
        <oddFooter>&amp;R&amp;"Book Antiqua,Bold"&amp;10Letter of Discount  / Page &amp;P of &amp;N</oddFooter>
      </headerFooter>
    </customSheetView>
    <customSheetView guid="{B056965A-4BE5-44B3-AB31-550AD9F023BC}" showPageBreaks="1" zeroValues="0" printArea="1" hiddenRows="1" hiddenColumns="1" view="pageBreakPreview">
      <selection activeCell="G24" sqref="G24:G26"/>
      <pageMargins left="0.72" right="0.49" top="0.62" bottom="0.52" header="0.32" footer="0.27"/>
      <pageSetup scale="77" orientation="portrait" r:id="rId4"/>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5"/>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6"/>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7"/>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8"/>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9"/>
      <headerFooter alignWithMargins="0">
        <oddFooter>&amp;R&amp;"Book Antiqua,Bold"&amp;10Letter of Discount  / Page &amp;P of &amp;N</oddFooter>
      </headerFooter>
    </customSheetView>
    <customSheetView guid="{755190E0-7BE9-48F9-BB5F-DF8E25D6736A}" showPageBreaks="1" zeroValues="0" printArea="1" hiddenRows="1" hiddenColumns="1" view="pageBreakPreview" topLeftCell="A13">
      <selection activeCell="G24" sqref="G24"/>
      <pageMargins left="0.72" right="0.49" top="0.62" bottom="0.52" header="0.32" footer="0.27"/>
      <pageSetup scale="77" orientation="portrait" r:id="rId10"/>
      <headerFooter alignWithMargins="0">
        <oddFooter>&amp;R&amp;"Book Antiqua,Bold"&amp;10Letter of Discount  / Page &amp;P of &amp;N</oddFooter>
      </headerFooter>
    </customSheetView>
    <customSheetView guid="{F1B559AA-B9AD-4E4C-B94A-ECBE5878008B}" showPageBreaks="1" zeroValues="0" printArea="1" hiddenRows="1" hiddenColumns="1" view="pageBreakPreview">
      <selection activeCell="G15" sqref="G15"/>
      <pageMargins left="0.72" right="0.49" top="0.62" bottom="0.52" header="0.32" footer="0.27"/>
      <pageSetup scale="77" orientation="portrait" r:id="rId11"/>
      <headerFooter alignWithMargins="0">
        <oddFooter>&amp;R&amp;"Book Antiqua,Bold"&amp;10Letter of Discount  / Page &amp;P of &amp;N</oddFooter>
      </headerFooter>
    </customSheetView>
    <customSheetView guid="{A4F9CA79-D3DE-43F5-9CDC-F14C42FDD954}" showPageBreaks="1" zeroValues="0" printArea="1" hiddenRows="1" hiddenColumns="1" view="pageBreakPreview" topLeftCell="A16">
      <selection activeCell="G15" sqref="G15"/>
      <pageMargins left="0.72" right="0.49" top="0.62" bottom="0.52" header="0.32" footer="0.27"/>
      <pageSetup scale="77" orientation="portrait" r:id="rId12"/>
      <headerFooter alignWithMargins="0">
        <oddFooter>&amp;R&amp;"Book Antiqua,Bold"&amp;10Letter of Discount  / Page &amp;P of &amp;N</oddFooter>
      </headerFooter>
    </customSheetView>
    <customSheetView guid="{CCA37BAE-906F-43D5-9FD9-B13563E4B9D7}" showPageBreaks="1" zeroValues="0" printArea="1" hiddenRows="1" hiddenColumns="1" state="hidden" view="pageBreakPreview">
      <selection activeCell="G15" sqref="G15"/>
      <pageMargins left="0.72" right="0.49" top="0.62" bottom="0.52" header="0.32" footer="0.27"/>
      <pageSetup scale="77" orientation="portrait" r:id="rId13"/>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4"/>
  <headerFooter alignWithMargins="0">
    <oddFooter>&amp;R&amp;"Book Antiqua,Bold"&amp;10Letter of Discount  / 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120"/>
    <col min="2" max="2" width="30.7109375" style="102" customWidth="1"/>
    <col min="3" max="3" width="26.140625" style="102" customWidth="1"/>
    <col min="4" max="5" width="17.85546875" style="102" customWidth="1"/>
    <col min="6" max="16384" width="9.140625" style="47"/>
  </cols>
  <sheetData>
    <row r="1" spans="1:6">
      <c r="A1" s="176"/>
      <c r="B1" s="177"/>
      <c r="C1" s="177"/>
      <c r="D1" s="177"/>
      <c r="E1" s="177"/>
    </row>
    <row r="2" spans="1:6" ht="21.95" customHeight="1">
      <c r="A2" s="781" t="s">
        <v>156</v>
      </c>
      <c r="B2" s="781"/>
      <c r="C2" s="781"/>
      <c r="D2" s="781"/>
      <c r="E2" s="47"/>
    </row>
    <row r="3" spans="1:6">
      <c r="A3" s="176"/>
      <c r="B3" s="177"/>
      <c r="C3" s="177"/>
      <c r="D3" s="177"/>
      <c r="E3" s="177"/>
    </row>
    <row r="4" spans="1:6" ht="30">
      <c r="A4" s="178" t="s">
        <v>157</v>
      </c>
      <c r="B4" s="179" t="s">
        <v>158</v>
      </c>
      <c r="C4" s="178" t="s">
        <v>112</v>
      </c>
      <c r="D4" s="178" t="s">
        <v>159</v>
      </c>
      <c r="E4" s="178" t="s">
        <v>160</v>
      </c>
    </row>
    <row r="5" spans="1:6" ht="18" customHeight="1">
      <c r="A5" s="180" t="s">
        <v>161</v>
      </c>
      <c r="B5" s="180" t="s">
        <v>162</v>
      </c>
      <c r="C5" s="180" t="s">
        <v>163</v>
      </c>
      <c r="D5" s="180" t="s">
        <v>164</v>
      </c>
      <c r="E5" s="180" t="s">
        <v>165</v>
      </c>
    </row>
    <row r="6" spans="1:6" ht="45" customHeight="1">
      <c r="A6" s="181">
        <v>1</v>
      </c>
      <c r="B6" s="182"/>
      <c r="C6" s="183"/>
      <c r="D6" s="184"/>
      <c r="E6" s="185">
        <f t="shared" ref="E6:E15" si="0">C6*D6</f>
        <v>0</v>
      </c>
    </row>
    <row r="7" spans="1:6" ht="45" customHeight="1">
      <c r="A7" s="181">
        <v>2</v>
      </c>
      <c r="B7" s="182"/>
      <c r="C7" s="183"/>
      <c r="D7" s="184"/>
      <c r="E7" s="185">
        <f t="shared" si="0"/>
        <v>0</v>
      </c>
    </row>
    <row r="8" spans="1:6" ht="45" customHeight="1">
      <c r="A8" s="181">
        <v>3</v>
      </c>
      <c r="B8" s="182"/>
      <c r="C8" s="183"/>
      <c r="D8" s="184"/>
      <c r="E8" s="185">
        <f t="shared" si="0"/>
        <v>0</v>
      </c>
    </row>
    <row r="9" spans="1:6" ht="45" customHeight="1">
      <c r="A9" s="181">
        <v>4</v>
      </c>
      <c r="B9" s="182"/>
      <c r="C9" s="183"/>
      <c r="D9" s="184"/>
      <c r="E9" s="185">
        <f t="shared" si="0"/>
        <v>0</v>
      </c>
    </row>
    <row r="10" spans="1:6" ht="45" customHeight="1">
      <c r="A10" s="181">
        <v>5</v>
      </c>
      <c r="B10" s="182"/>
      <c r="C10" s="183"/>
      <c r="D10" s="184"/>
      <c r="E10" s="185">
        <f t="shared" si="0"/>
        <v>0</v>
      </c>
    </row>
    <row r="11" spans="1:6" ht="45" customHeight="1">
      <c r="A11" s="181">
        <v>6</v>
      </c>
      <c r="B11" s="182"/>
      <c r="C11" s="183"/>
      <c r="D11" s="184"/>
      <c r="E11" s="185">
        <f t="shared" si="0"/>
        <v>0</v>
      </c>
    </row>
    <row r="12" spans="1:6" ht="45" customHeight="1">
      <c r="A12" s="181">
        <v>7</v>
      </c>
      <c r="B12" s="182"/>
      <c r="C12" s="183"/>
      <c r="D12" s="184"/>
      <c r="E12" s="185">
        <f t="shared" si="0"/>
        <v>0</v>
      </c>
    </row>
    <row r="13" spans="1:6" ht="45" customHeight="1">
      <c r="A13" s="181">
        <v>8</v>
      </c>
      <c r="B13" s="182"/>
      <c r="C13" s="183"/>
      <c r="D13" s="184"/>
      <c r="E13" s="185">
        <f t="shared" si="0"/>
        <v>0</v>
      </c>
    </row>
    <row r="14" spans="1:6" ht="45" customHeight="1">
      <c r="A14" s="181">
        <v>9</v>
      </c>
      <c r="B14" s="182"/>
      <c r="C14" s="183"/>
      <c r="D14" s="184"/>
      <c r="E14" s="185">
        <f t="shared" si="0"/>
        <v>0</v>
      </c>
    </row>
    <row r="15" spans="1:6" ht="45" customHeight="1">
      <c r="A15" s="181">
        <v>10</v>
      </c>
      <c r="B15" s="182"/>
      <c r="C15" s="183"/>
      <c r="D15" s="184"/>
      <c r="E15" s="185">
        <f t="shared" si="0"/>
        <v>0</v>
      </c>
    </row>
    <row r="16" spans="1:6" ht="45" customHeight="1">
      <c r="A16" s="186"/>
      <c r="B16" s="187" t="s">
        <v>166</v>
      </c>
      <c r="C16" s="187"/>
      <c r="D16" s="187"/>
      <c r="E16" s="187">
        <f>SUM(E6:E15)</f>
        <v>0</v>
      </c>
      <c r="F16" s="188"/>
    </row>
    <row r="17" ht="30" customHeight="1"/>
    <row r="18" ht="30" customHeight="1"/>
    <row r="19" ht="30" customHeight="1"/>
    <row r="20" ht="30" customHeight="1"/>
    <row r="21" ht="30" customHeight="1"/>
  </sheetData>
  <sheetProtection password="916E" sheet="1" formatColumns="0" formatRows="0" selectLockedCells="1"/>
  <customSheetViews>
    <customSheetView guid="{2D544FD3-9AE6-4B80-AA82-448E4DBFAD61}" state="hidden" topLeftCell="A4">
      <selection activeCell="D6" sqref="D6"/>
      <pageMargins left="0.75" right="0.75" top="0.65" bottom="1" header="0.5" footer="0.5"/>
      <pageSetup orientation="portrait" r:id="rId1"/>
      <headerFooter alignWithMargins="0"/>
    </customSheetView>
    <customSheetView guid="{267FF044-3C5D-4FEC-AC00-A7E30583F8BB}" state="hidden" topLeftCell="A4">
      <selection activeCell="D6" sqref="D6"/>
      <pageMargins left="0.75" right="0.75" top="0.65" bottom="1" header="0.5" footer="0.5"/>
      <pageSetup orientation="portrait" r:id="rId2"/>
      <headerFooter alignWithMargins="0"/>
    </customSheetView>
    <customSheetView guid="{3FCD02EB-1C44-4646-B069-2B9945E67B1F}" state="hidden" topLeftCell="A4">
      <selection activeCell="D6" sqref="D6"/>
      <pageMargins left="0.75" right="0.75" top="0.65" bottom="1" header="0.5" footer="0.5"/>
      <pageSetup orientation="portrait" r:id="rId3"/>
      <headerFooter alignWithMargins="0"/>
    </customSheetView>
    <customSheetView guid="{B056965A-4BE5-44B3-AB31-550AD9F023BC}" state="hidden" topLeftCell="A4">
      <selection activeCell="D6" sqref="D6"/>
      <pageMargins left="0.75" right="0.75" top="0.65" bottom="1" header="0.5" footer="0.5"/>
      <pageSetup orientation="portrait" r:id="rId4"/>
      <headerFooter alignWithMargins="0"/>
    </customSheetView>
    <customSheetView guid="{63D51328-7CBC-4A1E-B96D-BAE91416501B}" state="hidden" topLeftCell="A4">
      <selection activeCell="D6" sqref="D6"/>
      <pageMargins left="0.75" right="0.75" top="0.65" bottom="1" header="0.5" footer="0.5"/>
      <pageSetup orientation="portrait" r:id="rId5"/>
      <headerFooter alignWithMargins="0"/>
    </customSheetView>
    <customSheetView guid="{99CA2F10-F926-46DC-8609-4EAE5B9F3585}" state="hidden" topLeftCell="A4">
      <selection activeCell="D6" sqref="D6"/>
      <pageMargins left="0.75" right="0.75" top="0.65" bottom="1" header="0.5" footer="0.5"/>
      <pageSetup orientation="portrait" r:id="rId6"/>
      <headerFooter alignWithMargins="0"/>
    </customSheetView>
    <customSheetView guid="{3C00DDA0-7DDE-4169-A739-550DAF5DCF8D}" state="hidden" topLeftCell="A4">
      <selection activeCell="D6" sqref="D6"/>
      <pageMargins left="0.75" right="0.75" top="0.65" bottom="1" header="0.5" footer="0.5"/>
      <pageSetup orientation="portrait" r:id="rId7"/>
      <headerFooter alignWithMargins="0"/>
    </customSheetView>
    <customSheetView guid="{357C9841-BEC3-434B-AC63-C04FB4321BA3}" state="hidden" topLeftCell="A4">
      <selection activeCell="D6" sqref="D6"/>
      <pageMargins left="0.75" right="0.75" top="0.65" bottom="1" header="0.5" footer="0.5"/>
      <pageSetup orientation="portrait" r:id="rId8"/>
      <headerFooter alignWithMargins="0"/>
    </customSheetView>
    <customSheetView guid="{B96E710B-6DD7-4DE1-95AB-C9EE060CD030}" state="hidden" topLeftCell="A4">
      <selection activeCell="D6" sqref="D6"/>
      <pageMargins left="0.75" right="0.75" top="0.65" bottom="1" header="0.5" footer="0.5"/>
      <pageSetup orientation="portrait" r:id="rId9"/>
      <headerFooter alignWithMargins="0"/>
    </customSheetView>
    <customSheetView guid="{755190E0-7BE9-48F9-BB5F-DF8E25D6736A}" state="hidden" topLeftCell="A4">
      <selection activeCell="D6" sqref="D6"/>
      <pageMargins left="0.75" right="0.75" top="0.65" bottom="1" header="0.5" footer="0.5"/>
      <pageSetup orientation="portrait" r:id="rId10"/>
      <headerFooter alignWithMargins="0"/>
    </customSheetView>
    <customSheetView guid="{F1B559AA-B9AD-4E4C-B94A-ECBE5878008B}" state="hidden" topLeftCell="A4">
      <selection activeCell="D6" sqref="D6"/>
      <pageMargins left="0.75" right="0.75" top="0.65" bottom="1" header="0.5" footer="0.5"/>
      <pageSetup orientation="portrait" r:id="rId11"/>
      <headerFooter alignWithMargins="0"/>
    </customSheetView>
    <customSheetView guid="{A4F9CA79-D3DE-43F5-9CDC-F14C42FDD954}" state="hidden" topLeftCell="A4">
      <selection activeCell="D6" sqref="D6"/>
      <pageMargins left="0.75" right="0.75" top="0.65" bottom="1" header="0.5" footer="0.5"/>
      <pageSetup orientation="portrait" r:id="rId12"/>
      <headerFooter alignWithMargins="0"/>
    </customSheetView>
    <customSheetView guid="{CCA37BAE-906F-43D5-9FD9-B13563E4B9D7}" state="hidden" topLeftCell="A4">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120"/>
    <col min="2" max="2" width="30.7109375" style="102" customWidth="1"/>
    <col min="3" max="3" width="26.140625" style="102" customWidth="1"/>
    <col min="4" max="5" width="17.85546875" style="102" customWidth="1"/>
    <col min="6" max="16384" width="9.140625" style="47"/>
  </cols>
  <sheetData>
    <row r="1" spans="1:6">
      <c r="A1" s="176"/>
      <c r="B1" s="177"/>
      <c r="C1" s="177"/>
      <c r="D1" s="177"/>
      <c r="E1" s="177"/>
    </row>
    <row r="2" spans="1:6" ht="21.95" customHeight="1">
      <c r="A2" s="781" t="s">
        <v>167</v>
      </c>
      <c r="B2" s="781"/>
      <c r="C2" s="781"/>
      <c r="D2" s="782"/>
      <c r="E2" s="27"/>
    </row>
    <row r="3" spans="1:6">
      <c r="A3" s="176"/>
      <c r="B3" s="177"/>
      <c r="C3" s="177"/>
      <c r="D3" s="177"/>
      <c r="E3" s="177"/>
    </row>
    <row r="4" spans="1:6" ht="30">
      <c r="A4" s="178" t="s">
        <v>157</v>
      </c>
      <c r="B4" s="179" t="s">
        <v>158</v>
      </c>
      <c r="C4" s="178" t="s">
        <v>168</v>
      </c>
      <c r="D4" s="178" t="s">
        <v>169</v>
      </c>
      <c r="E4" s="178" t="s">
        <v>170</v>
      </c>
    </row>
    <row r="5" spans="1:6" ht="18" customHeight="1">
      <c r="A5" s="180" t="s">
        <v>161</v>
      </c>
      <c r="B5" s="180" t="s">
        <v>162</v>
      </c>
      <c r="C5" s="180" t="s">
        <v>163</v>
      </c>
      <c r="D5" s="180" t="s">
        <v>164</v>
      </c>
      <c r="E5" s="180" t="s">
        <v>165</v>
      </c>
    </row>
    <row r="6" spans="1:6" ht="45" customHeight="1">
      <c r="A6" s="181">
        <v>1</v>
      </c>
      <c r="B6" s="182"/>
      <c r="C6" s="183"/>
      <c r="D6" s="184"/>
      <c r="E6" s="185">
        <f>C6*D6</f>
        <v>0</v>
      </c>
    </row>
    <row r="7" spans="1:6" ht="45" customHeight="1">
      <c r="A7" s="181">
        <v>2</v>
      </c>
      <c r="B7" s="182"/>
      <c r="C7" s="183"/>
      <c r="D7" s="184"/>
      <c r="E7" s="185">
        <f t="shared" ref="E7:E15" si="0">C7*D7</f>
        <v>0</v>
      </c>
    </row>
    <row r="8" spans="1:6" ht="45" customHeight="1">
      <c r="A8" s="181">
        <v>3</v>
      </c>
      <c r="B8" s="182"/>
      <c r="C8" s="183"/>
      <c r="D8" s="184"/>
      <c r="E8" s="185">
        <f t="shared" si="0"/>
        <v>0</v>
      </c>
    </row>
    <row r="9" spans="1:6" ht="45" customHeight="1">
      <c r="A9" s="181">
        <v>4</v>
      </c>
      <c r="B9" s="182"/>
      <c r="C9" s="183"/>
      <c r="D9" s="184"/>
      <c r="E9" s="185">
        <f t="shared" si="0"/>
        <v>0</v>
      </c>
    </row>
    <row r="10" spans="1:6" ht="45" customHeight="1">
      <c r="A10" s="181">
        <v>5</v>
      </c>
      <c r="B10" s="182"/>
      <c r="C10" s="183"/>
      <c r="D10" s="184"/>
      <c r="E10" s="185">
        <f t="shared" si="0"/>
        <v>0</v>
      </c>
    </row>
    <row r="11" spans="1:6" ht="45" customHeight="1">
      <c r="A11" s="181">
        <v>6</v>
      </c>
      <c r="B11" s="182"/>
      <c r="C11" s="183"/>
      <c r="D11" s="184"/>
      <c r="E11" s="185">
        <f t="shared" si="0"/>
        <v>0</v>
      </c>
    </row>
    <row r="12" spans="1:6" ht="45" customHeight="1">
      <c r="A12" s="181">
        <v>7</v>
      </c>
      <c r="B12" s="182"/>
      <c r="C12" s="183"/>
      <c r="D12" s="184"/>
      <c r="E12" s="185">
        <f t="shared" si="0"/>
        <v>0</v>
      </c>
    </row>
    <row r="13" spans="1:6" ht="45" customHeight="1">
      <c r="A13" s="181">
        <v>8</v>
      </c>
      <c r="B13" s="182"/>
      <c r="C13" s="183"/>
      <c r="D13" s="184"/>
      <c r="E13" s="185">
        <f t="shared" si="0"/>
        <v>0</v>
      </c>
    </row>
    <row r="14" spans="1:6" ht="45" customHeight="1">
      <c r="A14" s="181">
        <v>9</v>
      </c>
      <c r="B14" s="182"/>
      <c r="C14" s="183"/>
      <c r="D14" s="184"/>
      <c r="E14" s="185">
        <f t="shared" si="0"/>
        <v>0</v>
      </c>
    </row>
    <row r="15" spans="1:6" ht="45" customHeight="1">
      <c r="A15" s="181">
        <v>10</v>
      </c>
      <c r="B15" s="182"/>
      <c r="C15" s="183"/>
      <c r="D15" s="184"/>
      <c r="E15" s="185">
        <f t="shared" si="0"/>
        <v>0</v>
      </c>
    </row>
    <row r="16" spans="1:6" ht="45" customHeight="1">
      <c r="A16" s="186"/>
      <c r="B16" s="187" t="s">
        <v>166</v>
      </c>
      <c r="C16" s="187"/>
      <c r="D16" s="187"/>
      <c r="E16" s="187">
        <f>SUM(E6:E15)</f>
        <v>0</v>
      </c>
      <c r="F16" s="188"/>
    </row>
    <row r="17" ht="30" customHeight="1"/>
    <row r="18" ht="30" customHeight="1"/>
    <row r="19" ht="30" customHeight="1"/>
    <row r="20" ht="30" customHeight="1"/>
    <row r="21" ht="30" customHeight="1"/>
  </sheetData>
  <sheetProtection password="916E" sheet="1" formatColumns="0" formatRows="0" selectLockedCells="1"/>
  <customSheetViews>
    <customSheetView guid="{2D544FD3-9AE6-4B80-AA82-448E4DBFAD61}" state="hidden" topLeftCell="A13">
      <selection activeCell="D6" sqref="D6"/>
      <pageMargins left="0.75" right="0.75" top="0.65" bottom="1" header="0.5" footer="0.5"/>
      <pageSetup orientation="portrait" r:id="rId1"/>
      <headerFooter alignWithMargins="0"/>
    </customSheetView>
    <customSheetView guid="{267FF044-3C5D-4FEC-AC00-A7E30583F8BB}" state="hidden" topLeftCell="A13">
      <selection activeCell="D6" sqref="D6"/>
      <pageMargins left="0.75" right="0.75" top="0.65" bottom="1" header="0.5" footer="0.5"/>
      <pageSetup orientation="portrait" r:id="rId2"/>
      <headerFooter alignWithMargins="0"/>
    </customSheetView>
    <customSheetView guid="{3FCD02EB-1C44-4646-B069-2B9945E67B1F}" state="hidden" topLeftCell="A13">
      <selection activeCell="D6" sqref="D6"/>
      <pageMargins left="0.75" right="0.75" top="0.65" bottom="1" header="0.5" footer="0.5"/>
      <pageSetup orientation="portrait" r:id="rId3"/>
      <headerFooter alignWithMargins="0"/>
    </customSheetView>
    <customSheetView guid="{B056965A-4BE5-44B3-AB31-550AD9F023BC}" state="hidden" topLeftCell="A13">
      <selection activeCell="D6" sqref="D6"/>
      <pageMargins left="0.75" right="0.75" top="0.65" bottom="1" header="0.5" footer="0.5"/>
      <pageSetup orientation="portrait" r:id="rId4"/>
      <headerFooter alignWithMargins="0"/>
    </customSheetView>
    <customSheetView guid="{63D51328-7CBC-4A1E-B96D-BAE91416501B}" state="hidden" topLeftCell="A13">
      <selection activeCell="D6" sqref="D6"/>
      <pageMargins left="0.75" right="0.75" top="0.65" bottom="1" header="0.5" footer="0.5"/>
      <pageSetup orientation="portrait" r:id="rId5"/>
      <headerFooter alignWithMargins="0"/>
    </customSheetView>
    <customSheetView guid="{99CA2F10-F926-46DC-8609-4EAE5B9F3585}" state="hidden" topLeftCell="A13">
      <selection activeCell="D6" sqref="D6"/>
      <pageMargins left="0.75" right="0.75" top="0.65" bottom="1" header="0.5" footer="0.5"/>
      <pageSetup orientation="portrait" r:id="rId6"/>
      <headerFooter alignWithMargins="0"/>
    </customSheetView>
    <customSheetView guid="{3C00DDA0-7DDE-4169-A739-550DAF5DCF8D}" state="hidden" topLeftCell="A13">
      <selection activeCell="D6" sqref="D6"/>
      <pageMargins left="0.75" right="0.75" top="0.65" bottom="1" header="0.5" footer="0.5"/>
      <pageSetup orientation="portrait" r:id="rId7"/>
      <headerFooter alignWithMargins="0"/>
    </customSheetView>
    <customSheetView guid="{357C9841-BEC3-434B-AC63-C04FB4321BA3}" state="hidden" topLeftCell="A13">
      <selection activeCell="D6" sqref="D6"/>
      <pageMargins left="0.75" right="0.75" top="0.65" bottom="1" header="0.5" footer="0.5"/>
      <pageSetup orientation="portrait" r:id="rId8"/>
      <headerFooter alignWithMargins="0"/>
    </customSheetView>
    <customSheetView guid="{B96E710B-6DD7-4DE1-95AB-C9EE060CD030}" state="hidden" topLeftCell="A13">
      <selection activeCell="D6" sqref="D6"/>
      <pageMargins left="0.75" right="0.75" top="0.65" bottom="1" header="0.5" footer="0.5"/>
      <pageSetup orientation="portrait" r:id="rId9"/>
      <headerFooter alignWithMargins="0"/>
    </customSheetView>
    <customSheetView guid="{755190E0-7BE9-48F9-BB5F-DF8E25D6736A}" state="hidden" topLeftCell="A13">
      <selection activeCell="D6" sqref="D6"/>
      <pageMargins left="0.75" right="0.75" top="0.65" bottom="1" header="0.5" footer="0.5"/>
      <pageSetup orientation="portrait" r:id="rId10"/>
      <headerFooter alignWithMargins="0"/>
    </customSheetView>
    <customSheetView guid="{F1B559AA-B9AD-4E4C-B94A-ECBE5878008B}" state="hidden" topLeftCell="A13">
      <selection activeCell="D6" sqref="D6"/>
      <pageMargins left="0.75" right="0.75" top="0.65" bottom="1" header="0.5" footer="0.5"/>
      <pageSetup orientation="portrait" r:id="rId11"/>
      <headerFooter alignWithMargins="0"/>
    </customSheetView>
    <customSheetView guid="{A4F9CA79-D3DE-43F5-9CDC-F14C42FDD954}" state="hidden" topLeftCell="A13">
      <selection activeCell="D6" sqref="D6"/>
      <pageMargins left="0.75" right="0.75" top="0.65" bottom="1" header="0.5" footer="0.5"/>
      <pageSetup orientation="portrait" r:id="rId12"/>
      <headerFooter alignWithMargins="0"/>
    </customSheetView>
    <customSheetView guid="{CCA37BAE-906F-43D5-9FD9-B13563E4B9D7}" state="hidden" topLeftCell="A13">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120" customWidth="1"/>
    <col min="2" max="4" width="23.5703125" style="102" customWidth="1"/>
    <col min="5" max="5" width="11" style="102" customWidth="1"/>
    <col min="6" max="6" width="14.42578125" style="102" customWidth="1"/>
    <col min="7" max="16384" width="9.140625" style="47"/>
  </cols>
  <sheetData>
    <row r="1" spans="1:7">
      <c r="A1" s="176"/>
      <c r="B1" s="177"/>
      <c r="C1" s="177"/>
      <c r="D1" s="177"/>
      <c r="E1" s="177"/>
      <c r="F1" s="177"/>
    </row>
    <row r="2" spans="1:7" ht="21.95" customHeight="1">
      <c r="A2" s="781" t="s">
        <v>171</v>
      </c>
      <c r="B2" s="781"/>
      <c r="C2" s="781"/>
      <c r="D2" s="781"/>
      <c r="E2" s="782"/>
      <c r="F2" s="47"/>
    </row>
    <row r="3" spans="1:7">
      <c r="A3" s="176"/>
      <c r="B3" s="177"/>
      <c r="C3" s="177"/>
      <c r="D3" s="177"/>
      <c r="E3" s="177"/>
      <c r="F3" s="177"/>
    </row>
    <row r="4" spans="1:7" ht="45">
      <c r="A4" s="178" t="s">
        <v>157</v>
      </c>
      <c r="B4" s="179" t="s">
        <v>158</v>
      </c>
      <c r="C4" s="178" t="s">
        <v>172</v>
      </c>
      <c r="D4" s="178" t="s">
        <v>173</v>
      </c>
      <c r="E4" s="178" t="s">
        <v>174</v>
      </c>
      <c r="F4" s="178" t="s">
        <v>175</v>
      </c>
    </row>
    <row r="5" spans="1:7" ht="18" customHeight="1">
      <c r="A5" s="180" t="s">
        <v>161</v>
      </c>
      <c r="B5" s="180" t="s">
        <v>162</v>
      </c>
      <c r="C5" s="180" t="s">
        <v>163</v>
      </c>
      <c r="D5" s="180" t="s">
        <v>164</v>
      </c>
      <c r="E5" s="189" t="s">
        <v>176</v>
      </c>
      <c r="F5" s="180" t="s">
        <v>177</v>
      </c>
    </row>
    <row r="6" spans="1:7" ht="45" customHeight="1">
      <c r="A6" s="181">
        <v>1</v>
      </c>
      <c r="B6" s="182"/>
      <c r="C6" s="183"/>
      <c r="D6" s="183"/>
      <c r="E6" s="184"/>
      <c r="F6" s="185">
        <f>C6*E6</f>
        <v>0</v>
      </c>
    </row>
    <row r="7" spans="1:7" ht="45" customHeight="1">
      <c r="A7" s="181">
        <v>2</v>
      </c>
      <c r="B7" s="182"/>
      <c r="C7" s="183"/>
      <c r="D7" s="183"/>
      <c r="E7" s="184"/>
      <c r="F7" s="185">
        <f t="shared" ref="F7:F15" si="0">C7*E7</f>
        <v>0</v>
      </c>
    </row>
    <row r="8" spans="1:7" ht="45" customHeight="1">
      <c r="A8" s="181">
        <v>3</v>
      </c>
      <c r="B8" s="182"/>
      <c r="C8" s="183"/>
      <c r="D8" s="183"/>
      <c r="E8" s="184"/>
      <c r="F8" s="185">
        <f t="shared" si="0"/>
        <v>0</v>
      </c>
    </row>
    <row r="9" spans="1:7" ht="45" customHeight="1">
      <c r="A9" s="181">
        <v>4</v>
      </c>
      <c r="B9" s="182"/>
      <c r="C9" s="183"/>
      <c r="D9" s="183"/>
      <c r="E9" s="184"/>
      <c r="F9" s="185">
        <f t="shared" si="0"/>
        <v>0</v>
      </c>
    </row>
    <row r="10" spans="1:7" ht="45" customHeight="1">
      <c r="A10" s="181">
        <v>5</v>
      </c>
      <c r="B10" s="182"/>
      <c r="C10" s="183"/>
      <c r="D10" s="183"/>
      <c r="E10" s="184"/>
      <c r="F10" s="185">
        <f t="shared" si="0"/>
        <v>0</v>
      </c>
    </row>
    <row r="11" spans="1:7" ht="45" customHeight="1">
      <c r="A11" s="181">
        <v>6</v>
      </c>
      <c r="B11" s="182"/>
      <c r="C11" s="183"/>
      <c r="D11" s="183"/>
      <c r="E11" s="184"/>
      <c r="F11" s="185">
        <f t="shared" si="0"/>
        <v>0</v>
      </c>
    </row>
    <row r="12" spans="1:7" ht="45" customHeight="1">
      <c r="A12" s="181">
        <v>7</v>
      </c>
      <c r="B12" s="182"/>
      <c r="C12" s="183"/>
      <c r="D12" s="183"/>
      <c r="E12" s="184"/>
      <c r="F12" s="185">
        <f t="shared" si="0"/>
        <v>0</v>
      </c>
    </row>
    <row r="13" spans="1:7" ht="45" customHeight="1">
      <c r="A13" s="181">
        <v>8</v>
      </c>
      <c r="B13" s="182"/>
      <c r="C13" s="183"/>
      <c r="D13" s="183"/>
      <c r="E13" s="184"/>
      <c r="F13" s="185">
        <f t="shared" si="0"/>
        <v>0</v>
      </c>
    </row>
    <row r="14" spans="1:7" ht="45" customHeight="1">
      <c r="A14" s="181">
        <v>9</v>
      </c>
      <c r="B14" s="182"/>
      <c r="C14" s="183"/>
      <c r="D14" s="183"/>
      <c r="E14" s="184"/>
      <c r="F14" s="185">
        <f t="shared" si="0"/>
        <v>0</v>
      </c>
    </row>
    <row r="15" spans="1:7" ht="45" customHeight="1">
      <c r="A15" s="181">
        <v>10</v>
      </c>
      <c r="B15" s="182"/>
      <c r="C15" s="183"/>
      <c r="D15" s="183"/>
      <c r="E15" s="184"/>
      <c r="F15" s="185">
        <f t="shared" si="0"/>
        <v>0</v>
      </c>
    </row>
    <row r="16" spans="1:7" ht="45" customHeight="1">
      <c r="A16" s="186"/>
      <c r="B16" s="187" t="s">
        <v>166</v>
      </c>
      <c r="C16" s="187"/>
      <c r="D16" s="187"/>
      <c r="E16" s="187"/>
      <c r="F16" s="187">
        <f>SUM(F6:F15)</f>
        <v>0</v>
      </c>
      <c r="G16" s="188"/>
    </row>
    <row r="17" ht="30" customHeight="1"/>
    <row r="18" ht="30" customHeight="1"/>
    <row r="19" ht="30" customHeight="1"/>
    <row r="20" ht="30" customHeight="1"/>
    <row r="21" ht="30" customHeight="1"/>
  </sheetData>
  <sheetProtection password="E848" sheet="1" formatColumns="0" formatRows="0" selectLockedCells="1"/>
  <customSheetViews>
    <customSheetView guid="{2D544FD3-9AE6-4B80-AA82-448E4DBFAD61}" state="hidden" topLeftCell="A5">
      <selection activeCell="D11" sqref="D11"/>
      <pageMargins left="0.75" right="0.62" top="0.65" bottom="1" header="0.5" footer="0.5"/>
      <pageSetup orientation="portrait" r:id="rId1"/>
      <headerFooter alignWithMargins="0"/>
    </customSheetView>
    <customSheetView guid="{267FF044-3C5D-4FEC-AC00-A7E30583F8BB}" state="hidden" topLeftCell="A5">
      <selection activeCell="D11" sqref="D11"/>
      <pageMargins left="0.75" right="0.62" top="0.65" bottom="1" header="0.5" footer="0.5"/>
      <pageSetup orientation="portrait" r:id="rId2"/>
      <headerFooter alignWithMargins="0"/>
    </customSheetView>
    <customSheetView guid="{3FCD02EB-1C44-4646-B069-2B9945E67B1F}" state="hidden" topLeftCell="A5">
      <selection activeCell="D11" sqref="D11"/>
      <pageMargins left="0.75" right="0.62" top="0.65" bottom="1" header="0.5" footer="0.5"/>
      <pageSetup orientation="portrait" r:id="rId3"/>
      <headerFooter alignWithMargins="0"/>
    </customSheetView>
    <customSheetView guid="{B056965A-4BE5-44B3-AB31-550AD9F023BC}" state="hidden" topLeftCell="A5">
      <selection activeCell="D11" sqref="D11"/>
      <pageMargins left="0.75" right="0.62" top="0.65" bottom="1" header="0.5" footer="0.5"/>
      <pageSetup orientation="portrait" r:id="rId4"/>
      <headerFooter alignWithMargins="0"/>
    </customSheetView>
    <customSheetView guid="{63D51328-7CBC-4A1E-B96D-BAE91416501B}" state="hidden" topLeftCell="A5">
      <selection activeCell="D11" sqref="D11"/>
      <pageMargins left="0.75" right="0.62" top="0.65" bottom="1" header="0.5" footer="0.5"/>
      <pageSetup orientation="portrait" r:id="rId5"/>
      <headerFooter alignWithMargins="0"/>
    </customSheetView>
    <customSheetView guid="{99CA2F10-F926-46DC-8609-4EAE5B9F3585}" state="hidden" topLeftCell="A5">
      <selection activeCell="D11" sqref="D11"/>
      <pageMargins left="0.75" right="0.62" top="0.65" bottom="1" header="0.5" footer="0.5"/>
      <pageSetup orientation="portrait" r:id="rId6"/>
      <headerFooter alignWithMargins="0"/>
    </customSheetView>
    <customSheetView guid="{3C00DDA0-7DDE-4169-A739-550DAF5DCF8D}" state="hidden" topLeftCell="A5">
      <selection activeCell="D11" sqref="D11"/>
      <pageMargins left="0.75" right="0.62" top="0.65" bottom="1" header="0.5" footer="0.5"/>
      <pageSetup orientation="portrait" r:id="rId7"/>
      <headerFooter alignWithMargins="0"/>
    </customSheetView>
    <customSheetView guid="{357C9841-BEC3-434B-AC63-C04FB4321BA3}" state="hidden" topLeftCell="A5">
      <selection activeCell="D11" sqref="D11"/>
      <pageMargins left="0.75" right="0.62" top="0.65" bottom="1" header="0.5" footer="0.5"/>
      <pageSetup orientation="portrait" r:id="rId8"/>
      <headerFooter alignWithMargins="0"/>
    </customSheetView>
    <customSheetView guid="{B96E710B-6DD7-4DE1-95AB-C9EE060CD030}" state="hidden" topLeftCell="A5">
      <selection activeCell="D11" sqref="D11"/>
      <pageMargins left="0.75" right="0.62" top="0.65" bottom="1" header="0.5" footer="0.5"/>
      <pageSetup orientation="portrait" r:id="rId9"/>
      <headerFooter alignWithMargins="0"/>
    </customSheetView>
    <customSheetView guid="{755190E0-7BE9-48F9-BB5F-DF8E25D6736A}" state="hidden" topLeftCell="A5">
      <selection activeCell="D11" sqref="D11"/>
      <pageMargins left="0.75" right="0.62" top="0.65" bottom="1" header="0.5" footer="0.5"/>
      <pageSetup orientation="portrait" r:id="rId10"/>
      <headerFooter alignWithMargins="0"/>
    </customSheetView>
    <customSheetView guid="{F1B559AA-B9AD-4E4C-B94A-ECBE5878008B}" state="hidden" topLeftCell="A5">
      <selection activeCell="D11" sqref="D11"/>
      <pageMargins left="0.75" right="0.62" top="0.65" bottom="1" header="0.5" footer="0.5"/>
      <pageSetup orientation="portrait" r:id="rId11"/>
      <headerFooter alignWithMargins="0"/>
    </customSheetView>
    <customSheetView guid="{A4F9CA79-D3DE-43F5-9CDC-F14C42FDD954}" state="hidden" topLeftCell="A5">
      <selection activeCell="D11" sqref="D11"/>
      <pageMargins left="0.75" right="0.62" top="0.65" bottom="1" header="0.5" footer="0.5"/>
      <pageSetup orientation="portrait" r:id="rId12"/>
      <headerFooter alignWithMargins="0"/>
    </customSheetView>
    <customSheetView guid="{CCA37BAE-906F-43D5-9FD9-B13563E4B9D7}" state="hidden" topLeftCell="A5">
      <selection activeCell="D11" sqref="D11"/>
      <pageMargins left="0.75" right="0.62" top="0.65" bottom="1" header="0.5" footer="0.5"/>
      <pageSetup orientation="portrait" r:id="rId13"/>
      <headerFooter alignWithMargins="0"/>
    </customSheetView>
  </customSheetViews>
  <mergeCells count="1">
    <mergeCell ref="A2:E2"/>
  </mergeCells>
  <pageMargins left="0.75" right="0.62" top="0.65" bottom="1" header="0.5" footer="0.5"/>
  <pageSetup orientation="portrait" r:id="rId14"/>
  <headerFooter alignWithMargins="0"/>
  <drawing r:id="rId1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36E61-4E89-415B-8F63-2DE811FD205C}">
  <sheetPr codeName="Sheet20">
    <tabColor rgb="FF00B050"/>
  </sheetPr>
  <dimension ref="A1:IV43"/>
  <sheetViews>
    <sheetView view="pageBreakPreview" topLeftCell="A13" zoomScale="110" zoomScaleNormal="100" zoomScaleSheetLayoutView="110" workbookViewId="0">
      <selection activeCell="A27" sqref="A27:E28"/>
    </sheetView>
  </sheetViews>
  <sheetFormatPr defaultRowHeight="15.75"/>
  <cols>
    <col min="1" max="1" width="9" style="494" customWidth="1"/>
    <col min="2" max="2" width="54.85546875" style="494" customWidth="1"/>
    <col min="3" max="3" width="3.85546875" style="494" customWidth="1"/>
    <col min="4" max="4" width="24.5703125" style="550" customWidth="1"/>
    <col min="5" max="5" width="4.28515625" style="494" customWidth="1"/>
    <col min="6" max="6" width="23.85546875" style="550" customWidth="1"/>
    <col min="7" max="7" width="18" style="489" customWidth="1"/>
    <col min="8" max="8" width="22.5703125" style="489" customWidth="1"/>
    <col min="9" max="9" width="21.140625" style="489" customWidth="1"/>
    <col min="10" max="10" width="11.28515625" style="489" bestFit="1" customWidth="1"/>
    <col min="11" max="11" width="16.5703125" style="489" bestFit="1" customWidth="1"/>
    <col min="12" max="12" width="15" style="489" bestFit="1" customWidth="1"/>
    <col min="13" max="256" width="9.140625" style="489"/>
    <col min="257" max="257" width="8.42578125" style="489" customWidth="1"/>
    <col min="258" max="258" width="54.85546875" style="489" customWidth="1"/>
    <col min="259" max="259" width="3.85546875" style="489" customWidth="1"/>
    <col min="260" max="260" width="25.140625" style="489" customWidth="1"/>
    <col min="261" max="261" width="4.28515625" style="489" customWidth="1"/>
    <col min="262" max="262" width="23.85546875" style="489" customWidth="1"/>
    <col min="263" max="263" width="18" style="489" customWidth="1"/>
    <col min="264" max="264" width="19.140625" style="489" customWidth="1"/>
    <col min="265" max="265" width="16.5703125" style="489" bestFit="1" customWidth="1"/>
    <col min="266" max="266" width="11.28515625" style="489" bestFit="1" customWidth="1"/>
    <col min="267" max="267" width="16.5703125" style="489" bestFit="1" customWidth="1"/>
    <col min="268" max="268" width="15" style="489" bestFit="1" customWidth="1"/>
    <col min="269" max="512" width="9.140625" style="489"/>
    <col min="513" max="513" width="8.42578125" style="489" customWidth="1"/>
    <col min="514" max="514" width="54.85546875" style="489" customWidth="1"/>
    <col min="515" max="515" width="3.85546875" style="489" customWidth="1"/>
    <col min="516" max="516" width="25.140625" style="489" customWidth="1"/>
    <col min="517" max="517" width="4.28515625" style="489" customWidth="1"/>
    <col min="518" max="518" width="23.85546875" style="489" customWidth="1"/>
    <col min="519" max="519" width="18" style="489" customWidth="1"/>
    <col min="520" max="520" width="19.140625" style="489" customWidth="1"/>
    <col min="521" max="521" width="16.5703125" style="489" bestFit="1" customWidth="1"/>
    <col min="522" max="522" width="11.28515625" style="489" bestFit="1" customWidth="1"/>
    <col min="523" max="523" width="16.5703125" style="489" bestFit="1" customWidth="1"/>
    <col min="524" max="524" width="15" style="489" bestFit="1" customWidth="1"/>
    <col min="525" max="768" width="9.140625" style="489"/>
    <col min="769" max="769" width="8.42578125" style="489" customWidth="1"/>
    <col min="770" max="770" width="54.85546875" style="489" customWidth="1"/>
    <col min="771" max="771" width="3.85546875" style="489" customWidth="1"/>
    <col min="772" max="772" width="25.140625" style="489" customWidth="1"/>
    <col min="773" max="773" width="4.28515625" style="489" customWidth="1"/>
    <col min="774" max="774" width="23.85546875" style="489" customWidth="1"/>
    <col min="775" max="775" width="18" style="489" customWidth="1"/>
    <col min="776" max="776" width="19.140625" style="489" customWidth="1"/>
    <col min="777" max="777" width="16.5703125" style="489" bestFit="1" customWidth="1"/>
    <col min="778" max="778" width="11.28515625" style="489" bestFit="1" customWidth="1"/>
    <col min="779" max="779" width="16.5703125" style="489" bestFit="1" customWidth="1"/>
    <col min="780" max="780" width="15" style="489" bestFit="1" customWidth="1"/>
    <col min="781" max="1024" width="9.140625" style="489"/>
    <col min="1025" max="1025" width="8.42578125" style="489" customWidth="1"/>
    <col min="1026" max="1026" width="54.85546875" style="489" customWidth="1"/>
    <col min="1027" max="1027" width="3.85546875" style="489" customWidth="1"/>
    <col min="1028" max="1028" width="25.140625" style="489" customWidth="1"/>
    <col min="1029" max="1029" width="4.28515625" style="489" customWidth="1"/>
    <col min="1030" max="1030" width="23.85546875" style="489" customWidth="1"/>
    <col min="1031" max="1031" width="18" style="489" customWidth="1"/>
    <col min="1032" max="1032" width="19.140625" style="489" customWidth="1"/>
    <col min="1033" max="1033" width="16.5703125" style="489" bestFit="1" customWidth="1"/>
    <col min="1034" max="1034" width="11.28515625" style="489" bestFit="1" customWidth="1"/>
    <col min="1035" max="1035" width="16.5703125" style="489" bestFit="1" customWidth="1"/>
    <col min="1036" max="1036" width="15" style="489" bestFit="1" customWidth="1"/>
    <col min="1037" max="1280" width="9.140625" style="489"/>
    <col min="1281" max="1281" width="8.42578125" style="489" customWidth="1"/>
    <col min="1282" max="1282" width="54.85546875" style="489" customWidth="1"/>
    <col min="1283" max="1283" width="3.85546875" style="489" customWidth="1"/>
    <col min="1284" max="1284" width="25.140625" style="489" customWidth="1"/>
    <col min="1285" max="1285" width="4.28515625" style="489" customWidth="1"/>
    <col min="1286" max="1286" width="23.85546875" style="489" customWidth="1"/>
    <col min="1287" max="1287" width="18" style="489" customWidth="1"/>
    <col min="1288" max="1288" width="19.140625" style="489" customWidth="1"/>
    <col min="1289" max="1289" width="16.5703125" style="489" bestFit="1" customWidth="1"/>
    <col min="1290" max="1290" width="11.28515625" style="489" bestFit="1" customWidth="1"/>
    <col min="1291" max="1291" width="16.5703125" style="489" bestFit="1" customWidth="1"/>
    <col min="1292" max="1292" width="15" style="489" bestFit="1" customWidth="1"/>
    <col min="1293" max="1536" width="9.140625" style="489"/>
    <col min="1537" max="1537" width="8.42578125" style="489" customWidth="1"/>
    <col min="1538" max="1538" width="54.85546875" style="489" customWidth="1"/>
    <col min="1539" max="1539" width="3.85546875" style="489" customWidth="1"/>
    <col min="1540" max="1540" width="25.140625" style="489" customWidth="1"/>
    <col min="1541" max="1541" width="4.28515625" style="489" customWidth="1"/>
    <col min="1542" max="1542" width="23.85546875" style="489" customWidth="1"/>
    <col min="1543" max="1543" width="18" style="489" customWidth="1"/>
    <col min="1544" max="1544" width="19.140625" style="489" customWidth="1"/>
    <col min="1545" max="1545" width="16.5703125" style="489" bestFit="1" customWidth="1"/>
    <col min="1546" max="1546" width="11.28515625" style="489" bestFit="1" customWidth="1"/>
    <col min="1547" max="1547" width="16.5703125" style="489" bestFit="1" customWidth="1"/>
    <col min="1548" max="1548" width="15" style="489" bestFit="1" customWidth="1"/>
    <col min="1549" max="1792" width="9.140625" style="489"/>
    <col min="1793" max="1793" width="8.42578125" style="489" customWidth="1"/>
    <col min="1794" max="1794" width="54.85546875" style="489" customWidth="1"/>
    <col min="1795" max="1795" width="3.85546875" style="489" customWidth="1"/>
    <col min="1796" max="1796" width="25.140625" style="489" customWidth="1"/>
    <col min="1797" max="1797" width="4.28515625" style="489" customWidth="1"/>
    <col min="1798" max="1798" width="23.85546875" style="489" customWidth="1"/>
    <col min="1799" max="1799" width="18" style="489" customWidth="1"/>
    <col min="1800" max="1800" width="19.140625" style="489" customWidth="1"/>
    <col min="1801" max="1801" width="16.5703125" style="489" bestFit="1" customWidth="1"/>
    <col min="1802" max="1802" width="11.28515625" style="489" bestFit="1" customWidth="1"/>
    <col min="1803" max="1803" width="16.5703125" style="489" bestFit="1" customWidth="1"/>
    <col min="1804" max="1804" width="15" style="489" bestFit="1" customWidth="1"/>
    <col min="1805" max="2048" width="9.140625" style="489"/>
    <col min="2049" max="2049" width="8.42578125" style="489" customWidth="1"/>
    <col min="2050" max="2050" width="54.85546875" style="489" customWidth="1"/>
    <col min="2051" max="2051" width="3.85546875" style="489" customWidth="1"/>
    <col min="2052" max="2052" width="25.140625" style="489" customWidth="1"/>
    <col min="2053" max="2053" width="4.28515625" style="489" customWidth="1"/>
    <col min="2054" max="2054" width="23.85546875" style="489" customWidth="1"/>
    <col min="2055" max="2055" width="18" style="489" customWidth="1"/>
    <col min="2056" max="2056" width="19.140625" style="489" customWidth="1"/>
    <col min="2057" max="2057" width="16.5703125" style="489" bestFit="1" customWidth="1"/>
    <col min="2058" max="2058" width="11.28515625" style="489" bestFit="1" customWidth="1"/>
    <col min="2059" max="2059" width="16.5703125" style="489" bestFit="1" customWidth="1"/>
    <col min="2060" max="2060" width="15" style="489" bestFit="1" customWidth="1"/>
    <col min="2061" max="2304" width="9.140625" style="489"/>
    <col min="2305" max="2305" width="8.42578125" style="489" customWidth="1"/>
    <col min="2306" max="2306" width="54.85546875" style="489" customWidth="1"/>
    <col min="2307" max="2307" width="3.85546875" style="489" customWidth="1"/>
    <col min="2308" max="2308" width="25.140625" style="489" customWidth="1"/>
    <col min="2309" max="2309" width="4.28515625" style="489" customWidth="1"/>
    <col min="2310" max="2310" width="23.85546875" style="489" customWidth="1"/>
    <col min="2311" max="2311" width="18" style="489" customWidth="1"/>
    <col min="2312" max="2312" width="19.140625" style="489" customWidth="1"/>
    <col min="2313" max="2313" width="16.5703125" style="489" bestFit="1" customWidth="1"/>
    <col min="2314" max="2314" width="11.28515625" style="489" bestFit="1" customWidth="1"/>
    <col min="2315" max="2315" width="16.5703125" style="489" bestFit="1" customWidth="1"/>
    <col min="2316" max="2316" width="15" style="489" bestFit="1" customWidth="1"/>
    <col min="2317" max="2560" width="9.140625" style="489"/>
    <col min="2561" max="2561" width="8.42578125" style="489" customWidth="1"/>
    <col min="2562" max="2562" width="54.85546875" style="489" customWidth="1"/>
    <col min="2563" max="2563" width="3.85546875" style="489" customWidth="1"/>
    <col min="2564" max="2564" width="25.140625" style="489" customWidth="1"/>
    <col min="2565" max="2565" width="4.28515625" style="489" customWidth="1"/>
    <col min="2566" max="2566" width="23.85546875" style="489" customWidth="1"/>
    <col min="2567" max="2567" width="18" style="489" customWidth="1"/>
    <col min="2568" max="2568" width="19.140625" style="489" customWidth="1"/>
    <col min="2569" max="2569" width="16.5703125" style="489" bestFit="1" customWidth="1"/>
    <col min="2570" max="2570" width="11.28515625" style="489" bestFit="1" customWidth="1"/>
    <col min="2571" max="2571" width="16.5703125" style="489" bestFit="1" customWidth="1"/>
    <col min="2572" max="2572" width="15" style="489" bestFit="1" customWidth="1"/>
    <col min="2573" max="2816" width="9.140625" style="489"/>
    <col min="2817" max="2817" width="8.42578125" style="489" customWidth="1"/>
    <col min="2818" max="2818" width="54.85546875" style="489" customWidth="1"/>
    <col min="2819" max="2819" width="3.85546875" style="489" customWidth="1"/>
    <col min="2820" max="2820" width="25.140625" style="489" customWidth="1"/>
    <col min="2821" max="2821" width="4.28515625" style="489" customWidth="1"/>
    <col min="2822" max="2822" width="23.85546875" style="489" customWidth="1"/>
    <col min="2823" max="2823" width="18" style="489" customWidth="1"/>
    <col min="2824" max="2824" width="19.140625" style="489" customWidth="1"/>
    <col min="2825" max="2825" width="16.5703125" style="489" bestFit="1" customWidth="1"/>
    <col min="2826" max="2826" width="11.28515625" style="489" bestFit="1" customWidth="1"/>
    <col min="2827" max="2827" width="16.5703125" style="489" bestFit="1" customWidth="1"/>
    <col min="2828" max="2828" width="15" style="489" bestFit="1" customWidth="1"/>
    <col min="2829" max="3072" width="9.140625" style="489"/>
    <col min="3073" max="3073" width="8.42578125" style="489" customWidth="1"/>
    <col min="3074" max="3074" width="54.85546875" style="489" customWidth="1"/>
    <col min="3075" max="3075" width="3.85546875" style="489" customWidth="1"/>
    <col min="3076" max="3076" width="25.140625" style="489" customWidth="1"/>
    <col min="3077" max="3077" width="4.28515625" style="489" customWidth="1"/>
    <col min="3078" max="3078" width="23.85546875" style="489" customWidth="1"/>
    <col min="3079" max="3079" width="18" style="489" customWidth="1"/>
    <col min="3080" max="3080" width="19.140625" style="489" customWidth="1"/>
    <col min="3081" max="3081" width="16.5703125" style="489" bestFit="1" customWidth="1"/>
    <col min="3082" max="3082" width="11.28515625" style="489" bestFit="1" customWidth="1"/>
    <col min="3083" max="3083" width="16.5703125" style="489" bestFit="1" customWidth="1"/>
    <col min="3084" max="3084" width="15" style="489" bestFit="1" customWidth="1"/>
    <col min="3085" max="3328" width="9.140625" style="489"/>
    <col min="3329" max="3329" width="8.42578125" style="489" customWidth="1"/>
    <col min="3330" max="3330" width="54.85546875" style="489" customWidth="1"/>
    <col min="3331" max="3331" width="3.85546875" style="489" customWidth="1"/>
    <col min="3332" max="3332" width="25.140625" style="489" customWidth="1"/>
    <col min="3333" max="3333" width="4.28515625" style="489" customWidth="1"/>
    <col min="3334" max="3334" width="23.85546875" style="489" customWidth="1"/>
    <col min="3335" max="3335" width="18" style="489" customWidth="1"/>
    <col min="3336" max="3336" width="19.140625" style="489" customWidth="1"/>
    <col min="3337" max="3337" width="16.5703125" style="489" bestFit="1" customWidth="1"/>
    <col min="3338" max="3338" width="11.28515625" style="489" bestFit="1" customWidth="1"/>
    <col min="3339" max="3339" width="16.5703125" style="489" bestFit="1" customWidth="1"/>
    <col min="3340" max="3340" width="15" style="489" bestFit="1" customWidth="1"/>
    <col min="3341" max="3584" width="9.140625" style="489"/>
    <col min="3585" max="3585" width="8.42578125" style="489" customWidth="1"/>
    <col min="3586" max="3586" width="54.85546875" style="489" customWidth="1"/>
    <col min="3587" max="3587" width="3.85546875" style="489" customWidth="1"/>
    <col min="3588" max="3588" width="25.140625" style="489" customWidth="1"/>
    <col min="3589" max="3589" width="4.28515625" style="489" customWidth="1"/>
    <col min="3590" max="3590" width="23.85546875" style="489" customWidth="1"/>
    <col min="3591" max="3591" width="18" style="489" customWidth="1"/>
    <col min="3592" max="3592" width="19.140625" style="489" customWidth="1"/>
    <col min="3593" max="3593" width="16.5703125" style="489" bestFit="1" customWidth="1"/>
    <col min="3594" max="3594" width="11.28515625" style="489" bestFit="1" customWidth="1"/>
    <col min="3595" max="3595" width="16.5703125" style="489" bestFit="1" customWidth="1"/>
    <col min="3596" max="3596" width="15" style="489" bestFit="1" customWidth="1"/>
    <col min="3597" max="3840" width="9.140625" style="489"/>
    <col min="3841" max="3841" width="8.42578125" style="489" customWidth="1"/>
    <col min="3842" max="3842" width="54.85546875" style="489" customWidth="1"/>
    <col min="3843" max="3843" width="3.85546875" style="489" customWidth="1"/>
    <col min="3844" max="3844" width="25.140625" style="489" customWidth="1"/>
    <col min="3845" max="3845" width="4.28515625" style="489" customWidth="1"/>
    <col min="3846" max="3846" width="23.85546875" style="489" customWidth="1"/>
    <col min="3847" max="3847" width="18" style="489" customWidth="1"/>
    <col min="3848" max="3848" width="19.140625" style="489" customWidth="1"/>
    <col min="3849" max="3849" width="16.5703125" style="489" bestFit="1" customWidth="1"/>
    <col min="3850" max="3850" width="11.28515625" style="489" bestFit="1" customWidth="1"/>
    <col min="3851" max="3851" width="16.5703125" style="489" bestFit="1" customWidth="1"/>
    <col min="3852" max="3852" width="15" style="489" bestFit="1" customWidth="1"/>
    <col min="3853" max="4096" width="9.140625" style="489"/>
    <col min="4097" max="4097" width="8.42578125" style="489" customWidth="1"/>
    <col min="4098" max="4098" width="54.85546875" style="489" customWidth="1"/>
    <col min="4099" max="4099" width="3.85546875" style="489" customWidth="1"/>
    <col min="4100" max="4100" width="25.140625" style="489" customWidth="1"/>
    <col min="4101" max="4101" width="4.28515625" style="489" customWidth="1"/>
    <col min="4102" max="4102" width="23.85546875" style="489" customWidth="1"/>
    <col min="4103" max="4103" width="18" style="489" customWidth="1"/>
    <col min="4104" max="4104" width="19.140625" style="489" customWidth="1"/>
    <col min="4105" max="4105" width="16.5703125" style="489" bestFit="1" customWidth="1"/>
    <col min="4106" max="4106" width="11.28515625" style="489" bestFit="1" customWidth="1"/>
    <col min="4107" max="4107" width="16.5703125" style="489" bestFit="1" customWidth="1"/>
    <col min="4108" max="4108" width="15" style="489" bestFit="1" customWidth="1"/>
    <col min="4109" max="4352" width="9.140625" style="489"/>
    <col min="4353" max="4353" width="8.42578125" style="489" customWidth="1"/>
    <col min="4354" max="4354" width="54.85546875" style="489" customWidth="1"/>
    <col min="4355" max="4355" width="3.85546875" style="489" customWidth="1"/>
    <col min="4356" max="4356" width="25.140625" style="489" customWidth="1"/>
    <col min="4357" max="4357" width="4.28515625" style="489" customWidth="1"/>
    <col min="4358" max="4358" width="23.85546875" style="489" customWidth="1"/>
    <col min="4359" max="4359" width="18" style="489" customWidth="1"/>
    <col min="4360" max="4360" width="19.140625" style="489" customWidth="1"/>
    <col min="4361" max="4361" width="16.5703125" style="489" bestFit="1" customWidth="1"/>
    <col min="4362" max="4362" width="11.28515625" style="489" bestFit="1" customWidth="1"/>
    <col min="4363" max="4363" width="16.5703125" style="489" bestFit="1" customWidth="1"/>
    <col min="4364" max="4364" width="15" style="489" bestFit="1" customWidth="1"/>
    <col min="4365" max="4608" width="9.140625" style="489"/>
    <col min="4609" max="4609" width="8.42578125" style="489" customWidth="1"/>
    <col min="4610" max="4610" width="54.85546875" style="489" customWidth="1"/>
    <col min="4611" max="4611" width="3.85546875" style="489" customWidth="1"/>
    <col min="4612" max="4612" width="25.140625" style="489" customWidth="1"/>
    <col min="4613" max="4613" width="4.28515625" style="489" customWidth="1"/>
    <col min="4614" max="4614" width="23.85546875" style="489" customWidth="1"/>
    <col min="4615" max="4615" width="18" style="489" customWidth="1"/>
    <col min="4616" max="4616" width="19.140625" style="489" customWidth="1"/>
    <col min="4617" max="4617" width="16.5703125" style="489" bestFit="1" customWidth="1"/>
    <col min="4618" max="4618" width="11.28515625" style="489" bestFit="1" customWidth="1"/>
    <col min="4619" max="4619" width="16.5703125" style="489" bestFit="1" customWidth="1"/>
    <col min="4620" max="4620" width="15" style="489" bestFit="1" customWidth="1"/>
    <col min="4621" max="4864" width="9.140625" style="489"/>
    <col min="4865" max="4865" width="8.42578125" style="489" customWidth="1"/>
    <col min="4866" max="4866" width="54.85546875" style="489" customWidth="1"/>
    <col min="4867" max="4867" width="3.85546875" style="489" customWidth="1"/>
    <col min="4868" max="4868" width="25.140625" style="489" customWidth="1"/>
    <col min="4869" max="4869" width="4.28515625" style="489" customWidth="1"/>
    <col min="4870" max="4870" width="23.85546875" style="489" customWidth="1"/>
    <col min="4871" max="4871" width="18" style="489" customWidth="1"/>
    <col min="4872" max="4872" width="19.140625" style="489" customWidth="1"/>
    <col min="4873" max="4873" width="16.5703125" style="489" bestFit="1" customWidth="1"/>
    <col min="4874" max="4874" width="11.28515625" style="489" bestFit="1" customWidth="1"/>
    <col min="4875" max="4875" width="16.5703125" style="489" bestFit="1" customWidth="1"/>
    <col min="4876" max="4876" width="15" style="489" bestFit="1" customWidth="1"/>
    <col min="4877" max="5120" width="9.140625" style="489"/>
    <col min="5121" max="5121" width="8.42578125" style="489" customWidth="1"/>
    <col min="5122" max="5122" width="54.85546875" style="489" customWidth="1"/>
    <col min="5123" max="5123" width="3.85546875" style="489" customWidth="1"/>
    <col min="5124" max="5124" width="25.140625" style="489" customWidth="1"/>
    <col min="5125" max="5125" width="4.28515625" style="489" customWidth="1"/>
    <col min="5126" max="5126" width="23.85546875" style="489" customWidth="1"/>
    <col min="5127" max="5127" width="18" style="489" customWidth="1"/>
    <col min="5128" max="5128" width="19.140625" style="489" customWidth="1"/>
    <col min="5129" max="5129" width="16.5703125" style="489" bestFit="1" customWidth="1"/>
    <col min="5130" max="5130" width="11.28515625" style="489" bestFit="1" customWidth="1"/>
    <col min="5131" max="5131" width="16.5703125" style="489" bestFit="1" customWidth="1"/>
    <col min="5132" max="5132" width="15" style="489" bestFit="1" customWidth="1"/>
    <col min="5133" max="5376" width="9.140625" style="489"/>
    <col min="5377" max="5377" width="8.42578125" style="489" customWidth="1"/>
    <col min="5378" max="5378" width="54.85546875" style="489" customWidth="1"/>
    <col min="5379" max="5379" width="3.85546875" style="489" customWidth="1"/>
    <col min="5380" max="5380" width="25.140625" style="489" customWidth="1"/>
    <col min="5381" max="5381" width="4.28515625" style="489" customWidth="1"/>
    <col min="5382" max="5382" width="23.85546875" style="489" customWidth="1"/>
    <col min="5383" max="5383" width="18" style="489" customWidth="1"/>
    <col min="5384" max="5384" width="19.140625" style="489" customWidth="1"/>
    <col min="5385" max="5385" width="16.5703125" style="489" bestFit="1" customWidth="1"/>
    <col min="5386" max="5386" width="11.28515625" style="489" bestFit="1" customWidth="1"/>
    <col min="5387" max="5387" width="16.5703125" style="489" bestFit="1" customWidth="1"/>
    <col min="5388" max="5388" width="15" style="489" bestFit="1" customWidth="1"/>
    <col min="5389" max="5632" width="9.140625" style="489"/>
    <col min="5633" max="5633" width="8.42578125" style="489" customWidth="1"/>
    <col min="5634" max="5634" width="54.85546875" style="489" customWidth="1"/>
    <col min="5635" max="5635" width="3.85546875" style="489" customWidth="1"/>
    <col min="5636" max="5636" width="25.140625" style="489" customWidth="1"/>
    <col min="5637" max="5637" width="4.28515625" style="489" customWidth="1"/>
    <col min="5638" max="5638" width="23.85546875" style="489" customWidth="1"/>
    <col min="5639" max="5639" width="18" style="489" customWidth="1"/>
    <col min="5640" max="5640" width="19.140625" style="489" customWidth="1"/>
    <col min="5641" max="5641" width="16.5703125" style="489" bestFit="1" customWidth="1"/>
    <col min="5642" max="5642" width="11.28515625" style="489" bestFit="1" customWidth="1"/>
    <col min="5643" max="5643" width="16.5703125" style="489" bestFit="1" customWidth="1"/>
    <col min="5644" max="5644" width="15" style="489" bestFit="1" customWidth="1"/>
    <col min="5645" max="5888" width="9.140625" style="489"/>
    <col min="5889" max="5889" width="8.42578125" style="489" customWidth="1"/>
    <col min="5890" max="5890" width="54.85546875" style="489" customWidth="1"/>
    <col min="5891" max="5891" width="3.85546875" style="489" customWidth="1"/>
    <col min="5892" max="5892" width="25.140625" style="489" customWidth="1"/>
    <col min="5893" max="5893" width="4.28515625" style="489" customWidth="1"/>
    <col min="5894" max="5894" width="23.85546875" style="489" customWidth="1"/>
    <col min="5895" max="5895" width="18" style="489" customWidth="1"/>
    <col min="5896" max="5896" width="19.140625" style="489" customWidth="1"/>
    <col min="5897" max="5897" width="16.5703125" style="489" bestFit="1" customWidth="1"/>
    <col min="5898" max="5898" width="11.28515625" style="489" bestFit="1" customWidth="1"/>
    <col min="5899" max="5899" width="16.5703125" style="489" bestFit="1" customWidth="1"/>
    <col min="5900" max="5900" width="15" style="489" bestFit="1" customWidth="1"/>
    <col min="5901" max="6144" width="9.140625" style="489"/>
    <col min="6145" max="6145" width="8.42578125" style="489" customWidth="1"/>
    <col min="6146" max="6146" width="54.85546875" style="489" customWidth="1"/>
    <col min="6147" max="6147" width="3.85546875" style="489" customWidth="1"/>
    <col min="6148" max="6148" width="25.140625" style="489" customWidth="1"/>
    <col min="6149" max="6149" width="4.28515625" style="489" customWidth="1"/>
    <col min="6150" max="6150" width="23.85546875" style="489" customWidth="1"/>
    <col min="6151" max="6151" width="18" style="489" customWidth="1"/>
    <col min="6152" max="6152" width="19.140625" style="489" customWidth="1"/>
    <col min="6153" max="6153" width="16.5703125" style="489" bestFit="1" customWidth="1"/>
    <col min="6154" max="6154" width="11.28515625" style="489" bestFit="1" customWidth="1"/>
    <col min="6155" max="6155" width="16.5703125" style="489" bestFit="1" customWidth="1"/>
    <col min="6156" max="6156" width="15" style="489" bestFit="1" customWidth="1"/>
    <col min="6157" max="6400" width="9.140625" style="489"/>
    <col min="6401" max="6401" width="8.42578125" style="489" customWidth="1"/>
    <col min="6402" max="6402" width="54.85546875" style="489" customWidth="1"/>
    <col min="6403" max="6403" width="3.85546875" style="489" customWidth="1"/>
    <col min="6404" max="6404" width="25.140625" style="489" customWidth="1"/>
    <col min="6405" max="6405" width="4.28515625" style="489" customWidth="1"/>
    <col min="6406" max="6406" width="23.85546875" style="489" customWidth="1"/>
    <col min="6407" max="6407" width="18" style="489" customWidth="1"/>
    <col min="6408" max="6408" width="19.140625" style="489" customWidth="1"/>
    <col min="6409" max="6409" width="16.5703125" style="489" bestFit="1" customWidth="1"/>
    <col min="6410" max="6410" width="11.28515625" style="489" bestFit="1" customWidth="1"/>
    <col min="6411" max="6411" width="16.5703125" style="489" bestFit="1" customWidth="1"/>
    <col min="6412" max="6412" width="15" style="489" bestFit="1" customWidth="1"/>
    <col min="6413" max="6656" width="9.140625" style="489"/>
    <col min="6657" max="6657" width="8.42578125" style="489" customWidth="1"/>
    <col min="6658" max="6658" width="54.85546875" style="489" customWidth="1"/>
    <col min="6659" max="6659" width="3.85546875" style="489" customWidth="1"/>
    <col min="6660" max="6660" width="25.140625" style="489" customWidth="1"/>
    <col min="6661" max="6661" width="4.28515625" style="489" customWidth="1"/>
    <col min="6662" max="6662" width="23.85546875" style="489" customWidth="1"/>
    <col min="6663" max="6663" width="18" style="489" customWidth="1"/>
    <col min="6664" max="6664" width="19.140625" style="489" customWidth="1"/>
    <col min="6665" max="6665" width="16.5703125" style="489" bestFit="1" customWidth="1"/>
    <col min="6666" max="6666" width="11.28515625" style="489" bestFit="1" customWidth="1"/>
    <col min="6667" max="6667" width="16.5703125" style="489" bestFit="1" customWidth="1"/>
    <col min="6668" max="6668" width="15" style="489" bestFit="1" customWidth="1"/>
    <col min="6669" max="6912" width="9.140625" style="489"/>
    <col min="6913" max="6913" width="8.42578125" style="489" customWidth="1"/>
    <col min="6914" max="6914" width="54.85546875" style="489" customWidth="1"/>
    <col min="6915" max="6915" width="3.85546875" style="489" customWidth="1"/>
    <col min="6916" max="6916" width="25.140625" style="489" customWidth="1"/>
    <col min="6917" max="6917" width="4.28515625" style="489" customWidth="1"/>
    <col min="6918" max="6918" width="23.85546875" style="489" customWidth="1"/>
    <col min="6919" max="6919" width="18" style="489" customWidth="1"/>
    <col min="6920" max="6920" width="19.140625" style="489" customWidth="1"/>
    <col min="6921" max="6921" width="16.5703125" style="489" bestFit="1" customWidth="1"/>
    <col min="6922" max="6922" width="11.28515625" style="489" bestFit="1" customWidth="1"/>
    <col min="6923" max="6923" width="16.5703125" style="489" bestFit="1" customWidth="1"/>
    <col min="6924" max="6924" width="15" style="489" bestFit="1" customWidth="1"/>
    <col min="6925" max="7168" width="9.140625" style="489"/>
    <col min="7169" max="7169" width="8.42578125" style="489" customWidth="1"/>
    <col min="7170" max="7170" width="54.85546875" style="489" customWidth="1"/>
    <col min="7171" max="7171" width="3.85546875" style="489" customWidth="1"/>
    <col min="7172" max="7172" width="25.140625" style="489" customWidth="1"/>
    <col min="7173" max="7173" width="4.28515625" style="489" customWidth="1"/>
    <col min="7174" max="7174" width="23.85546875" style="489" customWidth="1"/>
    <col min="7175" max="7175" width="18" style="489" customWidth="1"/>
    <col min="7176" max="7176" width="19.140625" style="489" customWidth="1"/>
    <col min="7177" max="7177" width="16.5703125" style="489" bestFit="1" customWidth="1"/>
    <col min="7178" max="7178" width="11.28515625" style="489" bestFit="1" customWidth="1"/>
    <col min="7179" max="7179" width="16.5703125" style="489" bestFit="1" customWidth="1"/>
    <col min="7180" max="7180" width="15" style="489" bestFit="1" customWidth="1"/>
    <col min="7181" max="7424" width="9.140625" style="489"/>
    <col min="7425" max="7425" width="8.42578125" style="489" customWidth="1"/>
    <col min="7426" max="7426" width="54.85546875" style="489" customWidth="1"/>
    <col min="7427" max="7427" width="3.85546875" style="489" customWidth="1"/>
    <col min="7428" max="7428" width="25.140625" style="489" customWidth="1"/>
    <col min="7429" max="7429" width="4.28515625" style="489" customWidth="1"/>
    <col min="7430" max="7430" width="23.85546875" style="489" customWidth="1"/>
    <col min="7431" max="7431" width="18" style="489" customWidth="1"/>
    <col min="7432" max="7432" width="19.140625" style="489" customWidth="1"/>
    <col min="7433" max="7433" width="16.5703125" style="489" bestFit="1" customWidth="1"/>
    <col min="7434" max="7434" width="11.28515625" style="489" bestFit="1" customWidth="1"/>
    <col min="7435" max="7435" width="16.5703125" style="489" bestFit="1" customWidth="1"/>
    <col min="7436" max="7436" width="15" style="489" bestFit="1" customWidth="1"/>
    <col min="7437" max="7680" width="9.140625" style="489"/>
    <col min="7681" max="7681" width="8.42578125" style="489" customWidth="1"/>
    <col min="7682" max="7682" width="54.85546875" style="489" customWidth="1"/>
    <col min="7683" max="7683" width="3.85546875" style="489" customWidth="1"/>
    <col min="7684" max="7684" width="25.140625" style="489" customWidth="1"/>
    <col min="7685" max="7685" width="4.28515625" style="489" customWidth="1"/>
    <col min="7686" max="7686" width="23.85546875" style="489" customWidth="1"/>
    <col min="7687" max="7687" width="18" style="489" customWidth="1"/>
    <col min="7688" max="7688" width="19.140625" style="489" customWidth="1"/>
    <col min="7689" max="7689" width="16.5703125" style="489" bestFit="1" customWidth="1"/>
    <col min="7690" max="7690" width="11.28515625" style="489" bestFit="1" customWidth="1"/>
    <col min="7691" max="7691" width="16.5703125" style="489" bestFit="1" customWidth="1"/>
    <col min="7692" max="7692" width="15" style="489" bestFit="1" customWidth="1"/>
    <col min="7693" max="7936" width="9.140625" style="489"/>
    <col min="7937" max="7937" width="8.42578125" style="489" customWidth="1"/>
    <col min="7938" max="7938" width="54.85546875" style="489" customWidth="1"/>
    <col min="7939" max="7939" width="3.85546875" style="489" customWidth="1"/>
    <col min="7940" max="7940" width="25.140625" style="489" customWidth="1"/>
    <col min="7941" max="7941" width="4.28515625" style="489" customWidth="1"/>
    <col min="7942" max="7942" width="23.85546875" style="489" customWidth="1"/>
    <col min="7943" max="7943" width="18" style="489" customWidth="1"/>
    <col min="7944" max="7944" width="19.140625" style="489" customWidth="1"/>
    <col min="7945" max="7945" width="16.5703125" style="489" bestFit="1" customWidth="1"/>
    <col min="7946" max="7946" width="11.28515625" style="489" bestFit="1" customWidth="1"/>
    <col min="7947" max="7947" width="16.5703125" style="489" bestFit="1" customWidth="1"/>
    <col min="7948" max="7948" width="15" style="489" bestFit="1" customWidth="1"/>
    <col min="7949" max="8192" width="9.140625" style="489"/>
    <col min="8193" max="8193" width="8.42578125" style="489" customWidth="1"/>
    <col min="8194" max="8194" width="54.85546875" style="489" customWidth="1"/>
    <col min="8195" max="8195" width="3.85546875" style="489" customWidth="1"/>
    <col min="8196" max="8196" width="25.140625" style="489" customWidth="1"/>
    <col min="8197" max="8197" width="4.28515625" style="489" customWidth="1"/>
    <col min="8198" max="8198" width="23.85546875" style="489" customWidth="1"/>
    <col min="8199" max="8199" width="18" style="489" customWidth="1"/>
    <col min="8200" max="8200" width="19.140625" style="489" customWidth="1"/>
    <col min="8201" max="8201" width="16.5703125" style="489" bestFit="1" customWidth="1"/>
    <col min="8202" max="8202" width="11.28515625" style="489" bestFit="1" customWidth="1"/>
    <col min="8203" max="8203" width="16.5703125" style="489" bestFit="1" customWidth="1"/>
    <col min="8204" max="8204" width="15" style="489" bestFit="1" customWidth="1"/>
    <col min="8205" max="8448" width="9.140625" style="489"/>
    <col min="8449" max="8449" width="8.42578125" style="489" customWidth="1"/>
    <col min="8450" max="8450" width="54.85546875" style="489" customWidth="1"/>
    <col min="8451" max="8451" width="3.85546875" style="489" customWidth="1"/>
    <col min="8452" max="8452" width="25.140625" style="489" customWidth="1"/>
    <col min="8453" max="8453" width="4.28515625" style="489" customWidth="1"/>
    <col min="8454" max="8454" width="23.85546875" style="489" customWidth="1"/>
    <col min="8455" max="8455" width="18" style="489" customWidth="1"/>
    <col min="8456" max="8456" width="19.140625" style="489" customWidth="1"/>
    <col min="8457" max="8457" width="16.5703125" style="489" bestFit="1" customWidth="1"/>
    <col min="8458" max="8458" width="11.28515625" style="489" bestFit="1" customWidth="1"/>
    <col min="8459" max="8459" width="16.5703125" style="489" bestFit="1" customWidth="1"/>
    <col min="8460" max="8460" width="15" style="489" bestFit="1" customWidth="1"/>
    <col min="8461" max="8704" width="9.140625" style="489"/>
    <col min="8705" max="8705" width="8.42578125" style="489" customWidth="1"/>
    <col min="8706" max="8706" width="54.85546875" style="489" customWidth="1"/>
    <col min="8707" max="8707" width="3.85546875" style="489" customWidth="1"/>
    <col min="8708" max="8708" width="25.140625" style="489" customWidth="1"/>
    <col min="8709" max="8709" width="4.28515625" style="489" customWidth="1"/>
    <col min="8710" max="8710" width="23.85546875" style="489" customWidth="1"/>
    <col min="8711" max="8711" width="18" style="489" customWidth="1"/>
    <col min="8712" max="8712" width="19.140625" style="489" customWidth="1"/>
    <col min="8713" max="8713" width="16.5703125" style="489" bestFit="1" customWidth="1"/>
    <col min="8714" max="8714" width="11.28515625" style="489" bestFit="1" customWidth="1"/>
    <col min="8715" max="8715" width="16.5703125" style="489" bestFit="1" customWidth="1"/>
    <col min="8716" max="8716" width="15" style="489" bestFit="1" customWidth="1"/>
    <col min="8717" max="8960" width="9.140625" style="489"/>
    <col min="8961" max="8961" width="8.42578125" style="489" customWidth="1"/>
    <col min="8962" max="8962" width="54.85546875" style="489" customWidth="1"/>
    <col min="8963" max="8963" width="3.85546875" style="489" customWidth="1"/>
    <col min="8964" max="8964" width="25.140625" style="489" customWidth="1"/>
    <col min="8965" max="8965" width="4.28515625" style="489" customWidth="1"/>
    <col min="8966" max="8966" width="23.85546875" style="489" customWidth="1"/>
    <col min="8967" max="8967" width="18" style="489" customWidth="1"/>
    <col min="8968" max="8968" width="19.140625" style="489" customWidth="1"/>
    <col min="8969" max="8969" width="16.5703125" style="489" bestFit="1" customWidth="1"/>
    <col min="8970" max="8970" width="11.28515625" style="489" bestFit="1" customWidth="1"/>
    <col min="8971" max="8971" width="16.5703125" style="489" bestFit="1" customWidth="1"/>
    <col min="8972" max="8972" width="15" style="489" bestFit="1" customWidth="1"/>
    <col min="8973" max="9216" width="9.140625" style="489"/>
    <col min="9217" max="9217" width="8.42578125" style="489" customWidth="1"/>
    <col min="9218" max="9218" width="54.85546875" style="489" customWidth="1"/>
    <col min="9219" max="9219" width="3.85546875" style="489" customWidth="1"/>
    <col min="9220" max="9220" width="25.140625" style="489" customWidth="1"/>
    <col min="9221" max="9221" width="4.28515625" style="489" customWidth="1"/>
    <col min="9222" max="9222" width="23.85546875" style="489" customWidth="1"/>
    <col min="9223" max="9223" width="18" style="489" customWidth="1"/>
    <col min="9224" max="9224" width="19.140625" style="489" customWidth="1"/>
    <col min="9225" max="9225" width="16.5703125" style="489" bestFit="1" customWidth="1"/>
    <col min="9226" max="9226" width="11.28515625" style="489" bestFit="1" customWidth="1"/>
    <col min="9227" max="9227" width="16.5703125" style="489" bestFit="1" customWidth="1"/>
    <col min="9228" max="9228" width="15" style="489" bestFit="1" customWidth="1"/>
    <col min="9229" max="9472" width="9.140625" style="489"/>
    <col min="9473" max="9473" width="8.42578125" style="489" customWidth="1"/>
    <col min="9474" max="9474" width="54.85546875" style="489" customWidth="1"/>
    <col min="9475" max="9475" width="3.85546875" style="489" customWidth="1"/>
    <col min="9476" max="9476" width="25.140625" style="489" customWidth="1"/>
    <col min="9477" max="9477" width="4.28515625" style="489" customWidth="1"/>
    <col min="9478" max="9478" width="23.85546875" style="489" customWidth="1"/>
    <col min="9479" max="9479" width="18" style="489" customWidth="1"/>
    <col min="9480" max="9480" width="19.140625" style="489" customWidth="1"/>
    <col min="9481" max="9481" width="16.5703125" style="489" bestFit="1" customWidth="1"/>
    <col min="9482" max="9482" width="11.28515625" style="489" bestFit="1" customWidth="1"/>
    <col min="9483" max="9483" width="16.5703125" style="489" bestFit="1" customWidth="1"/>
    <col min="9484" max="9484" width="15" style="489" bestFit="1" customWidth="1"/>
    <col min="9485" max="9728" width="9.140625" style="489"/>
    <col min="9729" max="9729" width="8.42578125" style="489" customWidth="1"/>
    <col min="9730" max="9730" width="54.85546875" style="489" customWidth="1"/>
    <col min="9731" max="9731" width="3.85546875" style="489" customWidth="1"/>
    <col min="9732" max="9732" width="25.140625" style="489" customWidth="1"/>
    <col min="9733" max="9733" width="4.28515625" style="489" customWidth="1"/>
    <col min="9734" max="9734" width="23.85546875" style="489" customWidth="1"/>
    <col min="9735" max="9735" width="18" style="489" customWidth="1"/>
    <col min="9736" max="9736" width="19.140625" style="489" customWidth="1"/>
    <col min="9737" max="9737" width="16.5703125" style="489" bestFit="1" customWidth="1"/>
    <col min="9738" max="9738" width="11.28515625" style="489" bestFit="1" customWidth="1"/>
    <col min="9739" max="9739" width="16.5703125" style="489" bestFit="1" customWidth="1"/>
    <col min="9740" max="9740" width="15" style="489" bestFit="1" customWidth="1"/>
    <col min="9741" max="9984" width="9.140625" style="489"/>
    <col min="9985" max="9985" width="8.42578125" style="489" customWidth="1"/>
    <col min="9986" max="9986" width="54.85546875" style="489" customWidth="1"/>
    <col min="9987" max="9987" width="3.85546875" style="489" customWidth="1"/>
    <col min="9988" max="9988" width="25.140625" style="489" customWidth="1"/>
    <col min="9989" max="9989" width="4.28515625" style="489" customWidth="1"/>
    <col min="9990" max="9990" width="23.85546875" style="489" customWidth="1"/>
    <col min="9991" max="9991" width="18" style="489" customWidth="1"/>
    <col min="9992" max="9992" width="19.140625" style="489" customWidth="1"/>
    <col min="9993" max="9993" width="16.5703125" style="489" bestFit="1" customWidth="1"/>
    <col min="9994" max="9994" width="11.28515625" style="489" bestFit="1" customWidth="1"/>
    <col min="9995" max="9995" width="16.5703125" style="489" bestFit="1" customWidth="1"/>
    <col min="9996" max="9996" width="15" style="489" bestFit="1" customWidth="1"/>
    <col min="9997" max="10240" width="9.140625" style="489"/>
    <col min="10241" max="10241" width="8.42578125" style="489" customWidth="1"/>
    <col min="10242" max="10242" width="54.85546875" style="489" customWidth="1"/>
    <col min="10243" max="10243" width="3.85546875" style="489" customWidth="1"/>
    <col min="10244" max="10244" width="25.140625" style="489" customWidth="1"/>
    <col min="10245" max="10245" width="4.28515625" style="489" customWidth="1"/>
    <col min="10246" max="10246" width="23.85546875" style="489" customWidth="1"/>
    <col min="10247" max="10247" width="18" style="489" customWidth="1"/>
    <col min="10248" max="10248" width="19.140625" style="489" customWidth="1"/>
    <col min="10249" max="10249" width="16.5703125" style="489" bestFit="1" customWidth="1"/>
    <col min="10250" max="10250" width="11.28515625" style="489" bestFit="1" customWidth="1"/>
    <col min="10251" max="10251" width="16.5703125" style="489" bestFit="1" customWidth="1"/>
    <col min="10252" max="10252" width="15" style="489" bestFit="1" customWidth="1"/>
    <col min="10253" max="10496" width="9.140625" style="489"/>
    <col min="10497" max="10497" width="8.42578125" style="489" customWidth="1"/>
    <col min="10498" max="10498" width="54.85546875" style="489" customWidth="1"/>
    <col min="10499" max="10499" width="3.85546875" style="489" customWidth="1"/>
    <col min="10500" max="10500" width="25.140625" style="489" customWidth="1"/>
    <col min="10501" max="10501" width="4.28515625" style="489" customWidth="1"/>
    <col min="10502" max="10502" width="23.85546875" style="489" customWidth="1"/>
    <col min="10503" max="10503" width="18" style="489" customWidth="1"/>
    <col min="10504" max="10504" width="19.140625" style="489" customWidth="1"/>
    <col min="10505" max="10505" width="16.5703125" style="489" bestFit="1" customWidth="1"/>
    <col min="10506" max="10506" width="11.28515625" style="489" bestFit="1" customWidth="1"/>
    <col min="10507" max="10507" width="16.5703125" style="489" bestFit="1" customWidth="1"/>
    <col min="10508" max="10508" width="15" style="489" bestFit="1" customWidth="1"/>
    <col min="10509" max="10752" width="9.140625" style="489"/>
    <col min="10753" max="10753" width="8.42578125" style="489" customWidth="1"/>
    <col min="10754" max="10754" width="54.85546875" style="489" customWidth="1"/>
    <col min="10755" max="10755" width="3.85546875" style="489" customWidth="1"/>
    <col min="10756" max="10756" width="25.140625" style="489" customWidth="1"/>
    <col min="10757" max="10757" width="4.28515625" style="489" customWidth="1"/>
    <col min="10758" max="10758" width="23.85546875" style="489" customWidth="1"/>
    <col min="10759" max="10759" width="18" style="489" customWidth="1"/>
    <col min="10760" max="10760" width="19.140625" style="489" customWidth="1"/>
    <col min="10761" max="10761" width="16.5703125" style="489" bestFit="1" customWidth="1"/>
    <col min="10762" max="10762" width="11.28515625" style="489" bestFit="1" customWidth="1"/>
    <col min="10763" max="10763" width="16.5703125" style="489" bestFit="1" customWidth="1"/>
    <col min="10764" max="10764" width="15" style="489" bestFit="1" customWidth="1"/>
    <col min="10765" max="11008" width="9.140625" style="489"/>
    <col min="11009" max="11009" width="8.42578125" style="489" customWidth="1"/>
    <col min="11010" max="11010" width="54.85546875" style="489" customWidth="1"/>
    <col min="11011" max="11011" width="3.85546875" style="489" customWidth="1"/>
    <col min="11012" max="11012" width="25.140625" style="489" customWidth="1"/>
    <col min="11013" max="11013" width="4.28515625" style="489" customWidth="1"/>
    <col min="11014" max="11014" width="23.85546875" style="489" customWidth="1"/>
    <col min="11015" max="11015" width="18" style="489" customWidth="1"/>
    <col min="11016" max="11016" width="19.140625" style="489" customWidth="1"/>
    <col min="11017" max="11017" width="16.5703125" style="489" bestFit="1" customWidth="1"/>
    <col min="11018" max="11018" width="11.28515625" style="489" bestFit="1" customWidth="1"/>
    <col min="11019" max="11019" width="16.5703125" style="489" bestFit="1" customWidth="1"/>
    <col min="11020" max="11020" width="15" style="489" bestFit="1" customWidth="1"/>
    <col min="11021" max="11264" width="9.140625" style="489"/>
    <col min="11265" max="11265" width="8.42578125" style="489" customWidth="1"/>
    <col min="11266" max="11266" width="54.85546875" style="489" customWidth="1"/>
    <col min="11267" max="11267" width="3.85546875" style="489" customWidth="1"/>
    <col min="11268" max="11268" width="25.140625" style="489" customWidth="1"/>
    <col min="11269" max="11269" width="4.28515625" style="489" customWidth="1"/>
    <col min="11270" max="11270" width="23.85546875" style="489" customWidth="1"/>
    <col min="11271" max="11271" width="18" style="489" customWidth="1"/>
    <col min="11272" max="11272" width="19.140625" style="489" customWidth="1"/>
    <col min="11273" max="11273" width="16.5703125" style="489" bestFit="1" customWidth="1"/>
    <col min="11274" max="11274" width="11.28515625" style="489" bestFit="1" customWidth="1"/>
    <col min="11275" max="11275" width="16.5703125" style="489" bestFit="1" customWidth="1"/>
    <col min="11276" max="11276" width="15" style="489" bestFit="1" customWidth="1"/>
    <col min="11277" max="11520" width="9.140625" style="489"/>
    <col min="11521" max="11521" width="8.42578125" style="489" customWidth="1"/>
    <col min="11522" max="11522" width="54.85546875" style="489" customWidth="1"/>
    <col min="11523" max="11523" width="3.85546875" style="489" customWidth="1"/>
    <col min="11524" max="11524" width="25.140625" style="489" customWidth="1"/>
    <col min="11525" max="11525" width="4.28515625" style="489" customWidth="1"/>
    <col min="11526" max="11526" width="23.85546875" style="489" customWidth="1"/>
    <col min="11527" max="11527" width="18" style="489" customWidth="1"/>
    <col min="11528" max="11528" width="19.140625" style="489" customWidth="1"/>
    <col min="11529" max="11529" width="16.5703125" style="489" bestFit="1" customWidth="1"/>
    <col min="11530" max="11530" width="11.28515625" style="489" bestFit="1" customWidth="1"/>
    <col min="11531" max="11531" width="16.5703125" style="489" bestFit="1" customWidth="1"/>
    <col min="11532" max="11532" width="15" style="489" bestFit="1" customWidth="1"/>
    <col min="11533" max="11776" width="9.140625" style="489"/>
    <col min="11777" max="11777" width="8.42578125" style="489" customWidth="1"/>
    <col min="11778" max="11778" width="54.85546875" style="489" customWidth="1"/>
    <col min="11779" max="11779" width="3.85546875" style="489" customWidth="1"/>
    <col min="11780" max="11780" width="25.140625" style="489" customWidth="1"/>
    <col min="11781" max="11781" width="4.28515625" style="489" customWidth="1"/>
    <col min="11782" max="11782" width="23.85546875" style="489" customWidth="1"/>
    <col min="11783" max="11783" width="18" style="489" customWidth="1"/>
    <col min="11784" max="11784" width="19.140625" style="489" customWidth="1"/>
    <col min="11785" max="11785" width="16.5703125" style="489" bestFit="1" customWidth="1"/>
    <col min="11786" max="11786" width="11.28515625" style="489" bestFit="1" customWidth="1"/>
    <col min="11787" max="11787" width="16.5703125" style="489" bestFit="1" customWidth="1"/>
    <col min="11788" max="11788" width="15" style="489" bestFit="1" customWidth="1"/>
    <col min="11789" max="12032" width="9.140625" style="489"/>
    <col min="12033" max="12033" width="8.42578125" style="489" customWidth="1"/>
    <col min="12034" max="12034" width="54.85546875" style="489" customWidth="1"/>
    <col min="12035" max="12035" width="3.85546875" style="489" customWidth="1"/>
    <col min="12036" max="12036" width="25.140625" style="489" customWidth="1"/>
    <col min="12037" max="12037" width="4.28515625" style="489" customWidth="1"/>
    <col min="12038" max="12038" width="23.85546875" style="489" customWidth="1"/>
    <col min="12039" max="12039" width="18" style="489" customWidth="1"/>
    <col min="12040" max="12040" width="19.140625" style="489" customWidth="1"/>
    <col min="12041" max="12041" width="16.5703125" style="489" bestFit="1" customWidth="1"/>
    <col min="12042" max="12042" width="11.28515625" style="489" bestFit="1" customWidth="1"/>
    <col min="12043" max="12043" width="16.5703125" style="489" bestFit="1" customWidth="1"/>
    <col min="12044" max="12044" width="15" style="489" bestFit="1" customWidth="1"/>
    <col min="12045" max="12288" width="9.140625" style="489"/>
    <col min="12289" max="12289" width="8.42578125" style="489" customWidth="1"/>
    <col min="12290" max="12290" width="54.85546875" style="489" customWidth="1"/>
    <col min="12291" max="12291" width="3.85546875" style="489" customWidth="1"/>
    <col min="12292" max="12292" width="25.140625" style="489" customWidth="1"/>
    <col min="12293" max="12293" width="4.28515625" style="489" customWidth="1"/>
    <col min="12294" max="12294" width="23.85546875" style="489" customWidth="1"/>
    <col min="12295" max="12295" width="18" style="489" customWidth="1"/>
    <col min="12296" max="12296" width="19.140625" style="489" customWidth="1"/>
    <col min="12297" max="12297" width="16.5703125" style="489" bestFit="1" customWidth="1"/>
    <col min="12298" max="12298" width="11.28515625" style="489" bestFit="1" customWidth="1"/>
    <col min="12299" max="12299" width="16.5703125" style="489" bestFit="1" customWidth="1"/>
    <col min="12300" max="12300" width="15" style="489" bestFit="1" customWidth="1"/>
    <col min="12301" max="12544" width="9.140625" style="489"/>
    <col min="12545" max="12545" width="8.42578125" style="489" customWidth="1"/>
    <col min="12546" max="12546" width="54.85546875" style="489" customWidth="1"/>
    <col min="12547" max="12547" width="3.85546875" style="489" customWidth="1"/>
    <col min="12548" max="12548" width="25.140625" style="489" customWidth="1"/>
    <col min="12549" max="12549" width="4.28515625" style="489" customWidth="1"/>
    <col min="12550" max="12550" width="23.85546875" style="489" customWidth="1"/>
    <col min="12551" max="12551" width="18" style="489" customWidth="1"/>
    <col min="12552" max="12552" width="19.140625" style="489" customWidth="1"/>
    <col min="12553" max="12553" width="16.5703125" style="489" bestFit="1" customWidth="1"/>
    <col min="12554" max="12554" width="11.28515625" style="489" bestFit="1" customWidth="1"/>
    <col min="12555" max="12555" width="16.5703125" style="489" bestFit="1" customWidth="1"/>
    <col min="12556" max="12556" width="15" style="489" bestFit="1" customWidth="1"/>
    <col min="12557" max="12800" width="9.140625" style="489"/>
    <col min="12801" max="12801" width="8.42578125" style="489" customWidth="1"/>
    <col min="12802" max="12802" width="54.85546875" style="489" customWidth="1"/>
    <col min="12803" max="12803" width="3.85546875" style="489" customWidth="1"/>
    <col min="12804" max="12804" width="25.140625" style="489" customWidth="1"/>
    <col min="12805" max="12805" width="4.28515625" style="489" customWidth="1"/>
    <col min="12806" max="12806" width="23.85546875" style="489" customWidth="1"/>
    <col min="12807" max="12807" width="18" style="489" customWidth="1"/>
    <col min="12808" max="12808" width="19.140625" style="489" customWidth="1"/>
    <col min="12809" max="12809" width="16.5703125" style="489" bestFit="1" customWidth="1"/>
    <col min="12810" max="12810" width="11.28515625" style="489" bestFit="1" customWidth="1"/>
    <col min="12811" max="12811" width="16.5703125" style="489" bestFit="1" customWidth="1"/>
    <col min="12812" max="12812" width="15" style="489" bestFit="1" customWidth="1"/>
    <col min="12813" max="13056" width="9.140625" style="489"/>
    <col min="13057" max="13057" width="8.42578125" style="489" customWidth="1"/>
    <col min="13058" max="13058" width="54.85546875" style="489" customWidth="1"/>
    <col min="13059" max="13059" width="3.85546875" style="489" customWidth="1"/>
    <col min="13060" max="13060" width="25.140625" style="489" customWidth="1"/>
    <col min="13061" max="13061" width="4.28515625" style="489" customWidth="1"/>
    <col min="13062" max="13062" width="23.85546875" style="489" customWidth="1"/>
    <col min="13063" max="13063" width="18" style="489" customWidth="1"/>
    <col min="13064" max="13064" width="19.140625" style="489" customWidth="1"/>
    <col min="13065" max="13065" width="16.5703125" style="489" bestFit="1" customWidth="1"/>
    <col min="13066" max="13066" width="11.28515625" style="489" bestFit="1" customWidth="1"/>
    <col min="13067" max="13067" width="16.5703125" style="489" bestFit="1" customWidth="1"/>
    <col min="13068" max="13068" width="15" style="489" bestFit="1" customWidth="1"/>
    <col min="13069" max="13312" width="9.140625" style="489"/>
    <col min="13313" max="13313" width="8.42578125" style="489" customWidth="1"/>
    <col min="13314" max="13314" width="54.85546875" style="489" customWidth="1"/>
    <col min="13315" max="13315" width="3.85546875" style="489" customWidth="1"/>
    <col min="13316" max="13316" width="25.140625" style="489" customWidth="1"/>
    <col min="13317" max="13317" width="4.28515625" style="489" customWidth="1"/>
    <col min="13318" max="13318" width="23.85546875" style="489" customWidth="1"/>
    <col min="13319" max="13319" width="18" style="489" customWidth="1"/>
    <col min="13320" max="13320" width="19.140625" style="489" customWidth="1"/>
    <col min="13321" max="13321" width="16.5703125" style="489" bestFit="1" customWidth="1"/>
    <col min="13322" max="13322" width="11.28515625" style="489" bestFit="1" customWidth="1"/>
    <col min="13323" max="13323" width="16.5703125" style="489" bestFit="1" customWidth="1"/>
    <col min="13324" max="13324" width="15" style="489" bestFit="1" customWidth="1"/>
    <col min="13325" max="13568" width="9.140625" style="489"/>
    <col min="13569" max="13569" width="8.42578125" style="489" customWidth="1"/>
    <col min="13570" max="13570" width="54.85546875" style="489" customWidth="1"/>
    <col min="13571" max="13571" width="3.85546875" style="489" customWidth="1"/>
    <col min="13572" max="13572" width="25.140625" style="489" customWidth="1"/>
    <col min="13573" max="13573" width="4.28515625" style="489" customWidth="1"/>
    <col min="13574" max="13574" width="23.85546875" style="489" customWidth="1"/>
    <col min="13575" max="13575" width="18" style="489" customWidth="1"/>
    <col min="13576" max="13576" width="19.140625" style="489" customWidth="1"/>
    <col min="13577" max="13577" width="16.5703125" style="489" bestFit="1" customWidth="1"/>
    <col min="13578" max="13578" width="11.28515625" style="489" bestFit="1" customWidth="1"/>
    <col min="13579" max="13579" width="16.5703125" style="489" bestFit="1" customWidth="1"/>
    <col min="13580" max="13580" width="15" style="489" bestFit="1" customWidth="1"/>
    <col min="13581" max="13824" width="9.140625" style="489"/>
    <col min="13825" max="13825" width="8.42578125" style="489" customWidth="1"/>
    <col min="13826" max="13826" width="54.85546875" style="489" customWidth="1"/>
    <col min="13827" max="13827" width="3.85546875" style="489" customWidth="1"/>
    <col min="13828" max="13828" width="25.140625" style="489" customWidth="1"/>
    <col min="13829" max="13829" width="4.28515625" style="489" customWidth="1"/>
    <col min="13830" max="13830" width="23.85546875" style="489" customWidth="1"/>
    <col min="13831" max="13831" width="18" style="489" customWidth="1"/>
    <col min="13832" max="13832" width="19.140625" style="489" customWidth="1"/>
    <col min="13833" max="13833" width="16.5703125" style="489" bestFit="1" customWidth="1"/>
    <col min="13834" max="13834" width="11.28515625" style="489" bestFit="1" customWidth="1"/>
    <col min="13835" max="13835" width="16.5703125" style="489" bestFit="1" customWidth="1"/>
    <col min="13836" max="13836" width="15" style="489" bestFit="1" customWidth="1"/>
    <col min="13837" max="14080" width="9.140625" style="489"/>
    <col min="14081" max="14081" width="8.42578125" style="489" customWidth="1"/>
    <col min="14082" max="14082" width="54.85546875" style="489" customWidth="1"/>
    <col min="14083" max="14083" width="3.85546875" style="489" customWidth="1"/>
    <col min="14084" max="14084" width="25.140625" style="489" customWidth="1"/>
    <col min="14085" max="14085" width="4.28515625" style="489" customWidth="1"/>
    <col min="14086" max="14086" width="23.85546875" style="489" customWidth="1"/>
    <col min="14087" max="14087" width="18" style="489" customWidth="1"/>
    <col min="14088" max="14088" width="19.140625" style="489" customWidth="1"/>
    <col min="14089" max="14089" width="16.5703125" style="489" bestFit="1" customWidth="1"/>
    <col min="14090" max="14090" width="11.28515625" style="489" bestFit="1" customWidth="1"/>
    <col min="14091" max="14091" width="16.5703125" style="489" bestFit="1" customWidth="1"/>
    <col min="14092" max="14092" width="15" style="489" bestFit="1" customWidth="1"/>
    <col min="14093" max="14336" width="9.140625" style="489"/>
    <col min="14337" max="14337" width="8.42578125" style="489" customWidth="1"/>
    <col min="14338" max="14338" width="54.85546875" style="489" customWidth="1"/>
    <col min="14339" max="14339" width="3.85546875" style="489" customWidth="1"/>
    <col min="14340" max="14340" width="25.140625" style="489" customWidth="1"/>
    <col min="14341" max="14341" width="4.28515625" style="489" customWidth="1"/>
    <col min="14342" max="14342" width="23.85546875" style="489" customWidth="1"/>
    <col min="14343" max="14343" width="18" style="489" customWidth="1"/>
    <col min="14344" max="14344" width="19.140625" style="489" customWidth="1"/>
    <col min="14345" max="14345" width="16.5703125" style="489" bestFit="1" customWidth="1"/>
    <col min="14346" max="14346" width="11.28515625" style="489" bestFit="1" customWidth="1"/>
    <col min="14347" max="14347" width="16.5703125" style="489" bestFit="1" customWidth="1"/>
    <col min="14348" max="14348" width="15" style="489" bestFit="1" customWidth="1"/>
    <col min="14349" max="14592" width="9.140625" style="489"/>
    <col min="14593" max="14593" width="8.42578125" style="489" customWidth="1"/>
    <col min="14594" max="14594" width="54.85546875" style="489" customWidth="1"/>
    <col min="14595" max="14595" width="3.85546875" style="489" customWidth="1"/>
    <col min="14596" max="14596" width="25.140625" style="489" customWidth="1"/>
    <col min="14597" max="14597" width="4.28515625" style="489" customWidth="1"/>
    <col min="14598" max="14598" width="23.85546875" style="489" customWidth="1"/>
    <col min="14599" max="14599" width="18" style="489" customWidth="1"/>
    <col min="14600" max="14600" width="19.140625" style="489" customWidth="1"/>
    <col min="14601" max="14601" width="16.5703125" style="489" bestFit="1" customWidth="1"/>
    <col min="14602" max="14602" width="11.28515625" style="489" bestFit="1" customWidth="1"/>
    <col min="14603" max="14603" width="16.5703125" style="489" bestFit="1" customWidth="1"/>
    <col min="14604" max="14604" width="15" style="489" bestFit="1" customWidth="1"/>
    <col min="14605" max="14848" width="9.140625" style="489"/>
    <col min="14849" max="14849" width="8.42578125" style="489" customWidth="1"/>
    <col min="14850" max="14850" width="54.85546875" style="489" customWidth="1"/>
    <col min="14851" max="14851" width="3.85546875" style="489" customWidth="1"/>
    <col min="14852" max="14852" width="25.140625" style="489" customWidth="1"/>
    <col min="14853" max="14853" width="4.28515625" style="489" customWidth="1"/>
    <col min="14854" max="14854" width="23.85546875" style="489" customWidth="1"/>
    <col min="14855" max="14855" width="18" style="489" customWidth="1"/>
    <col min="14856" max="14856" width="19.140625" style="489" customWidth="1"/>
    <col min="14857" max="14857" width="16.5703125" style="489" bestFit="1" customWidth="1"/>
    <col min="14858" max="14858" width="11.28515625" style="489" bestFit="1" customWidth="1"/>
    <col min="14859" max="14859" width="16.5703125" style="489" bestFit="1" customWidth="1"/>
    <col min="14860" max="14860" width="15" style="489" bestFit="1" customWidth="1"/>
    <col min="14861" max="15104" width="9.140625" style="489"/>
    <col min="15105" max="15105" width="8.42578125" style="489" customWidth="1"/>
    <col min="15106" max="15106" width="54.85546875" style="489" customWidth="1"/>
    <col min="15107" max="15107" width="3.85546875" style="489" customWidth="1"/>
    <col min="15108" max="15108" width="25.140625" style="489" customWidth="1"/>
    <col min="15109" max="15109" width="4.28515625" style="489" customWidth="1"/>
    <col min="15110" max="15110" width="23.85546875" style="489" customWidth="1"/>
    <col min="15111" max="15111" width="18" style="489" customWidth="1"/>
    <col min="15112" max="15112" width="19.140625" style="489" customWidth="1"/>
    <col min="15113" max="15113" width="16.5703125" style="489" bestFit="1" customWidth="1"/>
    <col min="15114" max="15114" width="11.28515625" style="489" bestFit="1" customWidth="1"/>
    <col min="15115" max="15115" width="16.5703125" style="489" bestFit="1" customWidth="1"/>
    <col min="15116" max="15116" width="15" style="489" bestFit="1" customWidth="1"/>
    <col min="15117" max="15360" width="9.140625" style="489"/>
    <col min="15361" max="15361" width="8.42578125" style="489" customWidth="1"/>
    <col min="15362" max="15362" width="54.85546875" style="489" customWidth="1"/>
    <col min="15363" max="15363" width="3.85546875" style="489" customWidth="1"/>
    <col min="15364" max="15364" width="25.140625" style="489" customWidth="1"/>
    <col min="15365" max="15365" width="4.28515625" style="489" customWidth="1"/>
    <col min="15366" max="15366" width="23.85546875" style="489" customWidth="1"/>
    <col min="15367" max="15367" width="18" style="489" customWidth="1"/>
    <col min="15368" max="15368" width="19.140625" style="489" customWidth="1"/>
    <col min="15369" max="15369" width="16.5703125" style="489" bestFit="1" customWidth="1"/>
    <col min="15370" max="15370" width="11.28515625" style="489" bestFit="1" customWidth="1"/>
    <col min="15371" max="15371" width="16.5703125" style="489" bestFit="1" customWidth="1"/>
    <col min="15372" max="15372" width="15" style="489" bestFit="1" customWidth="1"/>
    <col min="15373" max="15616" width="9.140625" style="489"/>
    <col min="15617" max="15617" width="8.42578125" style="489" customWidth="1"/>
    <col min="15618" max="15618" width="54.85546875" style="489" customWidth="1"/>
    <col min="15619" max="15619" width="3.85546875" style="489" customWidth="1"/>
    <col min="15620" max="15620" width="25.140625" style="489" customWidth="1"/>
    <col min="15621" max="15621" width="4.28515625" style="489" customWidth="1"/>
    <col min="15622" max="15622" width="23.85546875" style="489" customWidth="1"/>
    <col min="15623" max="15623" width="18" style="489" customWidth="1"/>
    <col min="15624" max="15624" width="19.140625" style="489" customWidth="1"/>
    <col min="15625" max="15625" width="16.5703125" style="489" bestFit="1" customWidth="1"/>
    <col min="15626" max="15626" width="11.28515625" style="489" bestFit="1" customWidth="1"/>
    <col min="15627" max="15627" width="16.5703125" style="489" bestFit="1" customWidth="1"/>
    <col min="15628" max="15628" width="15" style="489" bestFit="1" customWidth="1"/>
    <col min="15629" max="15872" width="9.140625" style="489"/>
    <col min="15873" max="15873" width="8.42578125" style="489" customWidth="1"/>
    <col min="15874" max="15874" width="54.85546875" style="489" customWidth="1"/>
    <col min="15875" max="15875" width="3.85546875" style="489" customWidth="1"/>
    <col min="15876" max="15876" width="25.140625" style="489" customWidth="1"/>
    <col min="15877" max="15877" width="4.28515625" style="489" customWidth="1"/>
    <col min="15878" max="15878" width="23.85546875" style="489" customWidth="1"/>
    <col min="15879" max="15879" width="18" style="489" customWidth="1"/>
    <col min="15880" max="15880" width="19.140625" style="489" customWidth="1"/>
    <col min="15881" max="15881" width="16.5703125" style="489" bestFit="1" customWidth="1"/>
    <col min="15882" max="15882" width="11.28515625" style="489" bestFit="1" customWidth="1"/>
    <col min="15883" max="15883" width="16.5703125" style="489" bestFit="1" customWidth="1"/>
    <col min="15884" max="15884" width="15" style="489" bestFit="1" customWidth="1"/>
    <col min="15885" max="16128" width="9.140625" style="489"/>
    <col min="16129" max="16129" width="8.42578125" style="489" customWidth="1"/>
    <col min="16130" max="16130" width="54.85546875" style="489" customWidth="1"/>
    <col min="16131" max="16131" width="3.85546875" style="489" customWidth="1"/>
    <col min="16132" max="16132" width="25.140625" style="489" customWidth="1"/>
    <col min="16133" max="16133" width="4.28515625" style="489" customWidth="1"/>
    <col min="16134" max="16134" width="23.85546875" style="489" customWidth="1"/>
    <col min="16135" max="16135" width="18" style="489" customWidth="1"/>
    <col min="16136" max="16136" width="19.140625" style="489" customWidth="1"/>
    <col min="16137" max="16137" width="16.5703125" style="489" bestFit="1" customWidth="1"/>
    <col min="16138" max="16138" width="11.28515625" style="489" bestFit="1" customWidth="1"/>
    <col min="16139" max="16139" width="16.5703125" style="489" bestFit="1" customWidth="1"/>
    <col min="16140" max="16140" width="15" style="489" bestFit="1" customWidth="1"/>
    <col min="16141" max="16384" width="9.140625" style="489"/>
  </cols>
  <sheetData>
    <row r="1" spans="1:256" ht="16.5">
      <c r="A1" s="488"/>
      <c r="B1" s="791" t="s">
        <v>365</v>
      </c>
      <c r="C1" s="792"/>
      <c r="D1" s="792"/>
      <c r="E1" s="792"/>
      <c r="F1" s="793"/>
    </row>
    <row r="2" spans="1:256" ht="16.5">
      <c r="A2" s="490"/>
      <c r="B2" s="491"/>
      <c r="C2" s="492"/>
      <c r="D2" s="492"/>
      <c r="E2" s="492"/>
      <c r="F2" s="493"/>
    </row>
    <row r="3" spans="1:256" ht="16.5">
      <c r="A3" s="490"/>
      <c r="D3" s="794" t="s">
        <v>366</v>
      </c>
      <c r="E3" s="794"/>
      <c r="F3" s="795"/>
    </row>
    <row r="4" spans="1:256" ht="16.5">
      <c r="A4" s="796" t="s">
        <v>367</v>
      </c>
      <c r="B4" s="797"/>
      <c r="C4" s="495"/>
      <c r="D4" s="797"/>
      <c r="E4" s="797"/>
      <c r="F4" s="798"/>
      <c r="G4" s="496"/>
      <c r="H4" s="496"/>
      <c r="I4" s="496"/>
      <c r="J4" s="496"/>
      <c r="K4" s="496"/>
      <c r="L4" s="496"/>
    </row>
    <row r="5" spans="1:256" ht="22.5" customHeight="1">
      <c r="A5" s="497" t="s">
        <v>368</v>
      </c>
      <c r="B5" s="498" t="s">
        <v>369</v>
      </c>
      <c r="C5" s="499"/>
      <c r="D5" s="500" t="s">
        <v>370</v>
      </c>
      <c r="E5" s="799" t="s">
        <v>371</v>
      </c>
      <c r="F5" s="800"/>
      <c r="H5" s="496"/>
    </row>
    <row r="6" spans="1:256" ht="54" customHeight="1">
      <c r="A6" s="501">
        <v>1</v>
      </c>
      <c r="B6" s="502" t="s">
        <v>372</v>
      </c>
      <c r="C6" s="503"/>
      <c r="D6" s="504">
        <f>'Sch-1'!O269</f>
        <v>0</v>
      </c>
      <c r="E6" s="503"/>
      <c r="F6" s="505">
        <f>ROUND('Sch-1'!AB269,0)</f>
        <v>0</v>
      </c>
      <c r="G6" s="506"/>
      <c r="H6" s="507"/>
      <c r="I6" s="508"/>
      <c r="J6" s="496"/>
      <c r="K6" s="496"/>
    </row>
    <row r="7" spans="1:256" ht="45" customHeight="1">
      <c r="A7" s="509">
        <v>2</v>
      </c>
      <c r="B7" s="502" t="s">
        <v>373</v>
      </c>
      <c r="C7" s="503"/>
      <c r="D7" s="510" t="e">
        <f>#REF!</f>
        <v>#REF!</v>
      </c>
      <c r="E7" s="503"/>
      <c r="F7" s="505" t="e">
        <f>ROUND(#REF!,0)</f>
        <v>#REF!</v>
      </c>
      <c r="G7" s="511"/>
      <c r="H7" s="496"/>
      <c r="J7" s="496"/>
      <c r="K7" s="496"/>
    </row>
    <row r="8" spans="1:256" ht="35.25" customHeight="1">
      <c r="A8" s="512">
        <v>3</v>
      </c>
      <c r="B8" s="502" t="s">
        <v>374</v>
      </c>
      <c r="C8" s="503"/>
      <c r="D8" s="510">
        <f>'Sch-2'!S154</f>
        <v>0</v>
      </c>
      <c r="E8" s="503"/>
      <c r="F8" s="513">
        <f>ROUND('Sch-2'!AA154,0)</f>
        <v>0</v>
      </c>
      <c r="G8" s="511"/>
      <c r="H8" s="496"/>
      <c r="J8" s="496"/>
      <c r="K8" s="496"/>
    </row>
    <row r="9" spans="1:256" ht="30.75" customHeight="1">
      <c r="A9" s="514">
        <v>4</v>
      </c>
      <c r="B9" s="502" t="s">
        <v>375</v>
      </c>
      <c r="C9" s="503"/>
      <c r="D9" s="510" t="s">
        <v>236</v>
      </c>
      <c r="E9" s="503" t="s">
        <v>376</v>
      </c>
      <c r="F9" s="513" t="str">
        <f>D9</f>
        <v>Not Applicable</v>
      </c>
      <c r="G9" s="515"/>
      <c r="H9" s="496"/>
      <c r="J9" s="496"/>
      <c r="K9" s="496"/>
    </row>
    <row r="10" spans="1:256" ht="31.5" customHeight="1">
      <c r="A10" s="516">
        <v>5</v>
      </c>
      <c r="B10" s="517" t="s">
        <v>377</v>
      </c>
      <c r="C10" s="503"/>
      <c r="D10" s="518" t="e">
        <f>SUM(D6:D9)</f>
        <v>#REF!</v>
      </c>
      <c r="E10" s="503"/>
      <c r="F10" s="519" t="e">
        <f>SUM(F6:F9)</f>
        <v>#REF!</v>
      </c>
      <c r="G10" s="520"/>
      <c r="H10" s="521"/>
      <c r="I10" s="522"/>
      <c r="J10" s="521"/>
      <c r="K10" s="521"/>
      <c r="L10" s="523"/>
      <c r="M10" s="523"/>
      <c r="N10" s="523"/>
      <c r="O10" s="523"/>
      <c r="P10" s="523"/>
      <c r="Q10" s="523"/>
      <c r="R10" s="523"/>
      <c r="S10" s="523"/>
      <c r="T10" s="523"/>
      <c r="U10" s="523"/>
      <c r="V10" s="523"/>
      <c r="W10" s="523"/>
      <c r="X10" s="523"/>
      <c r="Y10" s="523"/>
      <c r="Z10" s="523"/>
      <c r="AA10" s="523"/>
      <c r="AB10" s="523"/>
      <c r="AC10" s="523"/>
      <c r="AD10" s="523"/>
      <c r="AE10" s="523"/>
      <c r="AF10" s="523"/>
      <c r="AG10" s="523"/>
      <c r="AH10" s="523"/>
      <c r="AI10" s="523"/>
      <c r="AJ10" s="523"/>
      <c r="AK10" s="523"/>
      <c r="AL10" s="523"/>
      <c r="AM10" s="523"/>
      <c r="AN10" s="523"/>
      <c r="AO10" s="523"/>
      <c r="AP10" s="523"/>
      <c r="AQ10" s="523"/>
      <c r="AR10" s="523"/>
      <c r="AS10" s="523"/>
      <c r="AT10" s="523"/>
      <c r="AU10" s="523"/>
      <c r="AV10" s="523"/>
      <c r="AW10" s="523"/>
      <c r="AX10" s="523"/>
      <c r="AY10" s="523"/>
      <c r="AZ10" s="523"/>
      <c r="BA10" s="523"/>
      <c r="BB10" s="523"/>
      <c r="BC10" s="523"/>
      <c r="BD10" s="523"/>
      <c r="BE10" s="523"/>
      <c r="BF10" s="523"/>
      <c r="BG10" s="523"/>
      <c r="BH10" s="523"/>
      <c r="BI10" s="523"/>
      <c r="BJ10" s="523"/>
      <c r="BK10" s="523"/>
      <c r="BL10" s="523"/>
      <c r="BM10" s="523"/>
      <c r="BN10" s="523"/>
      <c r="BO10" s="523"/>
      <c r="BP10" s="523"/>
      <c r="BQ10" s="523"/>
      <c r="BR10" s="523"/>
      <c r="BS10" s="523"/>
      <c r="BT10" s="523"/>
      <c r="BU10" s="523"/>
      <c r="BV10" s="523"/>
      <c r="BW10" s="523"/>
      <c r="BX10" s="523"/>
      <c r="BY10" s="523"/>
      <c r="BZ10" s="523"/>
      <c r="CA10" s="523"/>
      <c r="CB10" s="523"/>
      <c r="CC10" s="523"/>
      <c r="CD10" s="523"/>
      <c r="CE10" s="523"/>
      <c r="CF10" s="523"/>
      <c r="CG10" s="523"/>
      <c r="CH10" s="523"/>
      <c r="CI10" s="523"/>
      <c r="CJ10" s="523"/>
      <c r="CK10" s="523"/>
      <c r="CL10" s="523"/>
      <c r="CM10" s="523"/>
      <c r="CN10" s="523"/>
      <c r="CO10" s="523"/>
      <c r="CP10" s="523"/>
      <c r="CQ10" s="523"/>
      <c r="CR10" s="523"/>
      <c r="CS10" s="523"/>
      <c r="CT10" s="523"/>
      <c r="CU10" s="523"/>
      <c r="CV10" s="523"/>
      <c r="CW10" s="523"/>
      <c r="CX10" s="523"/>
      <c r="CY10" s="523"/>
      <c r="CZ10" s="523"/>
      <c r="DA10" s="523"/>
      <c r="DB10" s="523"/>
      <c r="DC10" s="523"/>
      <c r="DD10" s="523"/>
      <c r="DE10" s="523"/>
      <c r="DF10" s="523"/>
      <c r="DG10" s="523"/>
      <c r="DH10" s="523"/>
      <c r="DI10" s="523"/>
      <c r="DJ10" s="523"/>
      <c r="DK10" s="523"/>
      <c r="DL10" s="523"/>
      <c r="DM10" s="523"/>
      <c r="DN10" s="523"/>
      <c r="DO10" s="523"/>
      <c r="DP10" s="523"/>
      <c r="DQ10" s="523"/>
      <c r="DR10" s="523"/>
      <c r="DS10" s="523"/>
      <c r="DT10" s="523"/>
      <c r="DU10" s="523"/>
      <c r="DV10" s="523"/>
      <c r="DW10" s="523"/>
      <c r="DX10" s="523"/>
      <c r="DY10" s="523"/>
      <c r="DZ10" s="523"/>
      <c r="EA10" s="523"/>
      <c r="EB10" s="523"/>
      <c r="EC10" s="523"/>
      <c r="ED10" s="523"/>
      <c r="EE10" s="523"/>
      <c r="EF10" s="523"/>
      <c r="EG10" s="523"/>
      <c r="EH10" s="523"/>
      <c r="EI10" s="523"/>
      <c r="EJ10" s="523"/>
      <c r="EK10" s="523"/>
      <c r="EL10" s="523"/>
      <c r="EM10" s="523"/>
      <c r="EN10" s="523"/>
      <c r="EO10" s="523"/>
      <c r="EP10" s="523"/>
      <c r="EQ10" s="523"/>
      <c r="ER10" s="523"/>
      <c r="ES10" s="523"/>
      <c r="ET10" s="523"/>
      <c r="EU10" s="523"/>
      <c r="EV10" s="523"/>
      <c r="EW10" s="523"/>
      <c r="EX10" s="523"/>
      <c r="EY10" s="523"/>
      <c r="EZ10" s="523"/>
      <c r="FA10" s="523"/>
      <c r="FB10" s="523"/>
      <c r="FC10" s="523"/>
      <c r="FD10" s="523"/>
      <c r="FE10" s="523"/>
      <c r="FF10" s="523"/>
      <c r="FG10" s="523"/>
      <c r="FH10" s="523"/>
      <c r="FI10" s="523"/>
      <c r="FJ10" s="523"/>
      <c r="FK10" s="523"/>
      <c r="FL10" s="523"/>
      <c r="FM10" s="523"/>
      <c r="FN10" s="523"/>
      <c r="FO10" s="523"/>
      <c r="FP10" s="523"/>
      <c r="FQ10" s="523"/>
      <c r="FR10" s="523"/>
      <c r="FS10" s="523"/>
      <c r="FT10" s="523"/>
      <c r="FU10" s="523"/>
      <c r="FV10" s="523"/>
      <c r="FW10" s="523"/>
      <c r="FX10" s="523"/>
      <c r="FY10" s="523"/>
      <c r="FZ10" s="523"/>
      <c r="GA10" s="523"/>
      <c r="GB10" s="523"/>
      <c r="GC10" s="523"/>
      <c r="GD10" s="523"/>
      <c r="GE10" s="523"/>
      <c r="GF10" s="523"/>
      <c r="GG10" s="523"/>
      <c r="GH10" s="523"/>
      <c r="GI10" s="523"/>
      <c r="GJ10" s="523"/>
      <c r="GK10" s="523"/>
      <c r="GL10" s="523"/>
      <c r="GM10" s="523"/>
      <c r="GN10" s="523"/>
      <c r="GO10" s="523"/>
      <c r="GP10" s="523"/>
      <c r="GQ10" s="523"/>
      <c r="GR10" s="523"/>
      <c r="GS10" s="523"/>
      <c r="GT10" s="523"/>
      <c r="GU10" s="523"/>
      <c r="GV10" s="523"/>
      <c r="GW10" s="523"/>
      <c r="GX10" s="523"/>
      <c r="GY10" s="523"/>
      <c r="GZ10" s="523"/>
      <c r="HA10" s="523"/>
      <c r="HB10" s="523"/>
      <c r="HC10" s="523"/>
      <c r="HD10" s="523"/>
      <c r="HE10" s="523"/>
      <c r="HF10" s="523"/>
      <c r="HG10" s="523"/>
      <c r="HH10" s="523"/>
      <c r="HI10" s="523"/>
      <c r="HJ10" s="523"/>
      <c r="HK10" s="523"/>
      <c r="HL10" s="523"/>
      <c r="HM10" s="523"/>
      <c r="HN10" s="523"/>
      <c r="HO10" s="523"/>
      <c r="HP10" s="523"/>
      <c r="HQ10" s="523"/>
      <c r="HR10" s="523"/>
      <c r="HS10" s="523"/>
      <c r="HT10" s="523"/>
      <c r="HU10" s="523"/>
      <c r="HV10" s="523"/>
      <c r="HW10" s="523"/>
      <c r="HX10" s="523"/>
      <c r="HY10" s="523"/>
      <c r="HZ10" s="523"/>
      <c r="IA10" s="523"/>
      <c r="IB10" s="523"/>
      <c r="IC10" s="523"/>
      <c r="ID10" s="523"/>
      <c r="IE10" s="523"/>
      <c r="IF10" s="523"/>
      <c r="IG10" s="523"/>
      <c r="IH10" s="523"/>
      <c r="II10" s="523"/>
      <c r="IJ10" s="523"/>
      <c r="IK10" s="523"/>
      <c r="IL10" s="523"/>
      <c r="IM10" s="523"/>
      <c r="IN10" s="523"/>
      <c r="IO10" s="523"/>
      <c r="IP10" s="523"/>
      <c r="IQ10" s="523"/>
      <c r="IR10" s="523"/>
      <c r="IS10" s="523"/>
      <c r="IT10" s="523"/>
      <c r="IU10" s="523"/>
      <c r="IV10" s="523"/>
    </row>
    <row r="11" spans="1:256" ht="25.5" customHeight="1">
      <c r="A11" s="501">
        <v>6</v>
      </c>
      <c r="B11" s="502" t="s">
        <v>378</v>
      </c>
      <c r="C11" s="524"/>
      <c r="D11" s="525" t="s">
        <v>379</v>
      </c>
      <c r="E11" s="524"/>
      <c r="F11" s="513" t="s">
        <v>379</v>
      </c>
      <c r="G11" s="515"/>
      <c r="H11" s="496"/>
      <c r="J11" s="496"/>
      <c r="K11" s="496"/>
    </row>
    <row r="12" spans="1:256" ht="24" customHeight="1">
      <c r="A12" s="526">
        <v>7</v>
      </c>
      <c r="B12" s="527" t="s">
        <v>377</v>
      </c>
      <c r="C12" s="528"/>
      <c r="D12" s="529" t="e">
        <f>D10</f>
        <v>#REF!</v>
      </c>
      <c r="E12" s="528"/>
      <c r="F12" s="530" t="e">
        <f>F10</f>
        <v>#REF!</v>
      </c>
      <c r="G12" s="531"/>
      <c r="H12" s="532"/>
      <c r="I12" s="531"/>
      <c r="J12" s="531"/>
      <c r="K12" s="531"/>
      <c r="L12" s="531"/>
      <c r="M12" s="531"/>
      <c r="N12" s="531"/>
      <c r="O12" s="531"/>
      <c r="P12" s="531"/>
      <c r="Q12" s="531"/>
      <c r="R12" s="531"/>
      <c r="S12" s="531"/>
      <c r="T12" s="531"/>
      <c r="U12" s="531"/>
      <c r="V12" s="531"/>
      <c r="W12" s="531"/>
      <c r="X12" s="531"/>
      <c r="Y12" s="531"/>
      <c r="Z12" s="531"/>
      <c r="AA12" s="531"/>
      <c r="AB12" s="531"/>
      <c r="AC12" s="531"/>
      <c r="AD12" s="531"/>
      <c r="AE12" s="531"/>
      <c r="AF12" s="531"/>
      <c r="AG12" s="531"/>
      <c r="AH12" s="531"/>
      <c r="AI12" s="531"/>
      <c r="AJ12" s="531"/>
      <c r="AK12" s="531"/>
      <c r="AL12" s="531"/>
      <c r="AM12" s="531"/>
      <c r="AN12" s="531"/>
      <c r="AO12" s="531"/>
      <c r="AP12" s="531"/>
      <c r="AQ12" s="531"/>
      <c r="AR12" s="531"/>
      <c r="AS12" s="531"/>
      <c r="AT12" s="531"/>
      <c r="AU12" s="531"/>
      <c r="AV12" s="531"/>
      <c r="AW12" s="531"/>
      <c r="AX12" s="531"/>
      <c r="AY12" s="531"/>
      <c r="AZ12" s="531"/>
      <c r="BA12" s="531"/>
      <c r="BB12" s="531"/>
      <c r="BC12" s="531"/>
      <c r="BD12" s="531"/>
      <c r="BE12" s="531"/>
      <c r="BF12" s="531"/>
      <c r="BG12" s="531"/>
      <c r="BH12" s="531"/>
      <c r="BI12" s="531"/>
      <c r="BJ12" s="531"/>
      <c r="BK12" s="531"/>
      <c r="BL12" s="531"/>
      <c r="BM12" s="531"/>
      <c r="BN12" s="531"/>
      <c r="BO12" s="531"/>
      <c r="BP12" s="531"/>
      <c r="BQ12" s="531"/>
      <c r="BR12" s="531"/>
      <c r="BS12" s="531"/>
      <c r="BT12" s="531"/>
      <c r="BU12" s="531"/>
      <c r="BV12" s="531"/>
      <c r="BW12" s="531"/>
      <c r="BX12" s="531"/>
      <c r="BY12" s="531"/>
      <c r="BZ12" s="531"/>
      <c r="CA12" s="531"/>
      <c r="CB12" s="531"/>
      <c r="CC12" s="531"/>
      <c r="CD12" s="531"/>
      <c r="CE12" s="531"/>
      <c r="CF12" s="531"/>
      <c r="CG12" s="531"/>
      <c r="CH12" s="531"/>
      <c r="CI12" s="531"/>
      <c r="CJ12" s="531"/>
      <c r="CK12" s="531"/>
      <c r="CL12" s="531"/>
      <c r="CM12" s="531"/>
      <c r="CN12" s="531"/>
      <c r="CO12" s="531"/>
      <c r="CP12" s="531"/>
      <c r="CQ12" s="531"/>
      <c r="CR12" s="531"/>
      <c r="CS12" s="531"/>
      <c r="CT12" s="531"/>
      <c r="CU12" s="531"/>
      <c r="CV12" s="531"/>
      <c r="CW12" s="531"/>
      <c r="CX12" s="531"/>
      <c r="CY12" s="531"/>
      <c r="CZ12" s="531"/>
      <c r="DA12" s="531"/>
      <c r="DB12" s="531"/>
      <c r="DC12" s="531"/>
      <c r="DD12" s="531"/>
      <c r="DE12" s="531"/>
      <c r="DF12" s="531"/>
      <c r="DG12" s="531"/>
      <c r="DH12" s="531"/>
      <c r="DI12" s="531"/>
      <c r="DJ12" s="531"/>
      <c r="DK12" s="531"/>
      <c r="DL12" s="531"/>
      <c r="DM12" s="531"/>
      <c r="DN12" s="531"/>
      <c r="DO12" s="531"/>
      <c r="DP12" s="531"/>
      <c r="DQ12" s="531"/>
      <c r="DR12" s="531"/>
      <c r="DS12" s="531"/>
      <c r="DT12" s="531"/>
      <c r="DU12" s="531"/>
      <c r="DV12" s="531"/>
      <c r="DW12" s="531"/>
      <c r="DX12" s="531"/>
      <c r="DY12" s="531"/>
      <c r="DZ12" s="531"/>
      <c r="EA12" s="531"/>
      <c r="EB12" s="531"/>
      <c r="EC12" s="531"/>
      <c r="ED12" s="531"/>
      <c r="EE12" s="531"/>
      <c r="EF12" s="531"/>
      <c r="EG12" s="531"/>
      <c r="EH12" s="531"/>
      <c r="EI12" s="531"/>
      <c r="EJ12" s="531"/>
      <c r="EK12" s="531"/>
      <c r="EL12" s="531"/>
      <c r="EM12" s="531"/>
      <c r="EN12" s="531"/>
      <c r="EO12" s="531"/>
      <c r="EP12" s="531"/>
      <c r="EQ12" s="531"/>
      <c r="ER12" s="531"/>
      <c r="ES12" s="531"/>
      <c r="ET12" s="531"/>
      <c r="EU12" s="531"/>
      <c r="EV12" s="531"/>
      <c r="EW12" s="531"/>
      <c r="EX12" s="531"/>
      <c r="EY12" s="531"/>
      <c r="EZ12" s="531"/>
      <c r="FA12" s="531"/>
      <c r="FB12" s="531"/>
      <c r="FC12" s="531"/>
      <c r="FD12" s="531"/>
      <c r="FE12" s="531"/>
      <c r="FF12" s="531"/>
      <c r="FG12" s="531"/>
      <c r="FH12" s="531"/>
      <c r="FI12" s="531"/>
      <c r="FJ12" s="531"/>
      <c r="FK12" s="531"/>
      <c r="FL12" s="531"/>
      <c r="FM12" s="531"/>
      <c r="FN12" s="531"/>
      <c r="FO12" s="531"/>
      <c r="FP12" s="531"/>
      <c r="FQ12" s="531"/>
      <c r="FR12" s="531"/>
      <c r="FS12" s="531"/>
      <c r="FT12" s="531"/>
      <c r="FU12" s="531"/>
      <c r="FV12" s="531"/>
      <c r="FW12" s="531"/>
      <c r="FX12" s="531"/>
      <c r="FY12" s="531"/>
      <c r="FZ12" s="531"/>
      <c r="GA12" s="531"/>
      <c r="GB12" s="531"/>
      <c r="GC12" s="531"/>
      <c r="GD12" s="531"/>
      <c r="GE12" s="531"/>
      <c r="GF12" s="531"/>
      <c r="GG12" s="531"/>
      <c r="GH12" s="531"/>
      <c r="GI12" s="531"/>
      <c r="GJ12" s="531"/>
      <c r="GK12" s="531"/>
      <c r="GL12" s="531"/>
      <c r="GM12" s="531"/>
      <c r="GN12" s="531"/>
      <c r="GO12" s="531"/>
      <c r="GP12" s="531"/>
      <c r="GQ12" s="531"/>
      <c r="GR12" s="531"/>
      <c r="GS12" s="531"/>
      <c r="GT12" s="531"/>
      <c r="GU12" s="531"/>
      <c r="GV12" s="531"/>
      <c r="GW12" s="531"/>
      <c r="GX12" s="531"/>
      <c r="GY12" s="531"/>
      <c r="GZ12" s="531"/>
      <c r="HA12" s="531"/>
      <c r="HB12" s="531"/>
      <c r="HC12" s="531"/>
      <c r="HD12" s="531"/>
      <c r="HE12" s="531"/>
      <c r="HF12" s="531"/>
      <c r="HG12" s="531"/>
      <c r="HH12" s="531"/>
      <c r="HI12" s="531"/>
      <c r="HJ12" s="531"/>
      <c r="HK12" s="531"/>
      <c r="HL12" s="531"/>
      <c r="HM12" s="531"/>
      <c r="HN12" s="531"/>
      <c r="HO12" s="531"/>
      <c r="HP12" s="531"/>
      <c r="HQ12" s="531"/>
      <c r="HR12" s="531"/>
      <c r="HS12" s="531"/>
      <c r="HT12" s="531"/>
      <c r="HU12" s="531"/>
      <c r="HV12" s="531"/>
      <c r="HW12" s="531"/>
      <c r="HX12" s="531"/>
      <c r="HY12" s="531"/>
      <c r="HZ12" s="531"/>
      <c r="IA12" s="531"/>
      <c r="IB12" s="531"/>
      <c r="IC12" s="531"/>
      <c r="ID12" s="531"/>
      <c r="IE12" s="531"/>
      <c r="IF12" s="531"/>
      <c r="IG12" s="531"/>
      <c r="IH12" s="531"/>
      <c r="II12" s="531"/>
      <c r="IJ12" s="531"/>
      <c r="IK12" s="531"/>
      <c r="IL12" s="531"/>
      <c r="IM12" s="531"/>
      <c r="IN12" s="531"/>
      <c r="IO12" s="531"/>
      <c r="IP12" s="531"/>
      <c r="IQ12" s="531"/>
      <c r="IR12" s="531"/>
      <c r="IS12" s="531"/>
      <c r="IT12" s="531"/>
      <c r="IU12" s="531"/>
      <c r="IV12" s="531"/>
    </row>
    <row r="13" spans="1:256" ht="31.5" customHeight="1">
      <c r="A13" s="514">
        <v>8</v>
      </c>
      <c r="B13" s="533" t="s">
        <v>380</v>
      </c>
      <c r="C13" s="534"/>
      <c r="D13" s="535"/>
      <c r="E13" s="534"/>
      <c r="F13" s="536"/>
      <c r="H13" s="496"/>
    </row>
    <row r="14" spans="1:256" ht="36" hidden="1" customHeight="1">
      <c r="A14" s="501" t="s">
        <v>376</v>
      </c>
      <c r="B14" s="537" t="s">
        <v>381</v>
      </c>
      <c r="C14" s="503"/>
      <c r="D14" s="510">
        <v>0</v>
      </c>
      <c r="E14" s="503"/>
      <c r="F14" s="538">
        <v>0</v>
      </c>
      <c r="H14" s="496" t="s">
        <v>382</v>
      </c>
      <c r="I14" s="506">
        <f>'[10]Sch-1'!V135</f>
        <v>291545315.51999992</v>
      </c>
    </row>
    <row r="15" spans="1:256" ht="36" hidden="1" customHeight="1">
      <c r="A15" s="501"/>
      <c r="B15" s="537" t="s">
        <v>383</v>
      </c>
      <c r="C15" s="503"/>
      <c r="D15" s="510">
        <v>0</v>
      </c>
      <c r="E15" s="503"/>
      <c r="F15" s="538">
        <v>0</v>
      </c>
      <c r="H15" s="496"/>
    </row>
    <row r="16" spans="1:256" ht="36" customHeight="1">
      <c r="A16" s="501" t="s">
        <v>376</v>
      </c>
      <c r="B16" s="537" t="s">
        <v>383</v>
      </c>
      <c r="C16" s="510"/>
      <c r="D16" s="784">
        <f>'Sch-5'!D15</f>
        <v>0</v>
      </c>
      <c r="E16" s="503"/>
      <c r="F16" s="538">
        <f>ROUND('Sch-1'!AG269,0)</f>
        <v>0</v>
      </c>
      <c r="G16" s="506"/>
      <c r="H16" s="539"/>
    </row>
    <row r="17" spans="1:256" ht="36" customHeight="1">
      <c r="A17" s="501" t="s">
        <v>376</v>
      </c>
      <c r="B17" s="537" t="s">
        <v>384</v>
      </c>
      <c r="C17" s="510"/>
      <c r="D17" s="785"/>
      <c r="E17" s="503"/>
      <c r="F17" s="538">
        <f>ROUND('Sch-1'!AH269,0)</f>
        <v>0</v>
      </c>
      <c r="G17" s="506"/>
      <c r="H17" s="539"/>
    </row>
    <row r="18" spans="1:256" ht="36" customHeight="1">
      <c r="A18" s="501" t="s">
        <v>376</v>
      </c>
      <c r="B18" s="537" t="s">
        <v>385</v>
      </c>
      <c r="C18" s="510"/>
      <c r="D18" s="786"/>
      <c r="E18" s="503"/>
      <c r="F18" s="538">
        <f>ROUND('Sch-1'!AI269,0)</f>
        <v>0</v>
      </c>
      <c r="H18" s="539"/>
      <c r="I18" s="506"/>
    </row>
    <row r="19" spans="1:256" ht="36" customHeight="1">
      <c r="A19" s="501"/>
      <c r="B19" s="537" t="s">
        <v>386</v>
      </c>
      <c r="C19" s="503"/>
      <c r="D19" s="510">
        <f>'Sch-5'!D17</f>
        <v>0</v>
      </c>
      <c r="E19" s="503"/>
      <c r="F19" s="538">
        <f>ROUND('Sch-2'!AC154,0)</f>
        <v>0</v>
      </c>
      <c r="G19" s="506"/>
      <c r="H19" s="506"/>
    </row>
    <row r="20" spans="1:256" ht="36" customHeight="1">
      <c r="A20" s="501" t="s">
        <v>376</v>
      </c>
      <c r="B20" s="537" t="s">
        <v>387</v>
      </c>
      <c r="C20" s="540"/>
      <c r="D20" s="510" t="s">
        <v>236</v>
      </c>
      <c r="E20" s="503"/>
      <c r="F20" s="538" t="str">
        <f t="shared" ref="F20" si="0">D20</f>
        <v>Not Applicable</v>
      </c>
    </row>
    <row r="21" spans="1:256" ht="36" customHeight="1">
      <c r="A21" s="514">
        <v>9</v>
      </c>
      <c r="B21" s="537" t="s">
        <v>388</v>
      </c>
      <c r="C21" s="534"/>
      <c r="D21" s="541">
        <f>D16+D19</f>
        <v>0</v>
      </c>
      <c r="E21" s="534"/>
      <c r="F21" s="541">
        <f>F16+F17+F18+F19</f>
        <v>0</v>
      </c>
      <c r="G21" s="515"/>
    </row>
    <row r="22" spans="1:256" ht="23.25" customHeight="1">
      <c r="A22" s="526">
        <v>10</v>
      </c>
      <c r="B22" s="542" t="s">
        <v>389</v>
      </c>
      <c r="C22" s="528"/>
      <c r="D22" s="543" t="e">
        <f>D12+D21</f>
        <v>#REF!</v>
      </c>
      <c r="E22" s="528"/>
      <c r="F22" s="544" t="e">
        <f>F12+F21</f>
        <v>#REF!</v>
      </c>
      <c r="G22" s="545"/>
      <c r="H22" s="531"/>
      <c r="I22" s="531"/>
      <c r="J22" s="531"/>
      <c r="K22" s="531"/>
      <c r="L22" s="531"/>
      <c r="M22" s="531"/>
      <c r="N22" s="531"/>
      <c r="O22" s="531"/>
      <c r="P22" s="531"/>
      <c r="Q22" s="531"/>
      <c r="R22" s="531"/>
      <c r="S22" s="531"/>
      <c r="T22" s="531"/>
      <c r="U22" s="531"/>
      <c r="V22" s="531"/>
      <c r="W22" s="531"/>
      <c r="X22" s="531"/>
      <c r="Y22" s="531"/>
      <c r="Z22" s="531"/>
      <c r="AA22" s="531"/>
      <c r="AB22" s="531"/>
      <c r="AC22" s="531"/>
      <c r="AD22" s="531"/>
      <c r="AE22" s="531"/>
      <c r="AF22" s="531"/>
      <c r="AG22" s="531"/>
      <c r="AH22" s="531"/>
      <c r="AI22" s="531"/>
      <c r="AJ22" s="531"/>
      <c r="AK22" s="531"/>
      <c r="AL22" s="531"/>
      <c r="AM22" s="531"/>
      <c r="AN22" s="531"/>
      <c r="AO22" s="531"/>
      <c r="AP22" s="531"/>
      <c r="AQ22" s="531"/>
      <c r="AR22" s="531"/>
      <c r="AS22" s="531"/>
      <c r="AT22" s="531"/>
      <c r="AU22" s="531"/>
      <c r="AV22" s="531"/>
      <c r="AW22" s="531"/>
      <c r="AX22" s="531"/>
      <c r="AY22" s="531"/>
      <c r="AZ22" s="531"/>
      <c r="BA22" s="531"/>
      <c r="BB22" s="531"/>
      <c r="BC22" s="531"/>
      <c r="BD22" s="531"/>
      <c r="BE22" s="531"/>
      <c r="BF22" s="531"/>
      <c r="BG22" s="531"/>
      <c r="BH22" s="531"/>
      <c r="BI22" s="531"/>
      <c r="BJ22" s="531"/>
      <c r="BK22" s="531"/>
      <c r="BL22" s="531"/>
      <c r="BM22" s="531"/>
      <c r="BN22" s="531"/>
      <c r="BO22" s="531"/>
      <c r="BP22" s="531"/>
      <c r="BQ22" s="531"/>
      <c r="BR22" s="531"/>
      <c r="BS22" s="531"/>
      <c r="BT22" s="531"/>
      <c r="BU22" s="531"/>
      <c r="BV22" s="531"/>
      <c r="BW22" s="531"/>
      <c r="BX22" s="531"/>
      <c r="BY22" s="531"/>
      <c r="BZ22" s="531"/>
      <c r="CA22" s="531"/>
      <c r="CB22" s="531"/>
      <c r="CC22" s="531"/>
      <c r="CD22" s="531"/>
      <c r="CE22" s="531"/>
      <c r="CF22" s="531"/>
      <c r="CG22" s="531"/>
      <c r="CH22" s="531"/>
      <c r="CI22" s="531"/>
      <c r="CJ22" s="531"/>
      <c r="CK22" s="531"/>
      <c r="CL22" s="531"/>
      <c r="CM22" s="531"/>
      <c r="CN22" s="531"/>
      <c r="CO22" s="531"/>
      <c r="CP22" s="531"/>
      <c r="CQ22" s="531"/>
      <c r="CR22" s="531"/>
      <c r="CS22" s="531"/>
      <c r="CT22" s="531"/>
      <c r="CU22" s="531"/>
      <c r="CV22" s="531"/>
      <c r="CW22" s="531"/>
      <c r="CX22" s="531"/>
      <c r="CY22" s="531"/>
      <c r="CZ22" s="531"/>
      <c r="DA22" s="531"/>
      <c r="DB22" s="531"/>
      <c r="DC22" s="531"/>
      <c r="DD22" s="531"/>
      <c r="DE22" s="531"/>
      <c r="DF22" s="531"/>
      <c r="DG22" s="531"/>
      <c r="DH22" s="531"/>
      <c r="DI22" s="531"/>
      <c r="DJ22" s="531"/>
      <c r="DK22" s="531"/>
      <c r="DL22" s="531"/>
      <c r="DM22" s="531"/>
      <c r="DN22" s="531"/>
      <c r="DO22" s="531"/>
      <c r="DP22" s="531"/>
      <c r="DQ22" s="531"/>
      <c r="DR22" s="531"/>
      <c r="DS22" s="531"/>
      <c r="DT22" s="531"/>
      <c r="DU22" s="531"/>
      <c r="DV22" s="531"/>
      <c r="DW22" s="531"/>
      <c r="DX22" s="531"/>
      <c r="DY22" s="531"/>
      <c r="DZ22" s="531"/>
      <c r="EA22" s="531"/>
      <c r="EB22" s="531"/>
      <c r="EC22" s="531"/>
      <c r="ED22" s="531"/>
      <c r="EE22" s="531"/>
      <c r="EF22" s="531"/>
      <c r="EG22" s="531"/>
      <c r="EH22" s="531"/>
      <c r="EI22" s="531"/>
      <c r="EJ22" s="531"/>
      <c r="EK22" s="531"/>
      <c r="EL22" s="531"/>
      <c r="EM22" s="531"/>
      <c r="EN22" s="531"/>
      <c r="EO22" s="531"/>
      <c r="EP22" s="531"/>
      <c r="EQ22" s="531"/>
      <c r="ER22" s="531"/>
      <c r="ES22" s="531"/>
      <c r="ET22" s="531"/>
      <c r="EU22" s="531"/>
      <c r="EV22" s="531"/>
      <c r="EW22" s="531"/>
      <c r="EX22" s="531"/>
      <c r="EY22" s="531"/>
      <c r="EZ22" s="531"/>
      <c r="FA22" s="531"/>
      <c r="FB22" s="531"/>
      <c r="FC22" s="531"/>
      <c r="FD22" s="531"/>
      <c r="FE22" s="531"/>
      <c r="FF22" s="531"/>
      <c r="FG22" s="531"/>
      <c r="FH22" s="531"/>
      <c r="FI22" s="531"/>
      <c r="FJ22" s="531"/>
      <c r="FK22" s="531"/>
      <c r="FL22" s="531"/>
      <c r="FM22" s="531"/>
      <c r="FN22" s="531"/>
      <c r="FO22" s="531"/>
      <c r="FP22" s="531"/>
      <c r="FQ22" s="531"/>
      <c r="FR22" s="531"/>
      <c r="FS22" s="531"/>
      <c r="FT22" s="531"/>
      <c r="FU22" s="531"/>
      <c r="FV22" s="531"/>
      <c r="FW22" s="531"/>
      <c r="FX22" s="531"/>
      <c r="FY22" s="531"/>
      <c r="FZ22" s="531"/>
      <c r="GA22" s="531"/>
      <c r="GB22" s="531"/>
      <c r="GC22" s="531"/>
      <c r="GD22" s="531"/>
      <c r="GE22" s="531"/>
      <c r="GF22" s="531"/>
      <c r="GG22" s="531"/>
      <c r="GH22" s="531"/>
      <c r="GI22" s="531"/>
      <c r="GJ22" s="531"/>
      <c r="GK22" s="531"/>
      <c r="GL22" s="531"/>
      <c r="GM22" s="531"/>
      <c r="GN22" s="531"/>
      <c r="GO22" s="531"/>
      <c r="GP22" s="531"/>
      <c r="GQ22" s="531"/>
      <c r="GR22" s="531"/>
      <c r="GS22" s="531"/>
      <c r="GT22" s="531"/>
      <c r="GU22" s="531"/>
      <c r="GV22" s="531"/>
      <c r="GW22" s="531"/>
      <c r="GX22" s="531"/>
      <c r="GY22" s="531"/>
      <c r="GZ22" s="531"/>
      <c r="HA22" s="531"/>
      <c r="HB22" s="531"/>
      <c r="HC22" s="531"/>
      <c r="HD22" s="531"/>
      <c r="HE22" s="531"/>
      <c r="HF22" s="531"/>
      <c r="HG22" s="531"/>
      <c r="HH22" s="531"/>
      <c r="HI22" s="531"/>
      <c r="HJ22" s="531"/>
      <c r="HK22" s="531"/>
      <c r="HL22" s="531"/>
      <c r="HM22" s="531"/>
      <c r="HN22" s="531"/>
      <c r="HO22" s="531"/>
      <c r="HP22" s="531"/>
      <c r="HQ22" s="531"/>
      <c r="HR22" s="531"/>
      <c r="HS22" s="531"/>
      <c r="HT22" s="531"/>
      <c r="HU22" s="531"/>
      <c r="HV22" s="531"/>
      <c r="HW22" s="531"/>
      <c r="HX22" s="531"/>
      <c r="HY22" s="531"/>
      <c r="HZ22" s="531"/>
      <c r="IA22" s="531"/>
      <c r="IB22" s="531"/>
      <c r="IC22" s="531"/>
      <c r="ID22" s="531"/>
      <c r="IE22" s="531"/>
      <c r="IF22" s="531"/>
      <c r="IG22" s="531"/>
      <c r="IH22" s="531"/>
      <c r="II22" s="531"/>
      <c r="IJ22" s="531"/>
      <c r="IK22" s="531"/>
      <c r="IL22" s="531"/>
      <c r="IM22" s="531"/>
      <c r="IN22" s="531"/>
      <c r="IO22" s="531"/>
      <c r="IP22" s="531"/>
      <c r="IQ22" s="531"/>
      <c r="IR22" s="531"/>
      <c r="IS22" s="531"/>
      <c r="IT22" s="531"/>
      <c r="IU22" s="531"/>
      <c r="IV22" s="531"/>
    </row>
    <row r="23" spans="1:256" ht="12.75" customHeight="1">
      <c r="A23" s="546"/>
      <c r="B23" s="787"/>
      <c r="C23" s="787"/>
      <c r="D23" s="787"/>
      <c r="E23" s="787"/>
      <c r="F23" s="788"/>
    </row>
    <row r="24" spans="1:256" ht="75.75" customHeight="1">
      <c r="A24" s="556" t="s">
        <v>390</v>
      </c>
      <c r="B24" s="789" t="s">
        <v>391</v>
      </c>
      <c r="C24" s="789"/>
      <c r="D24" s="789"/>
      <c r="E24" s="789"/>
      <c r="F24" s="789"/>
    </row>
    <row r="25" spans="1:256" ht="54" customHeight="1">
      <c r="A25" s="556" t="s">
        <v>392</v>
      </c>
      <c r="B25" s="789" t="s">
        <v>393</v>
      </c>
      <c r="C25" s="789"/>
      <c r="D25" s="789"/>
      <c r="E25" s="789"/>
      <c r="F25" s="789"/>
    </row>
    <row r="26" spans="1:256">
      <c r="A26" s="547"/>
      <c r="B26" s="790"/>
      <c r="C26" s="790"/>
      <c r="D26" s="790"/>
      <c r="E26" s="790"/>
      <c r="F26" s="790"/>
    </row>
    <row r="27" spans="1:256" ht="37.5" customHeight="1">
      <c r="A27" s="783" t="s">
        <v>395</v>
      </c>
      <c r="B27" s="783"/>
      <c r="C27" s="783"/>
      <c r="D27" s="783"/>
      <c r="E27" s="783"/>
      <c r="F27" s="548"/>
    </row>
    <row r="28" spans="1:256" ht="33.75" customHeight="1">
      <c r="A28" s="783"/>
      <c r="B28" s="783"/>
      <c r="C28" s="783"/>
      <c r="D28" s="783"/>
      <c r="E28" s="783"/>
      <c r="F28" s="549" t="s">
        <v>394</v>
      </c>
    </row>
    <row r="31" spans="1:256">
      <c r="G31" s="551"/>
      <c r="H31" s="551"/>
      <c r="I31" s="551"/>
      <c r="J31" s="551"/>
      <c r="K31" s="551"/>
      <c r="L31" s="551"/>
      <c r="M31" s="551"/>
      <c r="N31" s="551"/>
      <c r="O31" s="551"/>
      <c r="P31" s="551"/>
      <c r="Q31" s="551"/>
      <c r="R31" s="551"/>
      <c r="S31" s="551"/>
      <c r="T31" s="551"/>
      <c r="U31" s="551"/>
      <c r="V31" s="551"/>
      <c r="W31" s="551"/>
      <c r="X31" s="551"/>
      <c r="Y31" s="551"/>
      <c r="Z31" s="551"/>
      <c r="AA31" s="551"/>
      <c r="AB31" s="551"/>
      <c r="AC31" s="551"/>
      <c r="AD31" s="551"/>
      <c r="AE31" s="551"/>
      <c r="AF31" s="551"/>
      <c r="AG31" s="551"/>
      <c r="AH31" s="551"/>
      <c r="AI31" s="551"/>
      <c r="AJ31" s="551"/>
      <c r="AK31" s="551"/>
      <c r="AL31" s="551"/>
      <c r="AM31" s="551"/>
      <c r="AN31" s="551"/>
      <c r="AO31" s="551"/>
      <c r="AP31" s="551"/>
      <c r="AQ31" s="551"/>
      <c r="AR31" s="551"/>
      <c r="AS31" s="551"/>
      <c r="AT31" s="551"/>
      <c r="AU31" s="551"/>
      <c r="AV31" s="551"/>
      <c r="AW31" s="551"/>
      <c r="AX31" s="551"/>
      <c r="AY31" s="551"/>
      <c r="AZ31" s="551"/>
      <c r="BA31" s="551"/>
      <c r="BB31" s="551"/>
      <c r="BC31" s="551"/>
      <c r="BD31" s="551"/>
      <c r="BE31" s="551"/>
      <c r="BF31" s="551"/>
      <c r="BG31" s="551"/>
      <c r="BH31" s="551"/>
      <c r="BI31" s="551"/>
      <c r="BJ31" s="551"/>
      <c r="BK31" s="551"/>
      <c r="BL31" s="551"/>
      <c r="BM31" s="551"/>
      <c r="BN31" s="551"/>
      <c r="BO31" s="551"/>
      <c r="BP31" s="551"/>
      <c r="BQ31" s="551"/>
      <c r="BR31" s="551"/>
      <c r="BS31" s="551"/>
      <c r="BT31" s="551"/>
      <c r="BU31" s="551"/>
      <c r="BV31" s="551"/>
      <c r="BW31" s="551"/>
      <c r="BX31" s="551"/>
      <c r="BY31" s="551"/>
      <c r="BZ31" s="551"/>
      <c r="CA31" s="551"/>
      <c r="CB31" s="551"/>
      <c r="CC31" s="551"/>
      <c r="CD31" s="551"/>
      <c r="CE31" s="551"/>
      <c r="CF31" s="551"/>
      <c r="CG31" s="551"/>
      <c r="CH31" s="551"/>
      <c r="CI31" s="551"/>
      <c r="CJ31" s="551"/>
      <c r="CK31" s="551"/>
      <c r="CL31" s="551"/>
      <c r="CM31" s="551"/>
      <c r="CN31" s="551"/>
      <c r="CO31" s="551"/>
      <c r="CP31" s="551"/>
      <c r="CQ31" s="551"/>
      <c r="CR31" s="551"/>
      <c r="CS31" s="551"/>
      <c r="CT31" s="551"/>
      <c r="CU31" s="551"/>
      <c r="CV31" s="551"/>
      <c r="CW31" s="551"/>
      <c r="CX31" s="551"/>
      <c r="CY31" s="551"/>
      <c r="CZ31" s="551"/>
      <c r="DA31" s="551"/>
      <c r="DB31" s="551"/>
      <c r="DC31" s="551"/>
      <c r="DD31" s="551"/>
      <c r="DE31" s="551"/>
      <c r="DF31" s="551"/>
      <c r="DG31" s="551"/>
      <c r="DH31" s="551"/>
      <c r="DI31" s="551"/>
      <c r="DJ31" s="551"/>
      <c r="DK31" s="551"/>
      <c r="DL31" s="551"/>
      <c r="DM31" s="551"/>
      <c r="DN31" s="551"/>
      <c r="DO31" s="551"/>
      <c r="DP31" s="551"/>
      <c r="DQ31" s="551"/>
      <c r="DR31" s="551"/>
      <c r="DS31" s="551"/>
      <c r="DT31" s="551"/>
      <c r="DU31" s="551"/>
      <c r="DV31" s="551"/>
      <c r="DW31" s="551"/>
      <c r="DX31" s="551"/>
      <c r="DY31" s="551"/>
      <c r="DZ31" s="551"/>
      <c r="EA31" s="551"/>
      <c r="EB31" s="551"/>
      <c r="EC31" s="551"/>
      <c r="ED31" s="551"/>
      <c r="EE31" s="551"/>
      <c r="EF31" s="551"/>
      <c r="EG31" s="551"/>
      <c r="EH31" s="551"/>
      <c r="EI31" s="551"/>
      <c r="EJ31" s="551"/>
      <c r="EK31" s="551"/>
      <c r="EL31" s="551"/>
      <c r="EM31" s="551"/>
      <c r="EN31" s="551"/>
      <c r="EO31" s="551"/>
      <c r="EP31" s="551"/>
      <c r="EQ31" s="551"/>
      <c r="ER31" s="551"/>
      <c r="ES31" s="551"/>
      <c r="ET31" s="551"/>
      <c r="EU31" s="551"/>
      <c r="EV31" s="551"/>
      <c r="EW31" s="551"/>
      <c r="EX31" s="551"/>
      <c r="EY31" s="551"/>
      <c r="EZ31" s="551"/>
      <c r="FA31" s="551"/>
      <c r="FB31" s="551"/>
      <c r="FC31" s="551"/>
      <c r="FD31" s="551"/>
      <c r="FE31" s="551"/>
      <c r="FF31" s="551"/>
      <c r="FG31" s="551"/>
      <c r="FH31" s="551"/>
      <c r="FI31" s="551"/>
      <c r="FJ31" s="551"/>
      <c r="FK31" s="551"/>
      <c r="FL31" s="551"/>
      <c r="FM31" s="551"/>
      <c r="FN31" s="551"/>
      <c r="FO31" s="551"/>
      <c r="FP31" s="551"/>
      <c r="FQ31" s="551"/>
      <c r="FR31" s="551"/>
      <c r="FS31" s="551"/>
      <c r="FT31" s="551"/>
      <c r="FU31" s="551"/>
      <c r="FV31" s="551"/>
      <c r="FW31" s="551"/>
      <c r="FX31" s="551"/>
      <c r="FY31" s="551"/>
      <c r="FZ31" s="551"/>
      <c r="GA31" s="551"/>
      <c r="GB31" s="551"/>
      <c r="GC31" s="551"/>
      <c r="GD31" s="551"/>
      <c r="GE31" s="551"/>
      <c r="GF31" s="551"/>
      <c r="GG31" s="551"/>
      <c r="GH31" s="551"/>
      <c r="GI31" s="551"/>
      <c r="GJ31" s="551"/>
      <c r="GK31" s="551"/>
      <c r="GL31" s="551"/>
      <c r="GM31" s="551"/>
      <c r="GN31" s="551"/>
      <c r="GO31" s="551"/>
      <c r="GP31" s="551"/>
      <c r="GQ31" s="551"/>
      <c r="GR31" s="551"/>
      <c r="GS31" s="551"/>
      <c r="GT31" s="551"/>
      <c r="GU31" s="551"/>
      <c r="GV31" s="551"/>
      <c r="GW31" s="551"/>
      <c r="GX31" s="551"/>
      <c r="GY31" s="551"/>
      <c r="GZ31" s="551"/>
      <c r="HA31" s="551"/>
      <c r="HB31" s="551"/>
      <c r="HC31" s="551"/>
      <c r="HD31" s="551"/>
      <c r="HE31" s="551"/>
      <c r="HF31" s="551"/>
      <c r="HG31" s="551"/>
      <c r="HH31" s="551"/>
      <c r="HI31" s="551"/>
      <c r="HJ31" s="551"/>
      <c r="HK31" s="551"/>
      <c r="HL31" s="551"/>
      <c r="HM31" s="551"/>
      <c r="HN31" s="551"/>
      <c r="HO31" s="551"/>
      <c r="HP31" s="551"/>
      <c r="HQ31" s="551"/>
      <c r="HR31" s="551"/>
      <c r="HS31" s="551"/>
      <c r="HT31" s="551"/>
      <c r="HU31" s="551"/>
      <c r="HV31" s="551"/>
      <c r="HW31" s="551"/>
      <c r="HX31" s="551"/>
      <c r="HY31" s="551"/>
      <c r="HZ31" s="551"/>
      <c r="IA31" s="551"/>
      <c r="IB31" s="551"/>
      <c r="IC31" s="551"/>
      <c r="ID31" s="551"/>
      <c r="IE31" s="551"/>
      <c r="IF31" s="551"/>
      <c r="IG31" s="551"/>
      <c r="IH31" s="551"/>
      <c r="II31" s="551"/>
      <c r="IJ31" s="551"/>
      <c r="IK31" s="551"/>
      <c r="IL31" s="551"/>
      <c r="IM31" s="551"/>
      <c r="IN31" s="551"/>
      <c r="IO31" s="551"/>
      <c r="IP31" s="551"/>
      <c r="IQ31" s="551"/>
      <c r="IR31" s="551"/>
      <c r="IS31" s="551"/>
      <c r="IT31" s="551"/>
      <c r="IU31" s="551"/>
      <c r="IV31" s="551"/>
    </row>
    <row r="32" spans="1:256" ht="16.5">
      <c r="F32" s="552"/>
      <c r="G32" s="553"/>
      <c r="H32" s="553"/>
      <c r="I32" s="553"/>
      <c r="J32" s="553"/>
      <c r="K32" s="553"/>
      <c r="L32" s="553"/>
      <c r="M32" s="553"/>
      <c r="N32" s="553"/>
      <c r="O32" s="553"/>
      <c r="P32" s="553"/>
      <c r="Q32" s="553"/>
      <c r="R32" s="553"/>
      <c r="S32" s="553"/>
      <c r="T32" s="553"/>
      <c r="U32" s="553"/>
      <c r="V32" s="553"/>
      <c r="W32" s="553"/>
      <c r="X32" s="553"/>
      <c r="Y32" s="553"/>
      <c r="Z32" s="553"/>
      <c r="AA32" s="553"/>
      <c r="AB32" s="553"/>
      <c r="AC32" s="553"/>
      <c r="AD32" s="553"/>
      <c r="AE32" s="553"/>
      <c r="AF32" s="553"/>
      <c r="AG32" s="553"/>
      <c r="AH32" s="553"/>
      <c r="AI32" s="553"/>
      <c r="AJ32" s="553"/>
      <c r="AK32" s="553"/>
      <c r="AL32" s="553"/>
      <c r="AM32" s="553"/>
      <c r="AN32" s="553"/>
      <c r="AO32" s="553"/>
      <c r="AP32" s="553"/>
      <c r="AQ32" s="553"/>
      <c r="AR32" s="553"/>
      <c r="AS32" s="553"/>
      <c r="AT32" s="553"/>
      <c r="AU32" s="553"/>
      <c r="AV32" s="553"/>
      <c r="AW32" s="553"/>
      <c r="AX32" s="553"/>
      <c r="AY32" s="553"/>
      <c r="AZ32" s="553"/>
      <c r="BA32" s="553"/>
      <c r="BB32" s="553"/>
      <c r="BC32" s="553"/>
      <c r="BD32" s="553"/>
      <c r="BE32" s="553"/>
      <c r="BF32" s="553"/>
      <c r="BG32" s="553"/>
      <c r="BH32" s="553"/>
      <c r="BI32" s="553"/>
      <c r="BJ32" s="553"/>
      <c r="BK32" s="553"/>
      <c r="BL32" s="553"/>
      <c r="BM32" s="553"/>
      <c r="BN32" s="553"/>
      <c r="BO32" s="553"/>
      <c r="BP32" s="553"/>
      <c r="BQ32" s="553"/>
      <c r="BR32" s="553"/>
      <c r="BS32" s="553"/>
      <c r="BT32" s="553"/>
      <c r="BU32" s="553"/>
      <c r="BV32" s="553"/>
      <c r="BW32" s="553"/>
      <c r="BX32" s="553"/>
      <c r="BY32" s="553"/>
      <c r="BZ32" s="553"/>
      <c r="CA32" s="553"/>
      <c r="CB32" s="553"/>
      <c r="CC32" s="553"/>
      <c r="CD32" s="553"/>
      <c r="CE32" s="553"/>
      <c r="CF32" s="553"/>
      <c r="CG32" s="553"/>
      <c r="CH32" s="553"/>
      <c r="CI32" s="553"/>
      <c r="CJ32" s="553"/>
      <c r="CK32" s="553"/>
      <c r="CL32" s="553"/>
      <c r="CM32" s="553"/>
      <c r="CN32" s="553"/>
      <c r="CO32" s="553"/>
      <c r="CP32" s="553"/>
      <c r="CQ32" s="553"/>
      <c r="CR32" s="553"/>
      <c r="CS32" s="553"/>
      <c r="CT32" s="553"/>
      <c r="CU32" s="553"/>
      <c r="CV32" s="553"/>
      <c r="CW32" s="553"/>
      <c r="CX32" s="553"/>
      <c r="CY32" s="553"/>
      <c r="CZ32" s="553"/>
      <c r="DA32" s="553"/>
      <c r="DB32" s="553"/>
      <c r="DC32" s="553"/>
      <c r="DD32" s="553"/>
      <c r="DE32" s="553"/>
      <c r="DF32" s="553"/>
      <c r="DG32" s="553"/>
      <c r="DH32" s="553"/>
      <c r="DI32" s="553"/>
      <c r="DJ32" s="553"/>
      <c r="DK32" s="553"/>
      <c r="DL32" s="553"/>
      <c r="DM32" s="553"/>
      <c r="DN32" s="553"/>
      <c r="DO32" s="553"/>
      <c r="DP32" s="553"/>
      <c r="DQ32" s="553"/>
      <c r="DR32" s="553"/>
      <c r="DS32" s="553"/>
      <c r="DT32" s="553"/>
      <c r="DU32" s="553"/>
      <c r="DV32" s="553"/>
      <c r="DW32" s="553"/>
      <c r="DX32" s="553"/>
      <c r="DY32" s="553"/>
      <c r="DZ32" s="553"/>
      <c r="EA32" s="553"/>
      <c r="EB32" s="553"/>
      <c r="EC32" s="553"/>
      <c r="ED32" s="553"/>
      <c r="EE32" s="553"/>
      <c r="EF32" s="553"/>
      <c r="EG32" s="553"/>
      <c r="EH32" s="553"/>
      <c r="EI32" s="553"/>
      <c r="EJ32" s="553"/>
      <c r="EK32" s="553"/>
      <c r="EL32" s="553"/>
      <c r="EM32" s="553"/>
      <c r="EN32" s="553"/>
      <c r="EO32" s="553"/>
      <c r="EP32" s="553"/>
      <c r="EQ32" s="553"/>
      <c r="ER32" s="553"/>
      <c r="ES32" s="553"/>
      <c r="ET32" s="553"/>
      <c r="EU32" s="553"/>
      <c r="EV32" s="553"/>
      <c r="EW32" s="553"/>
      <c r="EX32" s="553"/>
      <c r="EY32" s="553"/>
      <c r="EZ32" s="553"/>
      <c r="FA32" s="553"/>
      <c r="FB32" s="553"/>
      <c r="FC32" s="553"/>
      <c r="FD32" s="553"/>
      <c r="FE32" s="553"/>
      <c r="FF32" s="553"/>
      <c r="FG32" s="553"/>
      <c r="FH32" s="553"/>
      <c r="FI32" s="553"/>
      <c r="FJ32" s="553"/>
      <c r="FK32" s="553"/>
      <c r="FL32" s="553"/>
      <c r="FM32" s="553"/>
      <c r="FN32" s="553"/>
      <c r="FO32" s="553"/>
      <c r="FP32" s="553"/>
      <c r="FQ32" s="553"/>
      <c r="FR32" s="553"/>
      <c r="FS32" s="553"/>
      <c r="FT32" s="553"/>
      <c r="FU32" s="553"/>
      <c r="FV32" s="553"/>
      <c r="FW32" s="553"/>
      <c r="FX32" s="553"/>
      <c r="FY32" s="553"/>
      <c r="FZ32" s="553"/>
      <c r="GA32" s="553"/>
      <c r="GB32" s="553"/>
      <c r="GC32" s="553"/>
      <c r="GD32" s="553"/>
      <c r="GE32" s="553"/>
      <c r="GF32" s="553"/>
      <c r="GG32" s="553"/>
      <c r="GH32" s="553"/>
      <c r="GI32" s="553"/>
      <c r="GJ32" s="553"/>
      <c r="GK32" s="553"/>
      <c r="GL32" s="553"/>
      <c r="GM32" s="553"/>
      <c r="GN32" s="553"/>
      <c r="GO32" s="553"/>
      <c r="GP32" s="553"/>
      <c r="GQ32" s="553"/>
      <c r="GR32" s="553"/>
      <c r="GS32" s="553"/>
      <c r="GT32" s="553"/>
      <c r="GU32" s="553"/>
      <c r="GV32" s="553"/>
      <c r="GW32" s="553"/>
      <c r="GX32" s="553"/>
      <c r="GY32" s="553"/>
      <c r="GZ32" s="553"/>
      <c r="HA32" s="553"/>
      <c r="HB32" s="553"/>
      <c r="HC32" s="553"/>
      <c r="HD32" s="553"/>
      <c r="HE32" s="553"/>
      <c r="HF32" s="553"/>
      <c r="HG32" s="553"/>
      <c r="HH32" s="553"/>
      <c r="HI32" s="553"/>
      <c r="HJ32" s="553"/>
      <c r="HK32" s="553"/>
      <c r="HL32" s="553"/>
      <c r="HM32" s="553"/>
      <c r="HN32" s="553"/>
      <c r="HO32" s="553"/>
      <c r="HP32" s="553"/>
      <c r="HQ32" s="553"/>
      <c r="HR32" s="553"/>
      <c r="HS32" s="553"/>
      <c r="HT32" s="553"/>
      <c r="HU32" s="553"/>
      <c r="HV32" s="553"/>
      <c r="HW32" s="553"/>
      <c r="HX32" s="553"/>
      <c r="HY32" s="553"/>
      <c r="HZ32" s="553"/>
      <c r="IA32" s="553"/>
      <c r="IB32" s="553"/>
      <c r="IC32" s="553"/>
      <c r="ID32" s="553"/>
      <c r="IE32" s="553"/>
      <c r="IF32" s="553"/>
      <c r="IG32" s="553"/>
      <c r="IH32" s="553"/>
      <c r="II32" s="553"/>
      <c r="IJ32" s="553"/>
      <c r="IK32" s="553"/>
      <c r="IL32" s="553"/>
      <c r="IM32" s="553"/>
      <c r="IN32" s="553"/>
      <c r="IO32" s="553"/>
      <c r="IP32" s="553"/>
      <c r="IQ32" s="553"/>
      <c r="IR32" s="553"/>
      <c r="IS32" s="553"/>
      <c r="IT32" s="553"/>
      <c r="IU32" s="553"/>
      <c r="IV32" s="553"/>
    </row>
    <row r="33" spans="7:256" ht="16.5">
      <c r="G33" s="553"/>
      <c r="H33" s="553"/>
      <c r="I33" s="553"/>
      <c r="J33" s="553"/>
      <c r="K33" s="553"/>
      <c r="L33" s="553"/>
      <c r="M33" s="553"/>
      <c r="N33" s="553"/>
      <c r="O33" s="553"/>
      <c r="P33" s="553"/>
      <c r="Q33" s="553"/>
      <c r="R33" s="553"/>
      <c r="S33" s="553"/>
      <c r="T33" s="553"/>
      <c r="U33" s="553"/>
      <c r="V33" s="553"/>
      <c r="W33" s="553"/>
      <c r="X33" s="553"/>
      <c r="Y33" s="553"/>
      <c r="Z33" s="553"/>
      <c r="AA33" s="553"/>
      <c r="AB33" s="553"/>
      <c r="AC33" s="553"/>
      <c r="AD33" s="553"/>
      <c r="AE33" s="553"/>
      <c r="AF33" s="553"/>
      <c r="AG33" s="553"/>
      <c r="AH33" s="553"/>
      <c r="AI33" s="553"/>
      <c r="AJ33" s="553"/>
      <c r="AK33" s="553"/>
      <c r="AL33" s="553"/>
      <c r="AM33" s="553"/>
      <c r="AN33" s="553"/>
      <c r="AO33" s="553"/>
      <c r="AP33" s="553"/>
      <c r="AQ33" s="553"/>
      <c r="AR33" s="553"/>
      <c r="AS33" s="553"/>
      <c r="AT33" s="553"/>
      <c r="AU33" s="553"/>
      <c r="AV33" s="553"/>
      <c r="AW33" s="553"/>
      <c r="AX33" s="553"/>
      <c r="AY33" s="553"/>
      <c r="AZ33" s="553"/>
      <c r="BA33" s="553"/>
      <c r="BB33" s="553"/>
      <c r="BC33" s="553"/>
      <c r="BD33" s="553"/>
      <c r="BE33" s="553"/>
      <c r="BF33" s="553"/>
      <c r="BG33" s="553"/>
      <c r="BH33" s="553"/>
      <c r="BI33" s="553"/>
      <c r="BJ33" s="553"/>
      <c r="BK33" s="553"/>
      <c r="BL33" s="553"/>
      <c r="BM33" s="553"/>
      <c r="BN33" s="553"/>
      <c r="BO33" s="553"/>
      <c r="BP33" s="553"/>
      <c r="BQ33" s="553"/>
      <c r="BR33" s="553"/>
      <c r="BS33" s="553"/>
      <c r="BT33" s="553"/>
      <c r="BU33" s="553"/>
      <c r="BV33" s="553"/>
      <c r="BW33" s="553"/>
      <c r="BX33" s="553"/>
      <c r="BY33" s="553"/>
      <c r="BZ33" s="553"/>
      <c r="CA33" s="553"/>
      <c r="CB33" s="553"/>
      <c r="CC33" s="553"/>
      <c r="CD33" s="553"/>
      <c r="CE33" s="553"/>
      <c r="CF33" s="553"/>
      <c r="CG33" s="553"/>
      <c r="CH33" s="553"/>
      <c r="CI33" s="553"/>
      <c r="CJ33" s="553"/>
      <c r="CK33" s="553"/>
      <c r="CL33" s="553"/>
      <c r="CM33" s="553"/>
      <c r="CN33" s="553"/>
      <c r="CO33" s="553"/>
      <c r="CP33" s="553"/>
      <c r="CQ33" s="553"/>
      <c r="CR33" s="553"/>
      <c r="CS33" s="553"/>
      <c r="CT33" s="553"/>
      <c r="CU33" s="553"/>
      <c r="CV33" s="553"/>
      <c r="CW33" s="553"/>
      <c r="CX33" s="553"/>
      <c r="CY33" s="553"/>
      <c r="CZ33" s="553"/>
      <c r="DA33" s="553"/>
      <c r="DB33" s="553"/>
      <c r="DC33" s="553"/>
      <c r="DD33" s="553"/>
      <c r="DE33" s="553"/>
      <c r="DF33" s="553"/>
      <c r="DG33" s="553"/>
      <c r="DH33" s="553"/>
      <c r="DI33" s="553"/>
      <c r="DJ33" s="553"/>
      <c r="DK33" s="553"/>
      <c r="DL33" s="553"/>
      <c r="DM33" s="553"/>
      <c r="DN33" s="553"/>
      <c r="DO33" s="553"/>
      <c r="DP33" s="553"/>
      <c r="DQ33" s="553"/>
      <c r="DR33" s="553"/>
      <c r="DS33" s="553"/>
      <c r="DT33" s="553"/>
      <c r="DU33" s="553"/>
      <c r="DV33" s="553"/>
      <c r="DW33" s="553"/>
      <c r="DX33" s="553"/>
      <c r="DY33" s="553"/>
      <c r="DZ33" s="553"/>
      <c r="EA33" s="553"/>
      <c r="EB33" s="553"/>
      <c r="EC33" s="553"/>
      <c r="ED33" s="553"/>
      <c r="EE33" s="553"/>
      <c r="EF33" s="553"/>
      <c r="EG33" s="553"/>
      <c r="EH33" s="553"/>
      <c r="EI33" s="553"/>
      <c r="EJ33" s="553"/>
      <c r="EK33" s="553"/>
      <c r="EL33" s="553"/>
      <c r="EM33" s="553"/>
      <c r="EN33" s="553"/>
      <c r="EO33" s="553"/>
      <c r="EP33" s="553"/>
      <c r="EQ33" s="553"/>
      <c r="ER33" s="553"/>
      <c r="ES33" s="553"/>
      <c r="ET33" s="553"/>
      <c r="EU33" s="553"/>
      <c r="EV33" s="553"/>
      <c r="EW33" s="553"/>
      <c r="EX33" s="553"/>
      <c r="EY33" s="553"/>
      <c r="EZ33" s="553"/>
      <c r="FA33" s="553"/>
      <c r="FB33" s="553"/>
      <c r="FC33" s="553"/>
      <c r="FD33" s="553"/>
      <c r="FE33" s="553"/>
      <c r="FF33" s="553"/>
      <c r="FG33" s="553"/>
      <c r="FH33" s="553"/>
      <c r="FI33" s="553"/>
      <c r="FJ33" s="553"/>
      <c r="FK33" s="553"/>
      <c r="FL33" s="553"/>
      <c r="FM33" s="553"/>
      <c r="FN33" s="553"/>
      <c r="FO33" s="553"/>
      <c r="FP33" s="553"/>
      <c r="FQ33" s="553"/>
      <c r="FR33" s="553"/>
      <c r="FS33" s="553"/>
      <c r="FT33" s="553"/>
      <c r="FU33" s="553"/>
      <c r="FV33" s="553"/>
      <c r="FW33" s="553"/>
      <c r="FX33" s="553"/>
      <c r="FY33" s="553"/>
      <c r="FZ33" s="553"/>
      <c r="GA33" s="553"/>
      <c r="GB33" s="553"/>
      <c r="GC33" s="553"/>
      <c r="GD33" s="553"/>
      <c r="GE33" s="553"/>
      <c r="GF33" s="553"/>
      <c r="GG33" s="553"/>
      <c r="GH33" s="553"/>
      <c r="GI33" s="553"/>
      <c r="GJ33" s="553"/>
      <c r="GK33" s="553"/>
      <c r="GL33" s="553"/>
      <c r="GM33" s="553"/>
      <c r="GN33" s="553"/>
      <c r="GO33" s="553"/>
      <c r="GP33" s="553"/>
      <c r="GQ33" s="553"/>
      <c r="GR33" s="553"/>
      <c r="GS33" s="553"/>
      <c r="GT33" s="553"/>
      <c r="GU33" s="553"/>
      <c r="GV33" s="553"/>
      <c r="GW33" s="553"/>
      <c r="GX33" s="553"/>
      <c r="GY33" s="553"/>
      <c r="GZ33" s="553"/>
      <c r="HA33" s="553"/>
      <c r="HB33" s="553"/>
      <c r="HC33" s="553"/>
      <c r="HD33" s="553"/>
      <c r="HE33" s="553"/>
      <c r="HF33" s="553"/>
      <c r="HG33" s="553"/>
      <c r="HH33" s="553"/>
      <c r="HI33" s="553"/>
      <c r="HJ33" s="553"/>
      <c r="HK33" s="553"/>
      <c r="HL33" s="553"/>
      <c r="HM33" s="553"/>
      <c r="HN33" s="553"/>
      <c r="HO33" s="553"/>
      <c r="HP33" s="553"/>
      <c r="HQ33" s="553"/>
      <c r="HR33" s="553"/>
      <c r="HS33" s="553"/>
      <c r="HT33" s="553"/>
      <c r="HU33" s="553"/>
      <c r="HV33" s="553"/>
      <c r="HW33" s="553"/>
      <c r="HX33" s="553"/>
      <c r="HY33" s="553"/>
      <c r="HZ33" s="553"/>
      <c r="IA33" s="553"/>
      <c r="IB33" s="553"/>
      <c r="IC33" s="553"/>
      <c r="ID33" s="553"/>
      <c r="IE33" s="553"/>
      <c r="IF33" s="553"/>
      <c r="IG33" s="553"/>
      <c r="IH33" s="553"/>
      <c r="II33" s="553"/>
      <c r="IJ33" s="553"/>
      <c r="IK33" s="553"/>
      <c r="IL33" s="553"/>
      <c r="IM33" s="553"/>
      <c r="IN33" s="553"/>
      <c r="IO33" s="553"/>
      <c r="IP33" s="553"/>
      <c r="IQ33" s="553"/>
      <c r="IR33" s="553"/>
      <c r="IS33" s="553"/>
      <c r="IT33" s="553"/>
      <c r="IU33" s="553"/>
      <c r="IV33" s="553"/>
    </row>
    <row r="34" spans="7:256">
      <c r="G34" s="551"/>
      <c r="H34" s="551"/>
      <c r="I34" s="551"/>
      <c r="J34" s="551"/>
      <c r="K34" s="551"/>
      <c r="L34" s="551"/>
      <c r="M34" s="551"/>
      <c r="N34" s="551"/>
      <c r="O34" s="551"/>
      <c r="P34" s="551"/>
      <c r="Q34" s="551"/>
      <c r="R34" s="551"/>
      <c r="S34" s="551"/>
      <c r="T34" s="551"/>
      <c r="U34" s="551"/>
      <c r="V34" s="551"/>
      <c r="W34" s="551"/>
      <c r="X34" s="551"/>
      <c r="Y34" s="551"/>
      <c r="Z34" s="551"/>
      <c r="AA34" s="551"/>
      <c r="AB34" s="551"/>
      <c r="AC34" s="551"/>
      <c r="AD34" s="551"/>
      <c r="AE34" s="551"/>
      <c r="AF34" s="551"/>
      <c r="AG34" s="551"/>
      <c r="AH34" s="551"/>
      <c r="AI34" s="551"/>
      <c r="AJ34" s="551"/>
      <c r="AK34" s="551"/>
      <c r="AL34" s="551"/>
      <c r="AM34" s="551"/>
      <c r="AN34" s="551"/>
      <c r="AO34" s="551"/>
      <c r="AP34" s="551"/>
      <c r="AQ34" s="551"/>
      <c r="AR34" s="551"/>
      <c r="AS34" s="551"/>
      <c r="AT34" s="551"/>
      <c r="AU34" s="551"/>
      <c r="AV34" s="551"/>
      <c r="AW34" s="551"/>
      <c r="AX34" s="551"/>
      <c r="AY34" s="551"/>
      <c r="AZ34" s="551"/>
      <c r="BA34" s="551"/>
      <c r="BB34" s="551"/>
      <c r="BC34" s="551"/>
      <c r="BD34" s="551"/>
      <c r="BE34" s="551"/>
      <c r="BF34" s="551"/>
      <c r="BG34" s="551"/>
      <c r="BH34" s="551"/>
      <c r="BI34" s="551"/>
      <c r="BJ34" s="551"/>
      <c r="BK34" s="551"/>
      <c r="BL34" s="551"/>
      <c r="BM34" s="551"/>
      <c r="BN34" s="551"/>
      <c r="BO34" s="551"/>
      <c r="BP34" s="551"/>
      <c r="BQ34" s="551"/>
      <c r="BR34" s="551"/>
      <c r="BS34" s="551"/>
      <c r="BT34" s="551"/>
      <c r="BU34" s="551"/>
      <c r="BV34" s="551"/>
      <c r="BW34" s="551"/>
      <c r="BX34" s="551"/>
      <c r="BY34" s="551"/>
      <c r="BZ34" s="551"/>
      <c r="CA34" s="551"/>
      <c r="CB34" s="551"/>
      <c r="CC34" s="551"/>
      <c r="CD34" s="551"/>
      <c r="CE34" s="551"/>
      <c r="CF34" s="551"/>
      <c r="CG34" s="551"/>
      <c r="CH34" s="551"/>
      <c r="CI34" s="551"/>
      <c r="CJ34" s="551"/>
      <c r="CK34" s="551"/>
      <c r="CL34" s="551"/>
      <c r="CM34" s="551"/>
      <c r="CN34" s="551"/>
      <c r="CO34" s="551"/>
      <c r="CP34" s="551"/>
      <c r="CQ34" s="551"/>
      <c r="CR34" s="551"/>
      <c r="CS34" s="551"/>
      <c r="CT34" s="551"/>
      <c r="CU34" s="551"/>
      <c r="CV34" s="551"/>
      <c r="CW34" s="551"/>
      <c r="CX34" s="551"/>
      <c r="CY34" s="551"/>
      <c r="CZ34" s="551"/>
      <c r="DA34" s="551"/>
      <c r="DB34" s="551"/>
      <c r="DC34" s="551"/>
      <c r="DD34" s="551"/>
      <c r="DE34" s="551"/>
      <c r="DF34" s="551"/>
      <c r="DG34" s="551"/>
      <c r="DH34" s="551"/>
      <c r="DI34" s="551"/>
      <c r="DJ34" s="551"/>
      <c r="DK34" s="551"/>
      <c r="DL34" s="551"/>
      <c r="DM34" s="551"/>
      <c r="DN34" s="551"/>
      <c r="DO34" s="551"/>
      <c r="DP34" s="551"/>
      <c r="DQ34" s="551"/>
      <c r="DR34" s="551"/>
      <c r="DS34" s="551"/>
      <c r="DT34" s="551"/>
      <c r="DU34" s="551"/>
      <c r="DV34" s="551"/>
      <c r="DW34" s="551"/>
      <c r="DX34" s="551"/>
      <c r="DY34" s="551"/>
      <c r="DZ34" s="551"/>
      <c r="EA34" s="551"/>
      <c r="EB34" s="551"/>
      <c r="EC34" s="551"/>
      <c r="ED34" s="551"/>
      <c r="EE34" s="551"/>
      <c r="EF34" s="551"/>
      <c r="EG34" s="551"/>
      <c r="EH34" s="551"/>
      <c r="EI34" s="551"/>
      <c r="EJ34" s="551"/>
      <c r="EK34" s="551"/>
      <c r="EL34" s="551"/>
      <c r="EM34" s="551"/>
      <c r="EN34" s="551"/>
      <c r="EO34" s="551"/>
      <c r="EP34" s="551"/>
      <c r="EQ34" s="551"/>
      <c r="ER34" s="551"/>
      <c r="ES34" s="551"/>
      <c r="ET34" s="551"/>
      <c r="EU34" s="551"/>
      <c r="EV34" s="551"/>
      <c r="EW34" s="551"/>
      <c r="EX34" s="551"/>
      <c r="EY34" s="551"/>
      <c r="EZ34" s="551"/>
      <c r="FA34" s="551"/>
      <c r="FB34" s="551"/>
      <c r="FC34" s="551"/>
      <c r="FD34" s="551"/>
      <c r="FE34" s="551"/>
      <c r="FF34" s="551"/>
      <c r="FG34" s="551"/>
      <c r="FH34" s="551"/>
      <c r="FI34" s="551"/>
      <c r="FJ34" s="551"/>
      <c r="FK34" s="551"/>
      <c r="FL34" s="551"/>
      <c r="FM34" s="551"/>
      <c r="FN34" s="551"/>
      <c r="FO34" s="551"/>
      <c r="FP34" s="551"/>
      <c r="FQ34" s="551"/>
      <c r="FR34" s="551"/>
      <c r="FS34" s="551"/>
      <c r="FT34" s="551"/>
      <c r="FU34" s="551"/>
      <c r="FV34" s="551"/>
      <c r="FW34" s="551"/>
      <c r="FX34" s="551"/>
      <c r="FY34" s="551"/>
      <c r="FZ34" s="551"/>
      <c r="GA34" s="551"/>
      <c r="GB34" s="551"/>
      <c r="GC34" s="551"/>
      <c r="GD34" s="551"/>
      <c r="GE34" s="551"/>
      <c r="GF34" s="551"/>
      <c r="GG34" s="551"/>
      <c r="GH34" s="551"/>
      <c r="GI34" s="551"/>
      <c r="GJ34" s="551"/>
      <c r="GK34" s="551"/>
      <c r="GL34" s="551"/>
      <c r="GM34" s="551"/>
      <c r="GN34" s="551"/>
      <c r="GO34" s="551"/>
      <c r="GP34" s="551"/>
      <c r="GQ34" s="551"/>
      <c r="GR34" s="551"/>
      <c r="GS34" s="551"/>
      <c r="GT34" s="551"/>
      <c r="GU34" s="551"/>
      <c r="GV34" s="551"/>
      <c r="GW34" s="551"/>
      <c r="GX34" s="551"/>
      <c r="GY34" s="551"/>
      <c r="GZ34" s="551"/>
      <c r="HA34" s="551"/>
      <c r="HB34" s="551"/>
      <c r="HC34" s="551"/>
      <c r="HD34" s="551"/>
      <c r="HE34" s="551"/>
      <c r="HF34" s="551"/>
      <c r="HG34" s="551"/>
      <c r="HH34" s="551"/>
      <c r="HI34" s="551"/>
      <c r="HJ34" s="551"/>
      <c r="HK34" s="551"/>
      <c r="HL34" s="551"/>
      <c r="HM34" s="551"/>
      <c r="HN34" s="551"/>
      <c r="HO34" s="551"/>
      <c r="HP34" s="551"/>
      <c r="HQ34" s="551"/>
      <c r="HR34" s="551"/>
      <c r="HS34" s="551"/>
      <c r="HT34" s="551"/>
      <c r="HU34" s="551"/>
      <c r="HV34" s="551"/>
      <c r="HW34" s="551"/>
      <c r="HX34" s="551"/>
      <c r="HY34" s="551"/>
      <c r="HZ34" s="551"/>
      <c r="IA34" s="551"/>
      <c r="IB34" s="551"/>
      <c r="IC34" s="551"/>
      <c r="ID34" s="551"/>
      <c r="IE34" s="551"/>
      <c r="IF34" s="551"/>
      <c r="IG34" s="551"/>
      <c r="IH34" s="551"/>
      <c r="II34" s="551"/>
      <c r="IJ34" s="551"/>
      <c r="IK34" s="551"/>
      <c r="IL34" s="551"/>
      <c r="IM34" s="551"/>
      <c r="IN34" s="551"/>
      <c r="IO34" s="551"/>
      <c r="IP34" s="551"/>
      <c r="IQ34" s="551"/>
      <c r="IR34" s="551"/>
      <c r="IS34" s="551"/>
      <c r="IT34" s="551"/>
      <c r="IU34" s="551"/>
      <c r="IV34" s="551"/>
    </row>
    <row r="35" spans="7:256">
      <c r="G35" s="551"/>
      <c r="H35" s="551"/>
      <c r="I35" s="551"/>
      <c r="J35" s="551"/>
      <c r="K35" s="551"/>
      <c r="L35" s="551"/>
      <c r="M35" s="551"/>
      <c r="N35" s="551"/>
      <c r="O35" s="551"/>
      <c r="P35" s="551"/>
      <c r="Q35" s="551"/>
      <c r="R35" s="551"/>
      <c r="S35" s="551"/>
      <c r="T35" s="551"/>
      <c r="U35" s="551"/>
      <c r="V35" s="551"/>
      <c r="W35" s="551"/>
      <c r="X35" s="551"/>
      <c r="Y35" s="551"/>
      <c r="Z35" s="551"/>
      <c r="AA35" s="551"/>
      <c r="AB35" s="551"/>
      <c r="AC35" s="551"/>
      <c r="AD35" s="551"/>
      <c r="AE35" s="551"/>
      <c r="AF35" s="551"/>
      <c r="AG35" s="551"/>
      <c r="AH35" s="551"/>
      <c r="AI35" s="551"/>
      <c r="AJ35" s="551"/>
      <c r="AK35" s="551"/>
      <c r="AL35" s="551"/>
      <c r="AM35" s="551"/>
      <c r="AN35" s="551"/>
      <c r="AO35" s="551"/>
      <c r="AP35" s="551"/>
      <c r="AQ35" s="551"/>
      <c r="AR35" s="551"/>
      <c r="AS35" s="551"/>
      <c r="AT35" s="551"/>
      <c r="AU35" s="551"/>
      <c r="AV35" s="551"/>
      <c r="AW35" s="551"/>
      <c r="AX35" s="551"/>
      <c r="AY35" s="551"/>
      <c r="AZ35" s="551"/>
      <c r="BA35" s="551"/>
      <c r="BB35" s="551"/>
      <c r="BC35" s="551"/>
      <c r="BD35" s="551"/>
      <c r="BE35" s="551"/>
      <c r="BF35" s="551"/>
      <c r="BG35" s="551"/>
      <c r="BH35" s="551"/>
      <c r="BI35" s="551"/>
      <c r="BJ35" s="551"/>
      <c r="BK35" s="551"/>
      <c r="BL35" s="551"/>
      <c r="BM35" s="551"/>
      <c r="BN35" s="551"/>
      <c r="BO35" s="551"/>
      <c r="BP35" s="551"/>
      <c r="BQ35" s="551"/>
      <c r="BR35" s="551"/>
      <c r="BS35" s="551"/>
      <c r="BT35" s="551"/>
      <c r="BU35" s="551"/>
      <c r="BV35" s="551"/>
      <c r="BW35" s="551"/>
      <c r="BX35" s="551"/>
      <c r="BY35" s="551"/>
      <c r="BZ35" s="551"/>
      <c r="CA35" s="551"/>
      <c r="CB35" s="551"/>
      <c r="CC35" s="551"/>
      <c r="CD35" s="551"/>
      <c r="CE35" s="551"/>
      <c r="CF35" s="551"/>
      <c r="CG35" s="551"/>
      <c r="CH35" s="551"/>
      <c r="CI35" s="551"/>
      <c r="CJ35" s="551"/>
      <c r="CK35" s="551"/>
      <c r="CL35" s="551"/>
      <c r="CM35" s="551"/>
      <c r="CN35" s="551"/>
      <c r="CO35" s="551"/>
      <c r="CP35" s="551"/>
      <c r="CQ35" s="551"/>
      <c r="CR35" s="551"/>
      <c r="CS35" s="551"/>
      <c r="CT35" s="551"/>
      <c r="CU35" s="551"/>
      <c r="CV35" s="551"/>
      <c r="CW35" s="551"/>
      <c r="CX35" s="551"/>
      <c r="CY35" s="551"/>
      <c r="CZ35" s="551"/>
      <c r="DA35" s="551"/>
      <c r="DB35" s="551"/>
      <c r="DC35" s="551"/>
      <c r="DD35" s="551"/>
      <c r="DE35" s="551"/>
      <c r="DF35" s="551"/>
      <c r="DG35" s="551"/>
      <c r="DH35" s="551"/>
      <c r="DI35" s="551"/>
      <c r="DJ35" s="551"/>
      <c r="DK35" s="551"/>
      <c r="DL35" s="551"/>
      <c r="DM35" s="551"/>
      <c r="DN35" s="551"/>
      <c r="DO35" s="551"/>
      <c r="DP35" s="551"/>
      <c r="DQ35" s="551"/>
      <c r="DR35" s="551"/>
      <c r="DS35" s="551"/>
      <c r="DT35" s="551"/>
      <c r="DU35" s="551"/>
      <c r="DV35" s="551"/>
      <c r="DW35" s="551"/>
      <c r="DX35" s="551"/>
      <c r="DY35" s="551"/>
      <c r="DZ35" s="551"/>
      <c r="EA35" s="551"/>
      <c r="EB35" s="551"/>
      <c r="EC35" s="551"/>
      <c r="ED35" s="551"/>
      <c r="EE35" s="551"/>
      <c r="EF35" s="551"/>
      <c r="EG35" s="551"/>
      <c r="EH35" s="551"/>
      <c r="EI35" s="551"/>
      <c r="EJ35" s="551"/>
      <c r="EK35" s="551"/>
      <c r="EL35" s="551"/>
      <c r="EM35" s="551"/>
      <c r="EN35" s="551"/>
      <c r="EO35" s="551"/>
      <c r="EP35" s="551"/>
      <c r="EQ35" s="551"/>
      <c r="ER35" s="551"/>
      <c r="ES35" s="551"/>
      <c r="ET35" s="551"/>
      <c r="EU35" s="551"/>
      <c r="EV35" s="551"/>
      <c r="EW35" s="551"/>
      <c r="EX35" s="551"/>
      <c r="EY35" s="551"/>
      <c r="EZ35" s="551"/>
      <c r="FA35" s="551"/>
      <c r="FB35" s="551"/>
      <c r="FC35" s="551"/>
      <c r="FD35" s="551"/>
      <c r="FE35" s="551"/>
      <c r="FF35" s="551"/>
      <c r="FG35" s="551"/>
      <c r="FH35" s="551"/>
      <c r="FI35" s="551"/>
      <c r="FJ35" s="551"/>
      <c r="FK35" s="551"/>
      <c r="FL35" s="551"/>
      <c r="FM35" s="551"/>
      <c r="FN35" s="551"/>
      <c r="FO35" s="551"/>
      <c r="FP35" s="551"/>
      <c r="FQ35" s="551"/>
      <c r="FR35" s="551"/>
      <c r="FS35" s="551"/>
      <c r="FT35" s="551"/>
      <c r="FU35" s="551"/>
      <c r="FV35" s="551"/>
      <c r="FW35" s="551"/>
      <c r="FX35" s="551"/>
      <c r="FY35" s="551"/>
      <c r="FZ35" s="551"/>
      <c r="GA35" s="551"/>
      <c r="GB35" s="551"/>
      <c r="GC35" s="551"/>
      <c r="GD35" s="551"/>
      <c r="GE35" s="551"/>
      <c r="GF35" s="551"/>
      <c r="GG35" s="551"/>
      <c r="GH35" s="551"/>
      <c r="GI35" s="551"/>
      <c r="GJ35" s="551"/>
      <c r="GK35" s="551"/>
      <c r="GL35" s="551"/>
      <c r="GM35" s="551"/>
      <c r="GN35" s="551"/>
      <c r="GO35" s="551"/>
      <c r="GP35" s="551"/>
      <c r="GQ35" s="551"/>
      <c r="GR35" s="551"/>
      <c r="GS35" s="551"/>
      <c r="GT35" s="551"/>
      <c r="GU35" s="551"/>
      <c r="GV35" s="551"/>
      <c r="GW35" s="551"/>
      <c r="GX35" s="551"/>
      <c r="GY35" s="551"/>
      <c r="GZ35" s="551"/>
      <c r="HA35" s="551"/>
      <c r="HB35" s="551"/>
      <c r="HC35" s="551"/>
      <c r="HD35" s="551"/>
      <c r="HE35" s="551"/>
      <c r="HF35" s="551"/>
      <c r="HG35" s="551"/>
      <c r="HH35" s="551"/>
      <c r="HI35" s="551"/>
      <c r="HJ35" s="551"/>
      <c r="HK35" s="551"/>
      <c r="HL35" s="551"/>
      <c r="HM35" s="551"/>
      <c r="HN35" s="551"/>
      <c r="HO35" s="551"/>
      <c r="HP35" s="551"/>
      <c r="HQ35" s="551"/>
      <c r="HR35" s="551"/>
      <c r="HS35" s="551"/>
      <c r="HT35" s="551"/>
      <c r="HU35" s="551"/>
      <c r="HV35" s="551"/>
      <c r="HW35" s="551"/>
      <c r="HX35" s="551"/>
      <c r="HY35" s="551"/>
      <c r="HZ35" s="551"/>
      <c r="IA35" s="551"/>
      <c r="IB35" s="551"/>
      <c r="IC35" s="551"/>
      <c r="ID35" s="551"/>
      <c r="IE35" s="551"/>
      <c r="IF35" s="551"/>
      <c r="IG35" s="551"/>
      <c r="IH35" s="551"/>
      <c r="II35" s="551"/>
      <c r="IJ35" s="551"/>
      <c r="IK35" s="551"/>
      <c r="IL35" s="551"/>
      <c r="IM35" s="551"/>
      <c r="IN35" s="551"/>
      <c r="IO35" s="551"/>
      <c r="IP35" s="551"/>
      <c r="IQ35" s="551"/>
      <c r="IR35" s="551"/>
      <c r="IS35" s="551"/>
      <c r="IT35" s="551"/>
      <c r="IU35" s="551"/>
      <c r="IV35" s="551"/>
    </row>
    <row r="36" spans="7:256">
      <c r="G36" s="551"/>
      <c r="H36" s="551"/>
      <c r="I36" s="551"/>
      <c r="J36" s="551"/>
      <c r="K36" s="551"/>
      <c r="L36" s="551"/>
      <c r="M36" s="551"/>
      <c r="N36" s="551"/>
      <c r="O36" s="551"/>
      <c r="P36" s="551"/>
      <c r="Q36" s="551"/>
      <c r="R36" s="551"/>
      <c r="S36" s="551"/>
      <c r="T36" s="551"/>
      <c r="U36" s="551"/>
      <c r="V36" s="551"/>
      <c r="W36" s="551"/>
      <c r="X36" s="551"/>
      <c r="Y36" s="551"/>
      <c r="Z36" s="551"/>
      <c r="AA36" s="551"/>
      <c r="AB36" s="551"/>
      <c r="AC36" s="551"/>
      <c r="AD36" s="551"/>
      <c r="AE36" s="551"/>
      <c r="AF36" s="551"/>
      <c r="AG36" s="551"/>
      <c r="AH36" s="551"/>
      <c r="AI36" s="551"/>
      <c r="AJ36" s="551"/>
      <c r="AK36" s="551"/>
      <c r="AL36" s="551"/>
      <c r="AM36" s="551"/>
      <c r="AN36" s="551"/>
      <c r="AO36" s="551"/>
      <c r="AP36" s="551"/>
      <c r="AQ36" s="551"/>
      <c r="AR36" s="551"/>
      <c r="AS36" s="551"/>
      <c r="AT36" s="551"/>
      <c r="AU36" s="551"/>
      <c r="AV36" s="551"/>
      <c r="AW36" s="551"/>
      <c r="AX36" s="551"/>
      <c r="AY36" s="551"/>
      <c r="AZ36" s="551"/>
      <c r="BA36" s="551"/>
      <c r="BB36" s="551"/>
      <c r="BC36" s="551"/>
      <c r="BD36" s="551"/>
      <c r="BE36" s="551"/>
      <c r="BF36" s="551"/>
      <c r="BG36" s="551"/>
      <c r="BH36" s="551"/>
      <c r="BI36" s="551"/>
      <c r="BJ36" s="551"/>
      <c r="BK36" s="551"/>
      <c r="BL36" s="551"/>
      <c r="BM36" s="551"/>
      <c r="BN36" s="551"/>
      <c r="BO36" s="551"/>
      <c r="BP36" s="551"/>
      <c r="BQ36" s="551"/>
      <c r="BR36" s="551"/>
      <c r="BS36" s="551"/>
      <c r="BT36" s="551"/>
      <c r="BU36" s="551"/>
      <c r="BV36" s="551"/>
      <c r="BW36" s="551"/>
      <c r="BX36" s="551"/>
      <c r="BY36" s="551"/>
      <c r="BZ36" s="551"/>
      <c r="CA36" s="551"/>
      <c r="CB36" s="551"/>
      <c r="CC36" s="551"/>
      <c r="CD36" s="551"/>
      <c r="CE36" s="551"/>
      <c r="CF36" s="551"/>
      <c r="CG36" s="551"/>
      <c r="CH36" s="551"/>
      <c r="CI36" s="551"/>
      <c r="CJ36" s="551"/>
      <c r="CK36" s="551"/>
      <c r="CL36" s="551"/>
      <c r="CM36" s="551"/>
      <c r="CN36" s="551"/>
      <c r="CO36" s="551"/>
      <c r="CP36" s="551"/>
      <c r="CQ36" s="551"/>
      <c r="CR36" s="551"/>
      <c r="CS36" s="551"/>
      <c r="CT36" s="551"/>
      <c r="CU36" s="551"/>
      <c r="CV36" s="551"/>
      <c r="CW36" s="551"/>
      <c r="CX36" s="551"/>
      <c r="CY36" s="551"/>
      <c r="CZ36" s="551"/>
      <c r="DA36" s="551"/>
      <c r="DB36" s="551"/>
      <c r="DC36" s="551"/>
      <c r="DD36" s="551"/>
      <c r="DE36" s="551"/>
      <c r="DF36" s="551"/>
      <c r="DG36" s="551"/>
      <c r="DH36" s="551"/>
      <c r="DI36" s="551"/>
      <c r="DJ36" s="551"/>
      <c r="DK36" s="551"/>
      <c r="DL36" s="551"/>
      <c r="DM36" s="551"/>
      <c r="DN36" s="551"/>
      <c r="DO36" s="551"/>
      <c r="DP36" s="551"/>
      <c r="DQ36" s="551"/>
      <c r="DR36" s="551"/>
      <c r="DS36" s="551"/>
      <c r="DT36" s="551"/>
      <c r="DU36" s="551"/>
      <c r="DV36" s="551"/>
      <c r="DW36" s="551"/>
      <c r="DX36" s="551"/>
      <c r="DY36" s="551"/>
      <c r="DZ36" s="551"/>
      <c r="EA36" s="551"/>
      <c r="EB36" s="551"/>
      <c r="EC36" s="551"/>
      <c r="ED36" s="551"/>
      <c r="EE36" s="551"/>
      <c r="EF36" s="551"/>
      <c r="EG36" s="551"/>
      <c r="EH36" s="551"/>
      <c r="EI36" s="551"/>
      <c r="EJ36" s="551"/>
      <c r="EK36" s="551"/>
      <c r="EL36" s="551"/>
      <c r="EM36" s="551"/>
      <c r="EN36" s="551"/>
      <c r="EO36" s="551"/>
      <c r="EP36" s="551"/>
      <c r="EQ36" s="551"/>
      <c r="ER36" s="551"/>
      <c r="ES36" s="551"/>
      <c r="ET36" s="551"/>
      <c r="EU36" s="551"/>
      <c r="EV36" s="551"/>
      <c r="EW36" s="551"/>
      <c r="EX36" s="551"/>
      <c r="EY36" s="551"/>
      <c r="EZ36" s="551"/>
      <c r="FA36" s="551"/>
      <c r="FB36" s="551"/>
      <c r="FC36" s="551"/>
      <c r="FD36" s="551"/>
      <c r="FE36" s="551"/>
      <c r="FF36" s="551"/>
      <c r="FG36" s="551"/>
      <c r="FH36" s="551"/>
      <c r="FI36" s="551"/>
      <c r="FJ36" s="551"/>
      <c r="FK36" s="551"/>
      <c r="FL36" s="551"/>
      <c r="FM36" s="551"/>
      <c r="FN36" s="551"/>
      <c r="FO36" s="551"/>
      <c r="FP36" s="551"/>
      <c r="FQ36" s="551"/>
      <c r="FR36" s="551"/>
      <c r="FS36" s="551"/>
      <c r="FT36" s="551"/>
      <c r="FU36" s="551"/>
      <c r="FV36" s="551"/>
      <c r="FW36" s="551"/>
      <c r="FX36" s="551"/>
      <c r="FY36" s="551"/>
      <c r="FZ36" s="551"/>
      <c r="GA36" s="551"/>
      <c r="GB36" s="551"/>
      <c r="GC36" s="551"/>
      <c r="GD36" s="551"/>
      <c r="GE36" s="551"/>
      <c r="GF36" s="551"/>
      <c r="GG36" s="551"/>
      <c r="GH36" s="551"/>
      <c r="GI36" s="551"/>
      <c r="GJ36" s="551"/>
      <c r="GK36" s="551"/>
      <c r="GL36" s="551"/>
      <c r="GM36" s="551"/>
      <c r="GN36" s="551"/>
      <c r="GO36" s="551"/>
      <c r="GP36" s="551"/>
      <c r="GQ36" s="551"/>
      <c r="GR36" s="551"/>
      <c r="GS36" s="551"/>
      <c r="GT36" s="551"/>
      <c r="GU36" s="551"/>
      <c r="GV36" s="551"/>
      <c r="GW36" s="551"/>
      <c r="GX36" s="551"/>
      <c r="GY36" s="551"/>
      <c r="GZ36" s="551"/>
      <c r="HA36" s="551"/>
      <c r="HB36" s="551"/>
      <c r="HC36" s="551"/>
      <c r="HD36" s="551"/>
      <c r="HE36" s="551"/>
      <c r="HF36" s="551"/>
      <c r="HG36" s="551"/>
      <c r="HH36" s="551"/>
      <c r="HI36" s="551"/>
      <c r="HJ36" s="551"/>
      <c r="HK36" s="551"/>
      <c r="HL36" s="551"/>
      <c r="HM36" s="551"/>
      <c r="HN36" s="551"/>
      <c r="HO36" s="551"/>
      <c r="HP36" s="551"/>
      <c r="HQ36" s="551"/>
      <c r="HR36" s="551"/>
      <c r="HS36" s="551"/>
      <c r="HT36" s="551"/>
      <c r="HU36" s="551"/>
      <c r="HV36" s="551"/>
      <c r="HW36" s="551"/>
      <c r="HX36" s="551"/>
      <c r="HY36" s="551"/>
      <c r="HZ36" s="551"/>
      <c r="IA36" s="551"/>
      <c r="IB36" s="551"/>
      <c r="IC36" s="551"/>
      <c r="ID36" s="551"/>
      <c r="IE36" s="551"/>
      <c r="IF36" s="551"/>
      <c r="IG36" s="551"/>
      <c r="IH36" s="551"/>
      <c r="II36" s="551"/>
      <c r="IJ36" s="551"/>
      <c r="IK36" s="551"/>
      <c r="IL36" s="551"/>
      <c r="IM36" s="551"/>
      <c r="IN36" s="551"/>
      <c r="IO36" s="551"/>
      <c r="IP36" s="551"/>
      <c r="IQ36" s="551"/>
      <c r="IR36" s="551"/>
      <c r="IS36" s="551"/>
      <c r="IT36" s="551"/>
      <c r="IU36" s="551"/>
      <c r="IV36" s="551"/>
    </row>
    <row r="37" spans="7:256" ht="16.5">
      <c r="G37" s="553"/>
      <c r="H37" s="553"/>
      <c r="I37" s="553"/>
      <c r="J37" s="553"/>
      <c r="K37" s="553"/>
      <c r="L37" s="553"/>
      <c r="M37" s="553"/>
      <c r="N37" s="553"/>
      <c r="O37" s="553"/>
      <c r="P37" s="553"/>
      <c r="Q37" s="553"/>
      <c r="R37" s="553"/>
      <c r="S37" s="553"/>
      <c r="T37" s="553"/>
      <c r="U37" s="553"/>
      <c r="V37" s="553"/>
      <c r="W37" s="553"/>
      <c r="X37" s="553"/>
      <c r="Y37" s="553"/>
      <c r="Z37" s="553"/>
      <c r="AA37" s="553"/>
      <c r="AB37" s="553"/>
      <c r="AC37" s="553"/>
      <c r="AD37" s="553"/>
      <c r="AE37" s="553"/>
      <c r="AF37" s="553"/>
      <c r="AG37" s="553"/>
      <c r="AH37" s="553"/>
      <c r="AI37" s="553"/>
      <c r="AJ37" s="553"/>
      <c r="AK37" s="553"/>
      <c r="AL37" s="553"/>
      <c r="AM37" s="553"/>
      <c r="AN37" s="553"/>
      <c r="AO37" s="553"/>
      <c r="AP37" s="553"/>
      <c r="AQ37" s="553"/>
      <c r="AR37" s="553"/>
      <c r="AS37" s="553"/>
      <c r="AT37" s="553"/>
      <c r="AU37" s="553"/>
      <c r="AV37" s="553"/>
      <c r="AW37" s="553"/>
      <c r="AX37" s="553"/>
      <c r="AY37" s="553"/>
      <c r="AZ37" s="553"/>
      <c r="BA37" s="553"/>
      <c r="BB37" s="553"/>
      <c r="BC37" s="553"/>
      <c r="BD37" s="553"/>
      <c r="BE37" s="553"/>
      <c r="BF37" s="553"/>
      <c r="BG37" s="553"/>
      <c r="BH37" s="553"/>
      <c r="BI37" s="553"/>
      <c r="BJ37" s="553"/>
      <c r="BK37" s="553"/>
      <c r="BL37" s="553"/>
      <c r="BM37" s="553"/>
      <c r="BN37" s="553"/>
      <c r="BO37" s="553"/>
      <c r="BP37" s="553"/>
      <c r="BQ37" s="553"/>
      <c r="BR37" s="553"/>
      <c r="BS37" s="553"/>
      <c r="BT37" s="553"/>
      <c r="BU37" s="553"/>
      <c r="BV37" s="553"/>
      <c r="BW37" s="553"/>
      <c r="BX37" s="553"/>
      <c r="BY37" s="553"/>
      <c r="BZ37" s="553"/>
      <c r="CA37" s="553"/>
      <c r="CB37" s="553"/>
      <c r="CC37" s="553"/>
      <c r="CD37" s="553"/>
      <c r="CE37" s="553"/>
      <c r="CF37" s="553"/>
      <c r="CG37" s="553"/>
      <c r="CH37" s="553"/>
      <c r="CI37" s="553"/>
      <c r="CJ37" s="553"/>
      <c r="CK37" s="553"/>
      <c r="CL37" s="553"/>
      <c r="CM37" s="553"/>
      <c r="CN37" s="553"/>
      <c r="CO37" s="553"/>
      <c r="CP37" s="553"/>
      <c r="CQ37" s="553"/>
      <c r="CR37" s="553"/>
      <c r="CS37" s="553"/>
      <c r="CT37" s="553"/>
      <c r="CU37" s="553"/>
      <c r="CV37" s="553"/>
      <c r="CW37" s="553"/>
      <c r="CX37" s="553"/>
      <c r="CY37" s="553"/>
      <c r="CZ37" s="553"/>
      <c r="DA37" s="553"/>
      <c r="DB37" s="553"/>
      <c r="DC37" s="553"/>
      <c r="DD37" s="553"/>
      <c r="DE37" s="553"/>
      <c r="DF37" s="553"/>
      <c r="DG37" s="553"/>
      <c r="DH37" s="553"/>
      <c r="DI37" s="553"/>
      <c r="DJ37" s="553"/>
      <c r="DK37" s="553"/>
      <c r="DL37" s="553"/>
      <c r="DM37" s="553"/>
      <c r="DN37" s="553"/>
      <c r="DO37" s="553"/>
      <c r="DP37" s="553"/>
      <c r="DQ37" s="553"/>
      <c r="DR37" s="553"/>
      <c r="DS37" s="553"/>
      <c r="DT37" s="553"/>
      <c r="DU37" s="553"/>
      <c r="DV37" s="553"/>
      <c r="DW37" s="553"/>
      <c r="DX37" s="553"/>
      <c r="DY37" s="553"/>
      <c r="DZ37" s="553"/>
      <c r="EA37" s="553"/>
      <c r="EB37" s="553"/>
      <c r="EC37" s="553"/>
      <c r="ED37" s="553"/>
      <c r="EE37" s="553"/>
      <c r="EF37" s="553"/>
      <c r="EG37" s="553"/>
      <c r="EH37" s="553"/>
      <c r="EI37" s="553"/>
      <c r="EJ37" s="553"/>
      <c r="EK37" s="553"/>
      <c r="EL37" s="553"/>
      <c r="EM37" s="553"/>
      <c r="EN37" s="553"/>
      <c r="EO37" s="553"/>
      <c r="EP37" s="553"/>
      <c r="EQ37" s="553"/>
      <c r="ER37" s="553"/>
      <c r="ES37" s="553"/>
      <c r="ET37" s="553"/>
      <c r="EU37" s="553"/>
      <c r="EV37" s="553"/>
      <c r="EW37" s="553"/>
      <c r="EX37" s="553"/>
      <c r="EY37" s="553"/>
      <c r="EZ37" s="553"/>
      <c r="FA37" s="553"/>
      <c r="FB37" s="553"/>
      <c r="FC37" s="553"/>
      <c r="FD37" s="553"/>
      <c r="FE37" s="553"/>
      <c r="FF37" s="553"/>
      <c r="FG37" s="553"/>
      <c r="FH37" s="553"/>
      <c r="FI37" s="553"/>
      <c r="FJ37" s="553"/>
      <c r="FK37" s="553"/>
      <c r="FL37" s="553"/>
      <c r="FM37" s="553"/>
      <c r="FN37" s="553"/>
      <c r="FO37" s="553"/>
      <c r="FP37" s="553"/>
      <c r="FQ37" s="553"/>
      <c r="FR37" s="553"/>
      <c r="FS37" s="553"/>
      <c r="FT37" s="553"/>
      <c r="FU37" s="553"/>
      <c r="FV37" s="553"/>
      <c r="FW37" s="553"/>
      <c r="FX37" s="553"/>
      <c r="FY37" s="553"/>
      <c r="FZ37" s="553"/>
      <c r="GA37" s="553"/>
      <c r="GB37" s="553"/>
      <c r="GC37" s="553"/>
      <c r="GD37" s="553"/>
      <c r="GE37" s="553"/>
      <c r="GF37" s="553"/>
      <c r="GG37" s="553"/>
      <c r="GH37" s="553"/>
      <c r="GI37" s="553"/>
      <c r="GJ37" s="553"/>
      <c r="GK37" s="553"/>
      <c r="GL37" s="553"/>
      <c r="GM37" s="553"/>
      <c r="GN37" s="553"/>
      <c r="GO37" s="553"/>
      <c r="GP37" s="553"/>
      <c r="GQ37" s="553"/>
      <c r="GR37" s="553"/>
      <c r="GS37" s="553"/>
      <c r="GT37" s="553"/>
      <c r="GU37" s="553"/>
      <c r="GV37" s="553"/>
      <c r="GW37" s="553"/>
      <c r="GX37" s="553"/>
      <c r="GY37" s="553"/>
      <c r="GZ37" s="553"/>
      <c r="HA37" s="553"/>
      <c r="HB37" s="553"/>
      <c r="HC37" s="553"/>
      <c r="HD37" s="553"/>
      <c r="HE37" s="553"/>
      <c r="HF37" s="553"/>
      <c r="HG37" s="553"/>
      <c r="HH37" s="553"/>
      <c r="HI37" s="553"/>
      <c r="HJ37" s="553"/>
      <c r="HK37" s="553"/>
      <c r="HL37" s="553"/>
      <c r="HM37" s="553"/>
      <c r="HN37" s="553"/>
      <c r="HO37" s="553"/>
      <c r="HP37" s="553"/>
      <c r="HQ37" s="553"/>
      <c r="HR37" s="553"/>
      <c r="HS37" s="553"/>
      <c r="HT37" s="553"/>
      <c r="HU37" s="553"/>
      <c r="HV37" s="553"/>
      <c r="HW37" s="553"/>
      <c r="HX37" s="553"/>
      <c r="HY37" s="553"/>
      <c r="HZ37" s="553"/>
      <c r="IA37" s="553"/>
      <c r="IB37" s="553"/>
      <c r="IC37" s="553"/>
      <c r="ID37" s="553"/>
      <c r="IE37" s="553"/>
      <c r="IF37" s="553"/>
      <c r="IG37" s="553"/>
      <c r="IH37" s="553"/>
      <c r="II37" s="553"/>
      <c r="IJ37" s="553"/>
      <c r="IK37" s="553"/>
      <c r="IL37" s="553"/>
      <c r="IM37" s="553"/>
      <c r="IN37" s="553"/>
      <c r="IO37" s="553"/>
      <c r="IP37" s="553"/>
      <c r="IQ37" s="553"/>
      <c r="IR37" s="553"/>
      <c r="IS37" s="553"/>
      <c r="IT37" s="553"/>
      <c r="IU37" s="553"/>
      <c r="IV37" s="553"/>
    </row>
    <row r="38" spans="7:256">
      <c r="G38" s="551"/>
      <c r="H38" s="551"/>
      <c r="I38" s="551"/>
      <c r="J38" s="551"/>
      <c r="K38" s="551"/>
      <c r="L38" s="551"/>
      <c r="M38" s="551"/>
      <c r="N38" s="551"/>
      <c r="O38" s="551"/>
      <c r="P38" s="551"/>
      <c r="Q38" s="551"/>
      <c r="R38" s="551"/>
      <c r="S38" s="551"/>
      <c r="T38" s="551"/>
      <c r="U38" s="551"/>
      <c r="V38" s="551"/>
      <c r="W38" s="551"/>
      <c r="X38" s="551"/>
      <c r="Y38" s="551"/>
      <c r="Z38" s="551"/>
      <c r="AA38" s="551"/>
      <c r="AB38" s="551"/>
      <c r="AC38" s="551"/>
      <c r="AD38" s="551"/>
      <c r="AE38" s="551"/>
      <c r="AF38" s="551"/>
      <c r="AG38" s="551"/>
      <c r="AH38" s="551"/>
      <c r="AI38" s="551"/>
      <c r="AJ38" s="551"/>
      <c r="AK38" s="551"/>
      <c r="AL38" s="551"/>
      <c r="AM38" s="551"/>
      <c r="AN38" s="551"/>
      <c r="AO38" s="551"/>
      <c r="AP38" s="551"/>
      <c r="AQ38" s="551"/>
      <c r="AR38" s="551"/>
      <c r="AS38" s="551"/>
      <c r="AT38" s="551"/>
      <c r="AU38" s="551"/>
      <c r="AV38" s="551"/>
      <c r="AW38" s="551"/>
      <c r="AX38" s="551"/>
      <c r="AY38" s="551"/>
      <c r="AZ38" s="551"/>
      <c r="BA38" s="551"/>
      <c r="BB38" s="551"/>
      <c r="BC38" s="551"/>
      <c r="BD38" s="551"/>
      <c r="BE38" s="551"/>
      <c r="BF38" s="551"/>
      <c r="BG38" s="551"/>
      <c r="BH38" s="551"/>
      <c r="BI38" s="551"/>
      <c r="BJ38" s="551"/>
      <c r="BK38" s="551"/>
      <c r="BL38" s="551"/>
      <c r="BM38" s="551"/>
      <c r="BN38" s="551"/>
      <c r="BO38" s="551"/>
      <c r="BP38" s="551"/>
      <c r="BQ38" s="551"/>
      <c r="BR38" s="551"/>
      <c r="BS38" s="551"/>
      <c r="BT38" s="551"/>
      <c r="BU38" s="551"/>
      <c r="BV38" s="551"/>
      <c r="BW38" s="551"/>
      <c r="BX38" s="551"/>
      <c r="BY38" s="551"/>
      <c r="BZ38" s="551"/>
      <c r="CA38" s="551"/>
      <c r="CB38" s="551"/>
      <c r="CC38" s="551"/>
      <c r="CD38" s="551"/>
      <c r="CE38" s="551"/>
      <c r="CF38" s="551"/>
      <c r="CG38" s="551"/>
      <c r="CH38" s="551"/>
      <c r="CI38" s="551"/>
      <c r="CJ38" s="551"/>
      <c r="CK38" s="551"/>
      <c r="CL38" s="551"/>
      <c r="CM38" s="551"/>
      <c r="CN38" s="551"/>
      <c r="CO38" s="551"/>
      <c r="CP38" s="551"/>
      <c r="CQ38" s="551"/>
      <c r="CR38" s="551"/>
      <c r="CS38" s="551"/>
      <c r="CT38" s="551"/>
      <c r="CU38" s="551"/>
      <c r="CV38" s="551"/>
      <c r="CW38" s="551"/>
      <c r="CX38" s="551"/>
      <c r="CY38" s="551"/>
      <c r="CZ38" s="551"/>
      <c r="DA38" s="551"/>
      <c r="DB38" s="551"/>
      <c r="DC38" s="551"/>
      <c r="DD38" s="551"/>
      <c r="DE38" s="551"/>
      <c r="DF38" s="551"/>
      <c r="DG38" s="551"/>
      <c r="DH38" s="551"/>
      <c r="DI38" s="551"/>
      <c r="DJ38" s="551"/>
      <c r="DK38" s="551"/>
      <c r="DL38" s="551"/>
      <c r="DM38" s="551"/>
      <c r="DN38" s="551"/>
      <c r="DO38" s="551"/>
      <c r="DP38" s="551"/>
      <c r="DQ38" s="551"/>
      <c r="DR38" s="551"/>
      <c r="DS38" s="551"/>
      <c r="DT38" s="551"/>
      <c r="DU38" s="551"/>
      <c r="DV38" s="551"/>
      <c r="DW38" s="551"/>
      <c r="DX38" s="551"/>
      <c r="DY38" s="551"/>
      <c r="DZ38" s="551"/>
      <c r="EA38" s="551"/>
      <c r="EB38" s="551"/>
      <c r="EC38" s="551"/>
      <c r="ED38" s="551"/>
      <c r="EE38" s="551"/>
      <c r="EF38" s="551"/>
      <c r="EG38" s="551"/>
      <c r="EH38" s="551"/>
      <c r="EI38" s="551"/>
      <c r="EJ38" s="551"/>
      <c r="EK38" s="551"/>
      <c r="EL38" s="551"/>
      <c r="EM38" s="551"/>
      <c r="EN38" s="551"/>
      <c r="EO38" s="551"/>
      <c r="EP38" s="551"/>
      <c r="EQ38" s="551"/>
      <c r="ER38" s="551"/>
      <c r="ES38" s="551"/>
      <c r="ET38" s="551"/>
      <c r="EU38" s="551"/>
      <c r="EV38" s="551"/>
      <c r="EW38" s="551"/>
      <c r="EX38" s="551"/>
      <c r="EY38" s="551"/>
      <c r="EZ38" s="551"/>
      <c r="FA38" s="551"/>
      <c r="FB38" s="551"/>
      <c r="FC38" s="551"/>
      <c r="FD38" s="551"/>
      <c r="FE38" s="551"/>
      <c r="FF38" s="551"/>
      <c r="FG38" s="551"/>
      <c r="FH38" s="551"/>
      <c r="FI38" s="551"/>
      <c r="FJ38" s="551"/>
      <c r="FK38" s="551"/>
      <c r="FL38" s="551"/>
      <c r="FM38" s="551"/>
      <c r="FN38" s="551"/>
      <c r="FO38" s="551"/>
      <c r="FP38" s="551"/>
      <c r="FQ38" s="551"/>
      <c r="FR38" s="551"/>
      <c r="FS38" s="551"/>
      <c r="FT38" s="551"/>
      <c r="FU38" s="551"/>
      <c r="FV38" s="551"/>
      <c r="FW38" s="551"/>
      <c r="FX38" s="551"/>
      <c r="FY38" s="551"/>
      <c r="FZ38" s="551"/>
      <c r="GA38" s="551"/>
      <c r="GB38" s="551"/>
      <c r="GC38" s="551"/>
      <c r="GD38" s="551"/>
      <c r="GE38" s="551"/>
      <c r="GF38" s="551"/>
      <c r="GG38" s="551"/>
      <c r="GH38" s="551"/>
      <c r="GI38" s="551"/>
      <c r="GJ38" s="551"/>
      <c r="GK38" s="551"/>
      <c r="GL38" s="551"/>
      <c r="GM38" s="551"/>
      <c r="GN38" s="551"/>
      <c r="GO38" s="551"/>
      <c r="GP38" s="551"/>
      <c r="GQ38" s="551"/>
      <c r="GR38" s="551"/>
      <c r="GS38" s="551"/>
      <c r="GT38" s="551"/>
      <c r="GU38" s="551"/>
      <c r="GV38" s="551"/>
      <c r="GW38" s="551"/>
      <c r="GX38" s="551"/>
      <c r="GY38" s="551"/>
      <c r="GZ38" s="551"/>
      <c r="HA38" s="551"/>
      <c r="HB38" s="551"/>
      <c r="HC38" s="551"/>
      <c r="HD38" s="551"/>
      <c r="HE38" s="551"/>
      <c r="HF38" s="551"/>
      <c r="HG38" s="551"/>
      <c r="HH38" s="551"/>
      <c r="HI38" s="551"/>
      <c r="HJ38" s="551"/>
      <c r="HK38" s="551"/>
      <c r="HL38" s="551"/>
      <c r="HM38" s="551"/>
      <c r="HN38" s="551"/>
      <c r="HO38" s="551"/>
      <c r="HP38" s="551"/>
      <c r="HQ38" s="551"/>
      <c r="HR38" s="551"/>
      <c r="HS38" s="551"/>
      <c r="HT38" s="551"/>
      <c r="HU38" s="551"/>
      <c r="HV38" s="551"/>
      <c r="HW38" s="551"/>
      <c r="HX38" s="551"/>
      <c r="HY38" s="551"/>
      <c r="HZ38" s="551"/>
      <c r="IA38" s="551"/>
      <c r="IB38" s="551"/>
      <c r="IC38" s="551"/>
      <c r="ID38" s="551"/>
      <c r="IE38" s="551"/>
      <c r="IF38" s="551"/>
      <c r="IG38" s="551"/>
      <c r="IH38" s="551"/>
      <c r="II38" s="551"/>
      <c r="IJ38" s="551"/>
      <c r="IK38" s="551"/>
      <c r="IL38" s="551"/>
      <c r="IM38" s="551"/>
      <c r="IN38" s="551"/>
      <c r="IO38" s="551"/>
      <c r="IP38" s="551"/>
      <c r="IQ38" s="551"/>
      <c r="IR38" s="551"/>
      <c r="IS38" s="551"/>
      <c r="IT38" s="551"/>
      <c r="IU38" s="551"/>
      <c r="IV38" s="551"/>
    </row>
    <row r="39" spans="7:256" ht="16.5">
      <c r="G39" s="554"/>
    </row>
    <row r="40" spans="7:256" ht="16.5">
      <c r="G40" s="554"/>
    </row>
    <row r="41" spans="7:256" ht="16.5">
      <c r="G41" s="554"/>
    </row>
    <row r="42" spans="7:256">
      <c r="G42" s="550"/>
    </row>
    <row r="43" spans="7:256" ht="16.5">
      <c r="G43" s="555"/>
      <c r="H43" s="523"/>
      <c r="I43" s="523"/>
      <c r="J43" s="523"/>
      <c r="K43" s="523"/>
      <c r="L43" s="523"/>
      <c r="M43" s="523"/>
      <c r="N43" s="523"/>
      <c r="O43" s="523"/>
      <c r="P43" s="523"/>
      <c r="Q43" s="523"/>
      <c r="R43" s="523"/>
      <c r="S43" s="523"/>
      <c r="T43" s="523"/>
      <c r="U43" s="523"/>
      <c r="V43" s="523"/>
      <c r="W43" s="523"/>
      <c r="X43" s="523"/>
      <c r="Y43" s="523"/>
      <c r="Z43" s="523"/>
      <c r="AA43" s="523"/>
      <c r="AB43" s="523"/>
      <c r="AC43" s="523"/>
      <c r="AD43" s="523"/>
      <c r="AE43" s="523"/>
      <c r="AF43" s="523"/>
      <c r="AG43" s="523"/>
      <c r="AH43" s="523"/>
      <c r="AI43" s="523"/>
      <c r="AJ43" s="523"/>
      <c r="AK43" s="523"/>
      <c r="AL43" s="523"/>
      <c r="AM43" s="523"/>
      <c r="AN43" s="523"/>
      <c r="AO43" s="523"/>
      <c r="AP43" s="523"/>
      <c r="AQ43" s="523"/>
      <c r="AR43" s="523"/>
      <c r="AS43" s="523"/>
      <c r="AT43" s="523"/>
      <c r="AU43" s="523"/>
      <c r="AV43" s="523"/>
      <c r="AW43" s="523"/>
      <c r="AX43" s="523"/>
      <c r="AY43" s="523"/>
      <c r="AZ43" s="523"/>
      <c r="BA43" s="523"/>
      <c r="BB43" s="523"/>
      <c r="BC43" s="523"/>
      <c r="BD43" s="523"/>
      <c r="BE43" s="523"/>
      <c r="BF43" s="523"/>
      <c r="BG43" s="523"/>
      <c r="BH43" s="523"/>
      <c r="BI43" s="523"/>
      <c r="BJ43" s="523"/>
      <c r="BK43" s="523"/>
      <c r="BL43" s="523"/>
      <c r="BM43" s="523"/>
      <c r="BN43" s="523"/>
      <c r="BO43" s="523"/>
      <c r="BP43" s="523"/>
      <c r="BQ43" s="523"/>
      <c r="BR43" s="523"/>
      <c r="BS43" s="523"/>
      <c r="BT43" s="523"/>
      <c r="BU43" s="523"/>
      <c r="BV43" s="523"/>
      <c r="BW43" s="523"/>
      <c r="BX43" s="523"/>
      <c r="BY43" s="523"/>
      <c r="BZ43" s="523"/>
      <c r="CA43" s="523"/>
      <c r="CB43" s="523"/>
      <c r="CC43" s="523"/>
      <c r="CD43" s="523"/>
      <c r="CE43" s="523"/>
      <c r="CF43" s="523"/>
      <c r="CG43" s="523"/>
      <c r="CH43" s="523"/>
      <c r="CI43" s="523"/>
      <c r="CJ43" s="523"/>
      <c r="CK43" s="523"/>
      <c r="CL43" s="523"/>
      <c r="CM43" s="523"/>
      <c r="CN43" s="523"/>
      <c r="CO43" s="523"/>
      <c r="CP43" s="523"/>
      <c r="CQ43" s="523"/>
      <c r="CR43" s="523"/>
      <c r="CS43" s="523"/>
      <c r="CT43" s="523"/>
      <c r="CU43" s="523"/>
      <c r="CV43" s="523"/>
      <c r="CW43" s="523"/>
      <c r="CX43" s="523"/>
      <c r="CY43" s="523"/>
      <c r="CZ43" s="523"/>
      <c r="DA43" s="523"/>
      <c r="DB43" s="523"/>
      <c r="DC43" s="523"/>
      <c r="DD43" s="523"/>
      <c r="DE43" s="523"/>
      <c r="DF43" s="523"/>
      <c r="DG43" s="523"/>
      <c r="DH43" s="523"/>
      <c r="DI43" s="523"/>
      <c r="DJ43" s="523"/>
      <c r="DK43" s="523"/>
      <c r="DL43" s="523"/>
      <c r="DM43" s="523"/>
      <c r="DN43" s="523"/>
      <c r="DO43" s="523"/>
      <c r="DP43" s="523"/>
      <c r="DQ43" s="523"/>
      <c r="DR43" s="523"/>
      <c r="DS43" s="523"/>
      <c r="DT43" s="523"/>
      <c r="DU43" s="523"/>
      <c r="DV43" s="523"/>
      <c r="DW43" s="523"/>
      <c r="DX43" s="523"/>
      <c r="DY43" s="523"/>
      <c r="DZ43" s="523"/>
      <c r="EA43" s="523"/>
      <c r="EB43" s="523"/>
      <c r="EC43" s="523"/>
      <c r="ED43" s="523"/>
      <c r="EE43" s="523"/>
      <c r="EF43" s="523"/>
      <c r="EG43" s="523"/>
      <c r="EH43" s="523"/>
      <c r="EI43" s="523"/>
      <c r="EJ43" s="523"/>
      <c r="EK43" s="523"/>
      <c r="EL43" s="523"/>
      <c r="EM43" s="523"/>
      <c r="EN43" s="523"/>
      <c r="EO43" s="523"/>
      <c r="EP43" s="523"/>
      <c r="EQ43" s="523"/>
      <c r="ER43" s="523"/>
      <c r="ES43" s="523"/>
      <c r="ET43" s="523"/>
      <c r="EU43" s="523"/>
      <c r="EV43" s="523"/>
      <c r="EW43" s="523"/>
      <c r="EX43" s="523"/>
      <c r="EY43" s="523"/>
      <c r="EZ43" s="523"/>
      <c r="FA43" s="523"/>
      <c r="FB43" s="523"/>
      <c r="FC43" s="523"/>
      <c r="FD43" s="523"/>
      <c r="FE43" s="523"/>
      <c r="FF43" s="523"/>
      <c r="FG43" s="523"/>
      <c r="FH43" s="523"/>
      <c r="FI43" s="523"/>
      <c r="FJ43" s="523"/>
      <c r="FK43" s="523"/>
      <c r="FL43" s="523"/>
      <c r="FM43" s="523"/>
      <c r="FN43" s="523"/>
      <c r="FO43" s="523"/>
      <c r="FP43" s="523"/>
      <c r="FQ43" s="523"/>
      <c r="FR43" s="523"/>
      <c r="FS43" s="523"/>
      <c r="FT43" s="523"/>
      <c r="FU43" s="523"/>
      <c r="FV43" s="523"/>
      <c r="FW43" s="523"/>
      <c r="FX43" s="523"/>
      <c r="FY43" s="523"/>
      <c r="FZ43" s="523"/>
      <c r="GA43" s="523"/>
      <c r="GB43" s="523"/>
      <c r="GC43" s="523"/>
      <c r="GD43" s="523"/>
      <c r="GE43" s="523"/>
      <c r="GF43" s="523"/>
      <c r="GG43" s="523"/>
      <c r="GH43" s="523"/>
      <c r="GI43" s="523"/>
      <c r="GJ43" s="523"/>
      <c r="GK43" s="523"/>
      <c r="GL43" s="523"/>
      <c r="GM43" s="523"/>
      <c r="GN43" s="523"/>
      <c r="GO43" s="523"/>
      <c r="GP43" s="523"/>
      <c r="GQ43" s="523"/>
      <c r="GR43" s="523"/>
      <c r="GS43" s="523"/>
      <c r="GT43" s="523"/>
      <c r="GU43" s="523"/>
      <c r="GV43" s="523"/>
      <c r="GW43" s="523"/>
      <c r="GX43" s="523"/>
      <c r="GY43" s="523"/>
      <c r="GZ43" s="523"/>
      <c r="HA43" s="523"/>
      <c r="HB43" s="523"/>
      <c r="HC43" s="523"/>
      <c r="HD43" s="523"/>
      <c r="HE43" s="523"/>
      <c r="HF43" s="523"/>
      <c r="HG43" s="523"/>
      <c r="HH43" s="523"/>
      <c r="HI43" s="523"/>
      <c r="HJ43" s="523"/>
      <c r="HK43" s="523"/>
      <c r="HL43" s="523"/>
      <c r="HM43" s="523"/>
      <c r="HN43" s="523"/>
      <c r="HO43" s="523"/>
      <c r="HP43" s="523"/>
      <c r="HQ43" s="523"/>
      <c r="HR43" s="523"/>
      <c r="HS43" s="523"/>
      <c r="HT43" s="523"/>
      <c r="HU43" s="523"/>
      <c r="HV43" s="523"/>
      <c r="HW43" s="523"/>
      <c r="HX43" s="523"/>
      <c r="HY43" s="523"/>
      <c r="HZ43" s="523"/>
      <c r="IA43" s="523"/>
      <c r="IB43" s="523"/>
      <c r="IC43" s="523"/>
      <c r="ID43" s="523"/>
      <c r="IE43" s="523"/>
      <c r="IF43" s="523"/>
      <c r="IG43" s="523"/>
      <c r="IH43" s="523"/>
      <c r="II43" s="523"/>
      <c r="IJ43" s="523"/>
      <c r="IK43" s="523"/>
      <c r="IL43" s="523"/>
      <c r="IM43" s="523"/>
      <c r="IN43" s="523"/>
      <c r="IO43" s="523"/>
      <c r="IP43" s="523"/>
      <c r="IQ43" s="523"/>
      <c r="IR43" s="523"/>
      <c r="IS43" s="523"/>
      <c r="IT43" s="523"/>
      <c r="IU43" s="523"/>
      <c r="IV43" s="523"/>
    </row>
  </sheetData>
  <customSheetViews>
    <customSheetView guid="{2D544FD3-9AE6-4B80-AA82-448E4DBFAD61}" scale="110" showPageBreaks="1" printArea="1" hiddenRows="1" state="hidden" view="pageBreakPreview" topLeftCell="A13">
      <selection activeCell="A27" sqref="A27:E28"/>
      <colBreaks count="1" manualBreakCount="1">
        <brk id="6" max="26" man="1"/>
      </colBreaks>
      <pageMargins left="0.47" right="0.17" top="0.43" bottom="0.34" header="0.3" footer="0.18"/>
      <pageSetup scale="80" fitToHeight="0" orientation="portrait" r:id="rId1"/>
    </customSheetView>
    <customSheetView guid="{267FF044-3C5D-4FEC-AC00-A7E30583F8BB}" scale="110" showPageBreaks="1" printArea="1" hiddenRows="1" state="hidden" view="pageBreakPreview" topLeftCell="A13">
      <selection activeCell="A27" sqref="A27:E28"/>
      <colBreaks count="1" manualBreakCount="1">
        <brk id="6" max="26" man="1"/>
      </colBreaks>
      <pageMargins left="0.47" right="0.17" top="0.43" bottom="0.34" header="0.3" footer="0.18"/>
      <pageSetup scale="80" fitToHeight="0" orientation="portrait" r:id="rId2"/>
    </customSheetView>
    <customSheetView guid="{A4F9CA79-D3DE-43F5-9CDC-F14C42FDD954}" scale="110" showPageBreaks="1" printArea="1" hiddenRows="1" state="hidden" view="pageBreakPreview" topLeftCell="A13">
      <selection activeCell="A27" sqref="A27:E28"/>
      <colBreaks count="1" manualBreakCount="1">
        <brk id="6" max="26" man="1"/>
      </colBreaks>
      <pageMargins left="0.47" right="0.17" top="0.43" bottom="0.34" header="0.3" footer="0.18"/>
      <pageSetup scale="80" fitToHeight="0" orientation="portrait" r:id="rId3"/>
    </customSheetView>
    <customSheetView guid="{CCA37BAE-906F-43D5-9FD9-B13563E4B9D7}" scale="110" showPageBreaks="1" printArea="1" hiddenRows="1" state="hidden" view="pageBreakPreview" topLeftCell="A13">
      <selection activeCell="A27" sqref="A27:E28"/>
      <colBreaks count="1" manualBreakCount="1">
        <brk id="6" max="26" man="1"/>
      </colBreaks>
      <pageMargins left="0.47" right="0.17" top="0.43" bottom="0.34" header="0.3" footer="0.18"/>
      <pageSetup scale="80" fitToHeight="0" orientation="portrait" r:id="rId4"/>
    </customSheetView>
  </customSheetViews>
  <mergeCells count="11">
    <mergeCell ref="B1:F1"/>
    <mergeCell ref="D3:F3"/>
    <mergeCell ref="A4:B4"/>
    <mergeCell ref="D4:F4"/>
    <mergeCell ref="E5:F5"/>
    <mergeCell ref="A27:E28"/>
    <mergeCell ref="D16:D18"/>
    <mergeCell ref="B23:F23"/>
    <mergeCell ref="B24:F24"/>
    <mergeCell ref="B25:F25"/>
    <mergeCell ref="B26:F26"/>
  </mergeCells>
  <pageMargins left="0.47" right="0.17" top="0.43" bottom="0.34" header="0.3" footer="0.18"/>
  <pageSetup scale="80" fitToHeight="0" orientation="portrait" r:id="rId5"/>
  <colBreaks count="1" manualBreakCount="1">
    <brk id="6" max="2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201</v>
      </c>
    </row>
    <row r="2" spans="1:9" ht="15.75">
      <c r="A2" s="221"/>
      <c r="B2" s="222"/>
      <c r="C2" s="223"/>
      <c r="D2" s="224"/>
      <c r="E2" s="225"/>
      <c r="F2" s="268"/>
      <c r="G2" s="268"/>
      <c r="H2" s="206"/>
      <c r="I2" s="226"/>
    </row>
    <row r="3" spans="1:9" ht="16.5">
      <c r="A3" s="195"/>
      <c r="B3" s="196" t="s">
        <v>188</v>
      </c>
      <c r="C3" s="197"/>
      <c r="D3" s="198"/>
      <c r="E3" s="227"/>
      <c r="F3" s="268"/>
      <c r="G3" s="268"/>
      <c r="H3" s="228">
        <f>SUMIF(I1:I2,"Direct",H1:H2)</f>
        <v>0</v>
      </c>
      <c r="I3" s="199"/>
    </row>
    <row r="4" spans="1:9" ht="33">
      <c r="A4" s="195"/>
      <c r="B4" s="196" t="s">
        <v>189</v>
      </c>
      <c r="C4" s="197"/>
      <c r="D4" s="198"/>
      <c r="E4" s="227"/>
      <c r="F4" s="268"/>
      <c r="G4" s="268"/>
      <c r="H4" s="228">
        <f>SUMIF(J1:J2,"Bought-Out",H1:H2)</f>
        <v>0</v>
      </c>
      <c r="I4" s="199"/>
    </row>
    <row r="5" spans="1:9" ht="16.5">
      <c r="A5" s="200"/>
      <c r="B5" s="196" t="s">
        <v>190</v>
      </c>
      <c r="C5" s="201"/>
      <c r="D5" s="202"/>
      <c r="E5" s="203"/>
      <c r="F5" s="203"/>
      <c r="G5" s="203"/>
      <c r="H5" s="229">
        <f>H3+H4</f>
        <v>0</v>
      </c>
      <c r="I5" s="204"/>
    </row>
    <row r="6" spans="1:9" ht="16.5">
      <c r="A6" s="205"/>
      <c r="B6" s="810" t="s">
        <v>191</v>
      </c>
      <c r="C6" s="810"/>
      <c r="D6" s="810"/>
      <c r="E6" s="206"/>
      <c r="F6" s="268"/>
      <c r="G6" s="268"/>
      <c r="H6" s="228" t="e">
        <f>#REF!</f>
        <v>#REF!</v>
      </c>
      <c r="I6" s="207"/>
    </row>
    <row r="7" spans="1:9" ht="17.25" thickBot="1">
      <c r="A7" s="208"/>
      <c r="B7" s="811" t="s">
        <v>192</v>
      </c>
      <c r="C7" s="811"/>
      <c r="D7" s="811"/>
      <c r="E7" s="209"/>
      <c r="F7" s="209"/>
      <c r="G7" s="209"/>
      <c r="H7" s="230" t="e">
        <f>H5+H6</f>
        <v>#REF!</v>
      </c>
      <c r="I7" s="210"/>
    </row>
    <row r="8" spans="1:9" ht="16.5">
      <c r="A8" s="812"/>
      <c r="B8" s="812"/>
      <c r="C8" s="812"/>
      <c r="D8" s="812"/>
      <c r="E8" s="812"/>
      <c r="F8" s="812"/>
      <c r="G8" s="812"/>
    </row>
    <row r="9" spans="1:9" ht="15.75">
      <c r="A9" s="4"/>
      <c r="B9" s="809"/>
      <c r="C9" s="809"/>
      <c r="D9" s="809"/>
      <c r="E9" s="809"/>
      <c r="F9" s="809"/>
      <c r="G9" s="809"/>
    </row>
    <row r="10" spans="1:9" ht="16.5">
      <c r="A10" s="211"/>
      <c r="B10" s="211"/>
      <c r="C10" s="211"/>
      <c r="D10" s="211"/>
      <c r="E10" s="211"/>
      <c r="F10" s="211"/>
      <c r="G10" s="211"/>
    </row>
    <row r="11" spans="1:9" ht="90" customHeight="1">
      <c r="A11" s="212" t="s">
        <v>193</v>
      </c>
      <c r="B11" s="813" t="s">
        <v>194</v>
      </c>
      <c r="C11" s="813"/>
      <c r="D11" s="813"/>
      <c r="E11" s="813"/>
      <c r="F11" s="813"/>
      <c r="G11" s="813"/>
      <c r="H11" s="813"/>
      <c r="I11" s="813"/>
    </row>
    <row r="12" spans="1:9" ht="116.25" customHeight="1">
      <c r="A12" s="213" t="s">
        <v>195</v>
      </c>
      <c r="B12" s="805" t="s">
        <v>196</v>
      </c>
      <c r="C12" s="805"/>
      <c r="D12" s="805"/>
      <c r="E12" s="805"/>
      <c r="F12" s="805"/>
      <c r="G12" s="805"/>
      <c r="H12" s="805"/>
      <c r="I12" s="805"/>
    </row>
    <row r="13" spans="1:9" ht="15.75">
      <c r="A13" s="213"/>
      <c r="B13" s="805"/>
      <c r="C13" s="805"/>
      <c r="D13" s="805"/>
      <c r="E13" s="805"/>
      <c r="F13" s="805"/>
      <c r="G13" s="805"/>
    </row>
    <row r="14" spans="1:9" ht="16.5">
      <c r="A14" s="214" t="s">
        <v>133</v>
      </c>
      <c r="B14" s="215" t="str">
        <f>'Names of Bidder'!D$27&amp;"-"&amp; 'Names of Bidder'!E$27&amp;"-" &amp;'Names of Bidder'!F$27</f>
        <v>--</v>
      </c>
      <c r="C14" s="216"/>
      <c r="D14" s="217"/>
      <c r="E14" s="3"/>
      <c r="F14" s="3"/>
      <c r="G14" s="218"/>
    </row>
    <row r="15" spans="1:9" ht="16.5">
      <c r="A15" s="214" t="s">
        <v>134</v>
      </c>
      <c r="B15" s="215" t="str">
        <f>IF('Names of Bidder'!D$28=0, "", 'Names of Bidder'!D$28)</f>
        <v/>
      </c>
      <c r="C15" s="3"/>
      <c r="D15" s="217" t="s">
        <v>115</v>
      </c>
      <c r="E15" s="218" t="str">
        <f>IF('Names of Bidder'!D$24=0, "", 'Names of Bidder'!D$24)</f>
        <v/>
      </c>
      <c r="F15" s="3"/>
      <c r="G15" s="215" t="str">
        <f>'[9]Names of Bidder'!I14&amp;"-"&amp; '[9]Names of Bidder'!J14&amp;"-" &amp;'[9]Names of Bidder'!K14</f>
        <v>--</v>
      </c>
    </row>
    <row r="16" spans="1:9" ht="16.5">
      <c r="A16" s="219"/>
      <c r="B16" s="220"/>
      <c r="C16" s="6"/>
      <c r="D16" s="217" t="s">
        <v>117</v>
      </c>
      <c r="E16" s="218" t="str">
        <f>IF('Names of Bidder'!D$25=0, "", 'Names of Bidder'!D$25)</f>
        <v/>
      </c>
      <c r="F16" s="6"/>
      <c r="G16" s="6"/>
    </row>
    <row r="18" spans="1:11">
      <c r="A18" t="s">
        <v>202</v>
      </c>
    </row>
    <row r="20" spans="1:11" ht="17.25" thickBot="1">
      <c r="A20" s="231"/>
      <c r="B20" s="232" t="s">
        <v>203</v>
      </c>
      <c r="C20" s="233"/>
      <c r="D20" s="232"/>
      <c r="E20" s="209"/>
      <c r="F20" s="209"/>
      <c r="G20" s="209"/>
      <c r="H20" s="234" t="s">
        <v>217</v>
      </c>
    </row>
    <row r="21" spans="1:11" ht="16.5" thickBot="1">
      <c r="A21" s="235"/>
      <c r="B21" s="806"/>
      <c r="C21" s="806"/>
      <c r="D21" s="806"/>
      <c r="E21" s="806"/>
      <c r="F21" s="806"/>
    </row>
    <row r="22" spans="1:11" ht="15.75">
      <c r="A22" s="236"/>
      <c r="B22" s="807"/>
      <c r="C22" s="807"/>
      <c r="D22" s="807"/>
      <c r="E22" s="807"/>
      <c r="F22" s="807"/>
    </row>
    <row r="23" spans="1:11" ht="16.5">
      <c r="A23" s="214" t="s">
        <v>133</v>
      </c>
      <c r="B23" s="215" t="s">
        <v>183</v>
      </c>
      <c r="C23" s="237"/>
      <c r="D23" s="217"/>
      <c r="E23" s="3"/>
      <c r="F23" s="3"/>
    </row>
    <row r="24" spans="1:11" ht="16.5">
      <c r="A24" s="214" t="s">
        <v>134</v>
      </c>
      <c r="B24" s="215" t="s">
        <v>184</v>
      </c>
      <c r="C24" s="4"/>
      <c r="D24" s="217" t="s">
        <v>115</v>
      </c>
      <c r="E24" s="218" t="s">
        <v>204</v>
      </c>
      <c r="F24" s="3"/>
    </row>
    <row r="25" spans="1:11" ht="16.5">
      <c r="A25" s="219"/>
      <c r="B25" s="220"/>
      <c r="C25" s="219"/>
      <c r="D25" s="217" t="s">
        <v>117</v>
      </c>
      <c r="E25" s="218" t="s">
        <v>205</v>
      </c>
      <c r="F25" s="6"/>
    </row>
    <row r="27" spans="1:11">
      <c r="A27" t="s">
        <v>206</v>
      </c>
    </row>
    <row r="29" spans="1:11" ht="16.5">
      <c r="A29" s="238"/>
      <c r="B29" s="239" t="s">
        <v>207</v>
      </c>
      <c r="C29" s="239"/>
      <c r="D29" s="239"/>
      <c r="E29" s="240"/>
      <c r="F29" s="240"/>
      <c r="G29" s="240"/>
      <c r="H29" s="240"/>
      <c r="I29" s="240"/>
      <c r="J29" s="240"/>
      <c r="K29" s="241" t="e">
        <f>SUM(#REF!)</f>
        <v>#REF!</v>
      </c>
    </row>
    <row r="30" spans="1:11" ht="15.75">
      <c r="A30" s="236"/>
      <c r="B30" s="808"/>
      <c r="C30" s="809"/>
      <c r="D30" s="809"/>
      <c r="E30" s="809"/>
      <c r="F30" s="809"/>
      <c r="G30" s="809"/>
    </row>
    <row r="31" spans="1:11" ht="16.5">
      <c r="A31" s="242" t="s">
        <v>133</v>
      </c>
      <c r="B31" s="243" t="s">
        <v>183</v>
      </c>
      <c r="C31" s="244"/>
      <c r="D31" s="245"/>
      <c r="E31" s="246"/>
      <c r="F31" s="246"/>
      <c r="G31" s="6"/>
    </row>
    <row r="32" spans="1:11" ht="16.5">
      <c r="A32" s="242" t="s">
        <v>134</v>
      </c>
      <c r="B32" s="243" t="s">
        <v>184</v>
      </c>
      <c r="C32" s="246"/>
      <c r="D32" s="245" t="s">
        <v>115</v>
      </c>
      <c r="E32" s="247" t="s">
        <v>204</v>
      </c>
      <c r="F32" s="246"/>
      <c r="G32" s="6"/>
    </row>
    <row r="33" spans="1:8" ht="16.5">
      <c r="A33" s="248"/>
      <c r="B33" s="249"/>
      <c r="C33" s="250"/>
      <c r="D33" s="245" t="s">
        <v>117</v>
      </c>
      <c r="E33" s="247" t="s">
        <v>205</v>
      </c>
      <c r="F33" s="250"/>
      <c r="G33" s="6"/>
    </row>
    <row r="35" spans="1:8">
      <c r="A35" t="s">
        <v>210</v>
      </c>
    </row>
    <row r="37" spans="1:8" ht="30">
      <c r="A37" s="251" t="s">
        <v>133</v>
      </c>
      <c r="B37" s="252" t="s">
        <v>181</v>
      </c>
      <c r="C37" s="253"/>
      <c r="D37" s="801" t="s">
        <v>208</v>
      </c>
      <c r="E37" s="801"/>
      <c r="F37" s="803"/>
    </row>
    <row r="38" spans="1:8" ht="30">
      <c r="A38" s="251" t="s">
        <v>134</v>
      </c>
      <c r="B38" s="252" t="s">
        <v>182</v>
      </c>
      <c r="C38" s="18"/>
      <c r="D38" s="801" t="s">
        <v>209</v>
      </c>
      <c r="E38" s="801"/>
      <c r="F38" s="803"/>
    </row>
    <row r="40" spans="1:8">
      <c r="A40" t="s">
        <v>211</v>
      </c>
    </row>
    <row r="42" spans="1:8" ht="30">
      <c r="A42" s="254"/>
      <c r="B42" s="255" t="s">
        <v>212</v>
      </c>
      <c r="C42" s="255"/>
      <c r="D42" s="255"/>
      <c r="E42" s="255"/>
      <c r="F42" s="255"/>
      <c r="G42" s="255"/>
      <c r="H42" s="256" t="s">
        <v>218</v>
      </c>
    </row>
    <row r="43" spans="1:8" ht="16.5">
      <c r="A43" s="257"/>
      <c r="B43" s="258"/>
      <c r="C43" s="258"/>
      <c r="D43" s="258"/>
      <c r="E43" s="258"/>
      <c r="F43" s="258"/>
      <c r="G43" s="259"/>
    </row>
    <row r="44" spans="1:8">
      <c r="A44" s="258"/>
      <c r="B44" s="258"/>
      <c r="C44" s="258"/>
      <c r="D44" s="258"/>
      <c r="E44" s="258"/>
      <c r="F44" s="258"/>
      <c r="G44" s="260"/>
    </row>
    <row r="45" spans="1:8">
      <c r="A45" s="804"/>
      <c r="B45" s="804"/>
      <c r="C45" s="804"/>
      <c r="D45" s="804"/>
      <c r="E45" s="804"/>
      <c r="F45" s="804"/>
      <c r="G45" s="804"/>
    </row>
    <row r="46" spans="1:8">
      <c r="A46" s="261"/>
      <c r="B46" s="261"/>
      <c r="C46" s="801"/>
      <c r="D46" s="801"/>
      <c r="E46" s="801"/>
      <c r="F46" s="801"/>
      <c r="G46" s="801"/>
    </row>
    <row r="47" spans="1:8">
      <c r="A47" s="262" t="s">
        <v>133</v>
      </c>
      <c r="B47" s="263" t="s">
        <v>183</v>
      </c>
      <c r="C47" s="801" t="s">
        <v>213</v>
      </c>
      <c r="D47" s="801"/>
      <c r="E47" s="801"/>
      <c r="F47" s="801"/>
      <c r="G47" s="801"/>
    </row>
    <row r="48" spans="1:8">
      <c r="A48" s="262" t="s">
        <v>134</v>
      </c>
      <c r="B48" s="264" t="s">
        <v>184</v>
      </c>
      <c r="C48" s="801" t="s">
        <v>214</v>
      </c>
      <c r="D48" s="801"/>
      <c r="E48" s="801"/>
      <c r="F48" s="801"/>
      <c r="G48" s="801"/>
    </row>
    <row r="49" spans="1:7" ht="16.5">
      <c r="A49" s="17"/>
      <c r="B49" s="16"/>
      <c r="C49" s="801"/>
      <c r="D49" s="801"/>
      <c r="E49" s="801"/>
      <c r="F49" s="801"/>
      <c r="G49" s="801"/>
    </row>
    <row r="50" spans="1:7" ht="16.5">
      <c r="A50" s="17"/>
      <c r="B50" s="16"/>
      <c r="C50" s="258"/>
      <c r="D50" s="258"/>
      <c r="E50" s="258"/>
      <c r="F50" s="258"/>
      <c r="G50" s="258"/>
    </row>
    <row r="51" spans="1:7" ht="16.5">
      <c r="A51" s="265" t="s">
        <v>215</v>
      </c>
      <c r="B51" s="802" t="s">
        <v>216</v>
      </c>
      <c r="C51" s="802"/>
      <c r="D51" s="802"/>
      <c r="E51" s="802"/>
      <c r="F51" s="802"/>
      <c r="G51" s="266"/>
    </row>
    <row r="52" spans="1:7" ht="16.5">
      <c r="A52" s="267"/>
      <c r="B52" s="20"/>
      <c r="C52" s="20"/>
      <c r="D52" s="20"/>
      <c r="E52" s="20"/>
      <c r="F52" s="20"/>
      <c r="G52" s="20"/>
    </row>
    <row r="60" spans="1:7">
      <c r="B60" t="s">
        <v>185</v>
      </c>
    </row>
    <row r="61" spans="1:7">
      <c r="B61" t="s">
        <v>186</v>
      </c>
    </row>
  </sheetData>
  <customSheetViews>
    <customSheetView guid="{2D544FD3-9AE6-4B80-AA82-448E4DBFAD61}" state="hidden">
      <selection activeCell="H42" sqref="H42"/>
      <pageMargins left="0.7" right="0.7" top="0.75" bottom="0.75" header="0.3" footer="0.3"/>
      <pageSetup orientation="portrait" r:id="rId1"/>
    </customSheetView>
    <customSheetView guid="{267FF044-3C5D-4FEC-AC00-A7E30583F8BB}" state="hidden">
      <selection activeCell="H42" sqref="H42"/>
      <pageMargins left="0.7" right="0.7" top="0.75" bottom="0.75" header="0.3" footer="0.3"/>
      <pageSetup orientation="portrait" r:id="rId2"/>
    </customSheetView>
    <customSheetView guid="{3FCD02EB-1C44-4646-B069-2B9945E67B1F}" state="hidden">
      <selection activeCell="H42" sqref="H42"/>
      <pageMargins left="0.7" right="0.7" top="0.75" bottom="0.75" header="0.3" footer="0.3"/>
      <pageSetup orientation="portrait" r:id="rId3"/>
    </customSheetView>
    <customSheetView guid="{B056965A-4BE5-44B3-AB31-550AD9F023BC}" state="hidden">
      <selection activeCell="H42" sqref="H42"/>
      <pageMargins left="0.7" right="0.7" top="0.75" bottom="0.75" header="0.3" footer="0.3"/>
      <pageSetup orientation="portrait" r:id="rId4"/>
    </customSheetView>
    <customSheetView guid="{63D51328-7CBC-4A1E-B96D-BAE91416501B}" state="hidden">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755190E0-7BE9-48F9-BB5F-DF8E25D6736A}" state="hidden">
      <selection activeCell="H42" sqref="H42"/>
      <pageMargins left="0.7" right="0.7" top="0.75" bottom="0.75" header="0.3" footer="0.3"/>
      <pageSetup orientation="portrait" r:id="rId5"/>
    </customSheetView>
    <customSheetView guid="{F1B559AA-B9AD-4E4C-B94A-ECBE5878008B}" state="hidden">
      <selection activeCell="H42" sqref="H42"/>
      <pageMargins left="0.7" right="0.7" top="0.75" bottom="0.75" header="0.3" footer="0.3"/>
      <pageSetup orientation="portrait" r:id="rId6"/>
    </customSheetView>
    <customSheetView guid="{A4F9CA79-D3DE-43F5-9CDC-F14C42FDD954}" state="hidden">
      <selection activeCell="H42" sqref="H42"/>
      <pageMargins left="0.7" right="0.7" top="0.75" bottom="0.75" header="0.3" footer="0.3"/>
      <pageSetup orientation="portrait" r:id="rId7"/>
    </customSheetView>
    <customSheetView guid="{CCA37BAE-906F-43D5-9FD9-B13563E4B9D7}" state="hidden">
      <selection activeCell="H42" sqref="H42"/>
      <pageMargins left="0.7" right="0.7" top="0.75" bottom="0.75" header="0.3" footer="0.3"/>
      <pageSetup orientation="portrait" r:id="rId8"/>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pageSetup orientation="portrait" r:id="rId9"/>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2D544FD3-9AE6-4B80-AA82-448E4DBFAD61}" state="hidden">
      <pageMargins left="0.7" right="0.7" top="0.75" bottom="0.75" header="0.3" footer="0.3"/>
      <pageSetup orientation="portrait" r:id="rId1"/>
    </customSheetView>
    <customSheetView guid="{267FF044-3C5D-4FEC-AC00-A7E30583F8BB}" state="hidden">
      <pageMargins left="0.7" right="0.7" top="0.75" bottom="0.75" header="0.3" footer="0.3"/>
      <pageSetup orientation="portrait" r:id="rId2"/>
    </customSheetView>
    <customSheetView guid="{3FCD02EB-1C44-4646-B069-2B9945E67B1F}" state="hidden">
      <pageMargins left="0.7" right="0.7" top="0.75" bottom="0.75" header="0.3" footer="0.3"/>
      <pageSetup orientation="portrait" r:id="rId3"/>
    </customSheetView>
    <customSheetView guid="{B056965A-4BE5-44B3-AB31-550AD9F023BC}" state="hidden">
      <pageMargins left="0.7" right="0.7" top="0.75" bottom="0.75" header="0.3" footer="0.3"/>
      <pageSetup orientation="portrait" r:id="rId4"/>
    </customSheetView>
    <customSheetView guid="{63D51328-7CBC-4A1E-B96D-BAE91416501B}" state="hidden">
      <pageMargins left="0.7" right="0.7" top="0.75" bottom="0.75" header="0.3" footer="0.3"/>
    </customSheetView>
    <customSheetView guid="{99CA2F10-F926-46DC-8609-4EAE5B9F3585}" state="hidden">
      <pageMargins left="0.7" right="0.7" top="0.75" bottom="0.75" header="0.3" footer="0.3"/>
    </customSheetView>
    <customSheetView guid="{3C00DDA0-7DDE-4169-A739-550DAF5DCF8D}" state="hidden">
      <pageMargins left="0.7" right="0.7" top="0.75" bottom="0.75" header="0.3" footer="0.3"/>
    </customSheetView>
    <customSheetView guid="{357C9841-BEC3-434B-AC63-C04FB4321BA3}" state="hidden">
      <pageMargins left="0.7" right="0.7" top="0.75" bottom="0.75" header="0.3" footer="0.3"/>
    </customSheetView>
    <customSheetView guid="{B96E710B-6DD7-4DE1-95AB-C9EE060CD030}" state="hidden">
      <pageMargins left="0.7" right="0.7" top="0.75" bottom="0.75" header="0.3" footer="0.3"/>
    </customSheetView>
    <customSheetView guid="{755190E0-7BE9-48F9-BB5F-DF8E25D6736A}" state="hidden">
      <pageMargins left="0.7" right="0.7" top="0.75" bottom="0.75" header="0.3" footer="0.3"/>
      <pageSetup orientation="portrait" r:id="rId5"/>
    </customSheetView>
    <customSheetView guid="{F1B559AA-B9AD-4E4C-B94A-ECBE5878008B}" state="hidden">
      <pageMargins left="0.7" right="0.7" top="0.75" bottom="0.75" header="0.3" footer="0.3"/>
      <pageSetup orientation="portrait" r:id="rId6"/>
    </customSheetView>
    <customSheetView guid="{A4F9CA79-D3DE-43F5-9CDC-F14C42FDD954}" state="hidden">
      <pageMargins left="0.7" right="0.7" top="0.75" bottom="0.75" header="0.3" footer="0.3"/>
      <pageSetup orientation="portrait" r:id="rId7"/>
    </customSheetView>
    <customSheetView guid="{CCA37BAE-906F-43D5-9FD9-B13563E4B9D7}" state="hidden">
      <pageMargins left="0.7" right="0.7" top="0.75" bottom="0.75" header="0.3" footer="0.3"/>
      <pageSetup orientation="portrait" r:id="rId8"/>
    </customSheetView>
  </customSheetViews>
  <pageMargins left="0.7" right="0.7" top="0.75" bottom="0.75" header="0.3" footer="0.3"/>
  <pageSetup orientation="portrait" r:id="rId9"/>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422" hidden="1" customWidth="1"/>
    <col min="2" max="2" width="13.28515625" style="422" hidden="1" customWidth="1"/>
    <col min="3" max="3" width="0" style="422" hidden="1" customWidth="1"/>
    <col min="4" max="4" width="10.28515625" style="422" hidden="1" customWidth="1"/>
    <col min="5" max="5" width="3.42578125" style="422" hidden="1" customWidth="1"/>
    <col min="6" max="6" width="5.5703125" style="422" hidden="1" customWidth="1"/>
    <col min="7" max="7" width="11.42578125" style="422" hidden="1" customWidth="1"/>
    <col min="8" max="8" width="0" style="422" hidden="1" customWidth="1"/>
    <col min="9" max="9" width="10" style="422" hidden="1" customWidth="1"/>
    <col min="10" max="10" width="3.28515625" style="422" hidden="1" customWidth="1"/>
    <col min="11" max="11" width="5" style="422" hidden="1" customWidth="1"/>
    <col min="12" max="12" width="11.28515625" style="422" hidden="1" customWidth="1"/>
    <col min="13" max="13" width="0" style="422" hidden="1" customWidth="1"/>
    <col min="14" max="14" width="10.28515625" style="422" hidden="1" customWidth="1"/>
    <col min="15" max="15" width="3.7109375" style="422" hidden="1" customWidth="1"/>
    <col min="16" max="16" width="6.42578125" style="422" customWidth="1"/>
    <col min="17" max="17" width="14.85546875" style="422" customWidth="1"/>
    <col min="18" max="18" width="9.140625" style="422" customWidth="1"/>
    <col min="19" max="19" width="12" style="422" customWidth="1"/>
    <col min="20" max="20" width="3.28515625" style="422" hidden="1" customWidth="1"/>
    <col min="21" max="21" width="6.140625" style="422" hidden="1" customWidth="1"/>
    <col min="22" max="22" width="8.5703125" style="422" hidden="1" customWidth="1"/>
    <col min="23" max="23" width="8.42578125" style="422" hidden="1" customWidth="1"/>
    <col min="24" max="24" width="8.85546875" style="422" hidden="1" customWidth="1"/>
    <col min="25" max="116" width="0" style="422" hidden="1" customWidth="1"/>
    <col min="117" max="16384" width="9.140625" style="422"/>
  </cols>
  <sheetData>
    <row r="1" spans="1:27" ht="13.5" thickBot="1">
      <c r="A1" s="814" t="e">
        <v>#REF!</v>
      </c>
      <c r="B1" s="815"/>
      <c r="C1" s="403"/>
      <c r="D1" s="404"/>
      <c r="E1" s="403"/>
      <c r="F1" s="814">
        <v>0</v>
      </c>
      <c r="G1" s="815"/>
      <c r="H1" s="403"/>
      <c r="I1" s="404"/>
      <c r="K1" s="814" t="e">
        <v>#REF!</v>
      </c>
      <c r="L1" s="815"/>
      <c r="M1" s="403"/>
      <c r="N1" s="404"/>
      <c r="P1" s="814" t="e">
        <f>'Sch-6 (After Discount)'!D28</f>
        <v>#REF!</v>
      </c>
      <c r="Q1" s="815"/>
      <c r="R1" s="403"/>
      <c r="S1" s="404"/>
      <c r="U1" s="425" t="e">
        <v>#REF!</v>
      </c>
    </row>
    <row r="2" spans="1:27">
      <c r="A2" s="816"/>
      <c r="B2" s="817"/>
      <c r="C2" s="403"/>
      <c r="D2" s="404"/>
      <c r="E2" s="403"/>
      <c r="F2" s="405"/>
      <c r="G2" s="403"/>
      <c r="H2" s="403"/>
      <c r="I2" s="404"/>
      <c r="K2" s="405"/>
      <c r="L2" s="403"/>
      <c r="M2" s="403"/>
      <c r="N2" s="404"/>
      <c r="P2" s="405"/>
      <c r="Q2" s="403"/>
      <c r="R2" s="403"/>
      <c r="S2" s="404"/>
      <c r="U2" s="425" t="e">
        <v>#REF!</v>
      </c>
    </row>
    <row r="3" spans="1:27">
      <c r="A3" s="405"/>
      <c r="B3" s="406"/>
      <c r="C3" s="406"/>
      <c r="D3" s="407"/>
      <c r="E3" s="406"/>
      <c r="F3" s="405"/>
      <c r="G3" s="406"/>
      <c r="H3" s="406"/>
      <c r="I3" s="407"/>
      <c r="K3" s="405"/>
      <c r="L3" s="406"/>
      <c r="M3" s="406"/>
      <c r="N3" s="407"/>
      <c r="P3" s="405"/>
      <c r="Q3" s="406"/>
      <c r="R3" s="406"/>
      <c r="S3" s="407"/>
      <c r="U3" s="425" t="s">
        <v>353</v>
      </c>
    </row>
    <row r="4" spans="1:27" ht="66.75" customHeight="1" thickBot="1">
      <c r="A4" s="824" t="e">
        <f>IF(OR((A1&gt;9999999999),(A1&lt;0)),"Invalid Entry - More than 1000 crore OR -ve value",IF(A1=0, "",+CONCATENATE(#REF!,B11,D11,B10,D10,B9,D9,B8,D8,B7,D7,B6," Only")))</f>
        <v>#REF!</v>
      </c>
      <c r="B4" s="825"/>
      <c r="C4" s="825"/>
      <c r="D4" s="826"/>
      <c r="E4" s="403"/>
      <c r="F4" s="824" t="str">
        <f>IF(OR((F1&gt;9999999999),(F1&lt;0)),"Invalid Entry - More than 1000 crore OR -ve value",IF(F1=0, "",+CONCATENATE(U1, G11,I11,G10,I10,G9,I9,G8,I8,G7,I7,G6," Only")))</f>
        <v/>
      </c>
      <c r="G4" s="825"/>
      <c r="H4" s="825"/>
      <c r="I4" s="826"/>
      <c r="J4" s="403"/>
      <c r="K4" s="824" t="e">
        <f>IF(OR((K1&gt;9999999999),(K1&lt;0)),"Invalid Entry - More than 1000 crore OR -ve value",IF(K1=0, "",+CONCATENATE(U2, L11,N11,L10,N10,L9,N9,L8,N8,L7,N7,L6," Only")))</f>
        <v>#REF!</v>
      </c>
      <c r="L4" s="825"/>
      <c r="M4" s="825"/>
      <c r="N4" s="826"/>
      <c r="P4" s="824" t="e">
        <f>IF(OR((P1&gt;9999999999),(P1&lt;0)),"Invalid Entry - More than 1000 crore OR -ve value",IF(P1=0, "",+CONCATENATE(U3, Q11,S11,Q10,S10,Q9,S9,Q8,S8,Q7,S7,Q6," Only")))</f>
        <v>#REF!</v>
      </c>
      <c r="Q4" s="825"/>
      <c r="R4" s="825"/>
      <c r="S4" s="826"/>
      <c r="U4" s="818" t="e">
        <f>VLOOKUP(1,T28:Y43,6,FALSE)</f>
        <v>#N/A</v>
      </c>
      <c r="V4" s="818"/>
      <c r="W4" s="818"/>
      <c r="X4" s="818"/>
      <c r="Y4" s="818"/>
      <c r="Z4" s="818"/>
      <c r="AA4" s="818"/>
    </row>
    <row r="5" spans="1:27" ht="18.75" customHeight="1" thickBot="1">
      <c r="A5" s="405"/>
      <c r="B5" s="406"/>
      <c r="C5" s="406"/>
      <c r="D5" s="407"/>
      <c r="E5" s="406"/>
      <c r="F5" s="405"/>
      <c r="G5" s="406"/>
      <c r="H5" s="406"/>
      <c r="I5" s="407"/>
      <c r="K5" s="405"/>
      <c r="L5" s="406"/>
      <c r="M5" s="406"/>
      <c r="N5" s="407"/>
      <c r="P5" s="405"/>
      <c r="Q5" s="406"/>
      <c r="R5" s="406"/>
      <c r="S5" s="407"/>
      <c r="U5" s="819" t="e">
        <f>VLOOKUP(1,T8:Y23,6,FALSE)</f>
        <v>#N/A</v>
      </c>
      <c r="V5" s="820"/>
      <c r="W5" s="820"/>
      <c r="X5" s="820"/>
      <c r="Y5" s="820"/>
      <c r="Z5" s="820"/>
      <c r="AA5" s="821"/>
    </row>
    <row r="6" spans="1:27">
      <c r="A6" s="408" t="e">
        <f>-INT(A1/100)*100+ROUND(A1,0)</f>
        <v>#REF!</v>
      </c>
      <c r="B6" s="406" t="e">
        <f t="shared" ref="B6:B11" si="0">IF(A6=0,"",LOOKUP(A6,$A$13:$A$112,$B$13:$B$112))</f>
        <v>#REF!</v>
      </c>
      <c r="C6" s="406"/>
      <c r="D6" s="409"/>
      <c r="E6" s="406"/>
      <c r="F6" s="408">
        <f>-INT(F1/100)*100+ROUND(F1,0)</f>
        <v>0</v>
      </c>
      <c r="G6" s="406" t="str">
        <f t="shared" ref="G6:G11" si="1">IF(F6=0,"",LOOKUP(F6,$A$13:$A$112,$B$13:$B$112))</f>
        <v/>
      </c>
      <c r="H6" s="406"/>
      <c r="I6" s="409"/>
      <c r="K6" s="408" t="e">
        <f>-INT(K1/100)*100+ROUND(K1,0)</f>
        <v>#REF!</v>
      </c>
      <c r="L6" s="406" t="e">
        <f t="shared" ref="L6:L11" si="2">IF(K6=0,"",LOOKUP(K6,$A$13:$A$112,$B$13:$B$112))</f>
        <v>#REF!</v>
      </c>
      <c r="M6" s="406"/>
      <c r="N6" s="409"/>
      <c r="P6" s="408" t="e">
        <f>-INT(P1/100)*100+ROUND(P1,0)</f>
        <v>#REF!</v>
      </c>
      <c r="Q6" s="406" t="e">
        <f t="shared" ref="Q6:Q11" si="3">IF(P6=0,"",LOOKUP(P6,$A$13:$A$112,$B$13:$B$112))</f>
        <v>#REF!</v>
      </c>
      <c r="R6" s="406"/>
      <c r="S6" s="409"/>
    </row>
    <row r="7" spans="1:27">
      <c r="A7" s="408" t="e">
        <f>-INT(A1/1000)*10+INT(A1/100)</f>
        <v>#REF!</v>
      </c>
      <c r="B7" s="406" t="e">
        <f t="shared" si="0"/>
        <v>#REF!</v>
      </c>
      <c r="C7" s="406"/>
      <c r="D7" s="409" t="e">
        <f>+IF(B7="",""," Hundred ")</f>
        <v>#REF!</v>
      </c>
      <c r="E7" s="406"/>
      <c r="F7" s="408">
        <f>-INT(F1/1000)*10+INT(F1/100)</f>
        <v>0</v>
      </c>
      <c r="G7" s="406" t="str">
        <f t="shared" si="1"/>
        <v/>
      </c>
      <c r="H7" s="406"/>
      <c r="I7" s="409" t="str">
        <f>+IF(G7="",""," Hundred ")</f>
        <v/>
      </c>
      <c r="K7" s="408" t="e">
        <f>-INT(K1/1000)*10+INT(K1/100)</f>
        <v>#REF!</v>
      </c>
      <c r="L7" s="406" t="e">
        <f t="shared" si="2"/>
        <v>#REF!</v>
      </c>
      <c r="M7" s="406"/>
      <c r="N7" s="409" t="e">
        <f>+IF(L7="",""," Hundred ")</f>
        <v>#REF!</v>
      </c>
      <c r="P7" s="408" t="e">
        <f>-INT(P1/1000)*10+INT(P1/100)</f>
        <v>#REF!</v>
      </c>
      <c r="Q7" s="406" t="e">
        <f t="shared" si="3"/>
        <v>#REF!</v>
      </c>
      <c r="R7" s="406"/>
      <c r="S7" s="409" t="e">
        <f>+IF(Q7="",""," Hundred ")</f>
        <v>#REF!</v>
      </c>
    </row>
    <row r="8" spans="1:27">
      <c r="A8" s="408" t="e">
        <f>-INT(A1/100000)*100+INT(A1/1000)</f>
        <v>#REF!</v>
      </c>
      <c r="B8" s="406" t="e">
        <f t="shared" si="0"/>
        <v>#REF!</v>
      </c>
      <c r="C8" s="406"/>
      <c r="D8" s="409" t="e">
        <f>IF((B8=""),IF(C8="",""," Thousand ")," Thousand ")</f>
        <v>#REF!</v>
      </c>
      <c r="E8" s="406"/>
      <c r="F8" s="408">
        <f>-INT(F1/100000)*100+INT(F1/1000)</f>
        <v>0</v>
      </c>
      <c r="G8" s="406" t="str">
        <f t="shared" si="1"/>
        <v/>
      </c>
      <c r="H8" s="406"/>
      <c r="I8" s="409" t="str">
        <f>IF((G8=""),IF(H8="",""," Thousand ")," Thousand ")</f>
        <v/>
      </c>
      <c r="K8" s="408" t="e">
        <f>-INT(K1/100000)*100+INT(K1/1000)</f>
        <v>#REF!</v>
      </c>
      <c r="L8" s="406" t="e">
        <f t="shared" si="2"/>
        <v>#REF!</v>
      </c>
      <c r="M8" s="406"/>
      <c r="N8" s="409" t="e">
        <f>IF((L8=""),IF(M8="",""," Thousand ")," Thousand ")</f>
        <v>#REF!</v>
      </c>
      <c r="P8" s="408" t="e">
        <f>-INT(P1/100000)*100+INT(P1/1000)</f>
        <v>#REF!</v>
      </c>
      <c r="Q8" s="406" t="e">
        <f t="shared" si="3"/>
        <v>#REF!</v>
      </c>
      <c r="R8" s="406"/>
      <c r="S8" s="409" t="e">
        <f>IF((Q8=""),IF(R8="",""," Thousand ")," Thousand ")</f>
        <v>#REF!</v>
      </c>
      <c r="T8" s="426" t="e">
        <f>IF(Y8="",0, 1)</f>
        <v>#REF!</v>
      </c>
      <c r="U8" s="422">
        <v>0</v>
      </c>
      <c r="V8" s="422">
        <v>0</v>
      </c>
      <c r="W8" s="422">
        <v>0</v>
      </c>
      <c r="X8" s="422">
        <v>0</v>
      </c>
      <c r="Y8" s="427" t="e">
        <f>IF(AND($A$1=0,$F$1=0,$K$1=0,$P$1=0)," Zero only", "")</f>
        <v>#REF!</v>
      </c>
      <c r="AA8" s="422" t="s">
        <v>354</v>
      </c>
    </row>
    <row r="9" spans="1:27">
      <c r="A9" s="408" t="e">
        <f>-INT(A1/10000000)*100+INT(A1/100000)</f>
        <v>#REF!</v>
      </c>
      <c r="B9" s="406" t="e">
        <f t="shared" si="0"/>
        <v>#REF!</v>
      </c>
      <c r="C9" s="406"/>
      <c r="D9" s="409" t="e">
        <f>IF((B9=""),IF(C9="",""," Lac ")," Lac ")</f>
        <v>#REF!</v>
      </c>
      <c r="E9" s="406"/>
      <c r="F9" s="408">
        <f>-INT(F1/10000000)*100+INT(F1/100000)</f>
        <v>0</v>
      </c>
      <c r="G9" s="406" t="str">
        <f t="shared" si="1"/>
        <v/>
      </c>
      <c r="H9" s="406"/>
      <c r="I9" s="409" t="str">
        <f>IF((G9=""),IF(H9="",""," Lac ")," Lac ")</f>
        <v/>
      </c>
      <c r="K9" s="408" t="e">
        <f>-INT(K1/10000000)*100+INT(K1/100000)</f>
        <v>#REF!</v>
      </c>
      <c r="L9" s="406" t="e">
        <f t="shared" si="2"/>
        <v>#REF!</v>
      </c>
      <c r="M9" s="406"/>
      <c r="N9" s="409" t="e">
        <f>IF((L9=""),IF(M9="",""," Lac ")," Lac ")</f>
        <v>#REF!</v>
      </c>
      <c r="P9" s="408" t="e">
        <f>-INT(P1/10000000)*100+INT(P1/100000)</f>
        <v>#REF!</v>
      </c>
      <c r="Q9" s="406" t="e">
        <f t="shared" si="3"/>
        <v>#REF!</v>
      </c>
      <c r="R9" s="406"/>
      <c r="S9" s="409" t="e">
        <f>IF((Q9=""),IF(R9="",""," Lac ")," Lac ")</f>
        <v>#REF!</v>
      </c>
      <c r="T9" s="426" t="e">
        <f t="shared" ref="T9:T23" si="4">IF(Y9="",0, 1)</f>
        <v>#REF!</v>
      </c>
      <c r="U9" s="422">
        <v>0</v>
      </c>
      <c r="V9" s="422">
        <v>0</v>
      </c>
      <c r="W9" s="422">
        <v>0</v>
      </c>
      <c r="X9" s="422">
        <v>1</v>
      </c>
      <c r="Y9" s="428" t="e">
        <f>IF(AND($A$1=0,$F$1=0,$K$1=0,$P$1&gt;0),$P$4, "")</f>
        <v>#REF!</v>
      </c>
    </row>
    <row r="10" spans="1:27">
      <c r="A10" s="408" t="e">
        <f>-INT(A1/1000000000)*100+INT(A1/10000000)</f>
        <v>#REF!</v>
      </c>
      <c r="B10" s="410" t="e">
        <f t="shared" si="0"/>
        <v>#REF!</v>
      </c>
      <c r="C10" s="406"/>
      <c r="D10" s="409" t="e">
        <f>IF((B10=""),IF(C10="",""," Crore ")," Crore ")</f>
        <v>#REF!</v>
      </c>
      <c r="E10" s="406"/>
      <c r="F10" s="408">
        <f>-INT(F1/1000000000)*100+INT(F1/10000000)</f>
        <v>0</v>
      </c>
      <c r="G10" s="410" t="str">
        <f t="shared" si="1"/>
        <v/>
      </c>
      <c r="H10" s="406"/>
      <c r="I10" s="409" t="str">
        <f>IF((G10=""),IF(H10="",""," Crore ")," Crore ")</f>
        <v/>
      </c>
      <c r="K10" s="408" t="e">
        <f>-INT(K1/1000000000)*100+INT(K1/10000000)</f>
        <v>#REF!</v>
      </c>
      <c r="L10" s="410" t="e">
        <f t="shared" si="2"/>
        <v>#REF!</v>
      </c>
      <c r="M10" s="406"/>
      <c r="N10" s="409" t="e">
        <f>IF((L10=""),IF(M10="",""," Crore ")," Crore ")</f>
        <v>#REF!</v>
      </c>
      <c r="P10" s="408" t="e">
        <f>-INT(P1/1000000000)*100+INT(P1/10000000)</f>
        <v>#REF!</v>
      </c>
      <c r="Q10" s="410" t="e">
        <f t="shared" si="3"/>
        <v>#REF!</v>
      </c>
      <c r="R10" s="406"/>
      <c r="S10" s="409" t="e">
        <f>IF((Q10=""),IF(R10="",""," Crore ")," Crore ")</f>
        <v>#REF!</v>
      </c>
      <c r="T10" s="426" t="e">
        <f t="shared" si="4"/>
        <v>#REF!</v>
      </c>
      <c r="U10" s="422">
        <v>0</v>
      </c>
      <c r="V10" s="422">
        <v>0</v>
      </c>
      <c r="W10" s="422">
        <v>1</v>
      </c>
      <c r="X10" s="422">
        <v>0</v>
      </c>
      <c r="Y10" s="428" t="e">
        <f>IF(AND($A$1=0,$F$1=0,$K$1&gt;0,$P$1=0),$K$4, "")</f>
        <v>#REF!</v>
      </c>
    </row>
    <row r="11" spans="1:27">
      <c r="A11" s="411" t="e">
        <f>-INT(A1/10000000000)*1000+INT(A1/1000000000)</f>
        <v>#REF!</v>
      </c>
      <c r="B11" s="410" t="e">
        <f t="shared" si="0"/>
        <v>#REF!</v>
      </c>
      <c r="C11" s="406"/>
      <c r="D11" s="409" t="e">
        <f>IF((B11=""),IF(C11="",""," Hundred ")," Hundred ")</f>
        <v>#REF!</v>
      </c>
      <c r="E11" s="406"/>
      <c r="F11" s="411">
        <f>-INT(F1/10000000000)*1000+INT(F1/1000000000)</f>
        <v>0</v>
      </c>
      <c r="G11" s="410" t="str">
        <f t="shared" si="1"/>
        <v/>
      </c>
      <c r="H11" s="406"/>
      <c r="I11" s="409" t="str">
        <f>IF((G11=""),IF(H11="",""," Hundred ")," Hundred ")</f>
        <v/>
      </c>
      <c r="K11" s="411" t="e">
        <f>-INT(K1/10000000000)*1000+INT(K1/1000000000)</f>
        <v>#REF!</v>
      </c>
      <c r="L11" s="410" t="e">
        <f t="shared" si="2"/>
        <v>#REF!</v>
      </c>
      <c r="M11" s="406"/>
      <c r="N11" s="409" t="e">
        <f>IF((L11=""),IF(M11="",""," Hundred ")," Hundred ")</f>
        <v>#REF!</v>
      </c>
      <c r="P11" s="411" t="e">
        <f>-INT(P1/10000000000)*1000+INT(P1/1000000000)</f>
        <v>#REF!</v>
      </c>
      <c r="Q11" s="410" t="e">
        <f t="shared" si="3"/>
        <v>#REF!</v>
      </c>
      <c r="R11" s="406"/>
      <c r="S11" s="409" t="e">
        <f>IF((Q11=""),IF(R11="",""," Hundred ")," Hundred ")</f>
        <v>#REF!</v>
      </c>
      <c r="T11" s="426" t="e">
        <f t="shared" si="4"/>
        <v>#REF!</v>
      </c>
      <c r="U11" s="422">
        <v>0</v>
      </c>
      <c r="V11" s="422">
        <v>0</v>
      </c>
      <c r="W11" s="422">
        <v>1</v>
      </c>
      <c r="X11" s="422">
        <v>1</v>
      </c>
      <c r="Y11" s="428" t="e">
        <f>IF(AND($A$1=0,$F$1=0,$K$1&gt;0,$P$1&gt;0),$K$4&amp;$AA$8&amp;$P$4, "")</f>
        <v>#REF!</v>
      </c>
    </row>
    <row r="12" spans="1:27">
      <c r="A12" s="412"/>
      <c r="B12" s="406"/>
      <c r="C12" s="406"/>
      <c r="D12" s="407"/>
      <c r="E12" s="406"/>
      <c r="F12" s="412"/>
      <c r="G12" s="406"/>
      <c r="H12" s="406"/>
      <c r="I12" s="407"/>
      <c r="K12" s="412"/>
      <c r="L12" s="406"/>
      <c r="M12" s="406"/>
      <c r="N12" s="407"/>
      <c r="P12" s="412"/>
      <c r="Q12" s="406"/>
      <c r="R12" s="406"/>
      <c r="S12" s="407"/>
      <c r="T12" s="426" t="e">
        <f t="shared" si="4"/>
        <v>#REF!</v>
      </c>
      <c r="U12" s="422">
        <v>0</v>
      </c>
      <c r="V12" s="422">
        <v>1</v>
      </c>
      <c r="W12" s="422">
        <v>0</v>
      </c>
      <c r="X12" s="422">
        <v>0</v>
      </c>
      <c r="Y12" s="428" t="e">
        <f>IF(AND($A$1=0,$F$1&gt;0,$K$1=0,$P$1=0),$F$4, "")</f>
        <v>#REF!</v>
      </c>
    </row>
    <row r="13" spans="1:27">
      <c r="A13" s="413">
        <v>1</v>
      </c>
      <c r="B13" s="414" t="s">
        <v>253</v>
      </c>
      <c r="C13" s="406"/>
      <c r="D13" s="407"/>
      <c r="E13" s="406"/>
      <c r="F13" s="413">
        <v>1</v>
      </c>
      <c r="G13" s="414" t="s">
        <v>253</v>
      </c>
      <c r="H13" s="406"/>
      <c r="I13" s="407"/>
      <c r="K13" s="413">
        <v>1</v>
      </c>
      <c r="L13" s="414" t="s">
        <v>253</v>
      </c>
      <c r="M13" s="406"/>
      <c r="N13" s="407"/>
      <c r="P13" s="413">
        <v>1</v>
      </c>
      <c r="Q13" s="414" t="s">
        <v>253</v>
      </c>
      <c r="R13" s="406"/>
      <c r="S13" s="407"/>
      <c r="T13" s="426" t="e">
        <f t="shared" si="4"/>
        <v>#REF!</v>
      </c>
      <c r="U13" s="422">
        <v>0</v>
      </c>
      <c r="V13" s="422">
        <v>1</v>
      </c>
      <c r="W13" s="422">
        <v>0</v>
      </c>
      <c r="X13" s="422">
        <v>1</v>
      </c>
      <c r="Y13" s="428" t="e">
        <f>IF(AND($A$1=0,$F$1&gt;0,$K$1=0,$P$1&gt;0),$F$4&amp;$AA$8&amp;$P$4, "")</f>
        <v>#REF!</v>
      </c>
    </row>
    <row r="14" spans="1:27">
      <c r="A14" s="413">
        <v>2</v>
      </c>
      <c r="B14" s="414" t="s">
        <v>254</v>
      </c>
      <c r="C14" s="406"/>
      <c r="D14" s="407"/>
      <c r="E14" s="406"/>
      <c r="F14" s="413">
        <v>2</v>
      </c>
      <c r="G14" s="414" t="s">
        <v>254</v>
      </c>
      <c r="H14" s="406"/>
      <c r="I14" s="407"/>
      <c r="K14" s="413">
        <v>2</v>
      </c>
      <c r="L14" s="414" t="s">
        <v>254</v>
      </c>
      <c r="M14" s="406"/>
      <c r="N14" s="407"/>
      <c r="P14" s="413">
        <v>2</v>
      </c>
      <c r="Q14" s="414" t="s">
        <v>254</v>
      </c>
      <c r="R14" s="406"/>
      <c r="S14" s="407"/>
      <c r="T14" s="426" t="e">
        <f t="shared" si="4"/>
        <v>#REF!</v>
      </c>
      <c r="U14" s="422">
        <v>0</v>
      </c>
      <c r="V14" s="422">
        <v>1</v>
      </c>
      <c r="W14" s="422">
        <v>1</v>
      </c>
      <c r="X14" s="422">
        <v>0</v>
      </c>
      <c r="Y14" s="428" t="e">
        <f>IF(AND($A$1=0,$F$1&gt;0,$K$1&gt;0,$P$1=0),$F$4&amp;$AA$8&amp;$K$4, "")</f>
        <v>#REF!</v>
      </c>
    </row>
    <row r="15" spans="1:27">
      <c r="A15" s="413">
        <v>3</v>
      </c>
      <c r="B15" s="414" t="s">
        <v>255</v>
      </c>
      <c r="C15" s="406"/>
      <c r="D15" s="407"/>
      <c r="E15" s="406"/>
      <c r="F15" s="413">
        <v>3</v>
      </c>
      <c r="G15" s="414" t="s">
        <v>255</v>
      </c>
      <c r="H15" s="406"/>
      <c r="I15" s="407"/>
      <c r="K15" s="413">
        <v>3</v>
      </c>
      <c r="L15" s="414" t="s">
        <v>255</v>
      </c>
      <c r="M15" s="406"/>
      <c r="N15" s="407"/>
      <c r="P15" s="413">
        <v>3</v>
      </c>
      <c r="Q15" s="414" t="s">
        <v>255</v>
      </c>
      <c r="R15" s="406"/>
      <c r="S15" s="407"/>
      <c r="T15" s="426" t="e">
        <f t="shared" si="4"/>
        <v>#REF!</v>
      </c>
      <c r="U15" s="422">
        <v>0</v>
      </c>
      <c r="V15" s="422">
        <v>1</v>
      </c>
      <c r="W15" s="422">
        <v>1</v>
      </c>
      <c r="X15" s="422">
        <v>1</v>
      </c>
      <c r="Y15" s="429" t="e">
        <f>IF(AND($A$1=0,$F$1&gt;0,$K$1&gt;0,$P$1&gt;0),$F$4&amp;$AA$8&amp;$K$4&amp;$AA$8&amp;$P$4, "")</f>
        <v>#REF!</v>
      </c>
    </row>
    <row r="16" spans="1:27">
      <c r="A16" s="413">
        <v>4</v>
      </c>
      <c r="B16" s="414" t="s">
        <v>256</v>
      </c>
      <c r="C16" s="406"/>
      <c r="D16" s="407"/>
      <c r="E16" s="406"/>
      <c r="F16" s="413">
        <v>4</v>
      </c>
      <c r="G16" s="414" t="s">
        <v>256</v>
      </c>
      <c r="H16" s="406"/>
      <c r="I16" s="407"/>
      <c r="K16" s="413">
        <v>4</v>
      </c>
      <c r="L16" s="414" t="s">
        <v>256</v>
      </c>
      <c r="M16" s="406"/>
      <c r="N16" s="407"/>
      <c r="P16" s="413">
        <v>4</v>
      </c>
      <c r="Q16" s="414" t="s">
        <v>256</v>
      </c>
      <c r="R16" s="406"/>
      <c r="S16" s="407"/>
      <c r="T16" s="426" t="e">
        <f t="shared" si="4"/>
        <v>#REF!</v>
      </c>
      <c r="U16" s="422">
        <v>1</v>
      </c>
      <c r="V16" s="422">
        <v>0</v>
      </c>
      <c r="W16" s="422">
        <v>0</v>
      </c>
      <c r="X16" s="422">
        <v>0</v>
      </c>
      <c r="Y16" s="427" t="e">
        <f>IF(AND($A$1&gt;0,$F$1=0,$K$1=0,$P$1=0), $A$4, "")</f>
        <v>#REF!</v>
      </c>
    </row>
    <row r="17" spans="1:27">
      <c r="A17" s="413">
        <v>5</v>
      </c>
      <c r="B17" s="414" t="s">
        <v>257</v>
      </c>
      <c r="C17" s="406"/>
      <c r="D17" s="407"/>
      <c r="E17" s="406"/>
      <c r="F17" s="413">
        <v>5</v>
      </c>
      <c r="G17" s="414" t="s">
        <v>257</v>
      </c>
      <c r="H17" s="406"/>
      <c r="I17" s="407"/>
      <c r="K17" s="413">
        <v>5</v>
      </c>
      <c r="L17" s="414" t="s">
        <v>257</v>
      </c>
      <c r="M17" s="406"/>
      <c r="N17" s="407"/>
      <c r="P17" s="413">
        <v>5</v>
      </c>
      <c r="Q17" s="414" t="s">
        <v>257</v>
      </c>
      <c r="R17" s="406"/>
      <c r="S17" s="407"/>
      <c r="T17" s="426" t="e">
        <f t="shared" si="4"/>
        <v>#REF!</v>
      </c>
      <c r="U17" s="422">
        <v>1</v>
      </c>
      <c r="V17" s="422">
        <v>0</v>
      </c>
      <c r="W17" s="422">
        <v>0</v>
      </c>
      <c r="X17" s="422">
        <v>1</v>
      </c>
      <c r="Y17" s="428" t="e">
        <f>IF(AND($A$1&gt;0,$F$1=0,$K$1=0,$P$1&gt;0),$A$4&amp;$AA$8&amp;$P$4, "")</f>
        <v>#REF!</v>
      </c>
    </row>
    <row r="18" spans="1:27">
      <c r="A18" s="413">
        <v>6</v>
      </c>
      <c r="B18" s="414" t="s">
        <v>258</v>
      </c>
      <c r="C18" s="406"/>
      <c r="D18" s="407"/>
      <c r="E18" s="406"/>
      <c r="F18" s="413">
        <v>6</v>
      </c>
      <c r="G18" s="414" t="s">
        <v>258</v>
      </c>
      <c r="H18" s="406"/>
      <c r="I18" s="407"/>
      <c r="K18" s="413">
        <v>6</v>
      </c>
      <c r="L18" s="414" t="s">
        <v>258</v>
      </c>
      <c r="M18" s="406"/>
      <c r="N18" s="407"/>
      <c r="P18" s="413">
        <v>6</v>
      </c>
      <c r="Q18" s="414" t="s">
        <v>258</v>
      </c>
      <c r="R18" s="406"/>
      <c r="S18" s="407"/>
      <c r="T18" s="426" t="e">
        <f t="shared" si="4"/>
        <v>#REF!</v>
      </c>
      <c r="U18" s="422">
        <v>1</v>
      </c>
      <c r="V18" s="422">
        <v>0</v>
      </c>
      <c r="W18" s="422">
        <v>1</v>
      </c>
      <c r="X18" s="422">
        <v>0</v>
      </c>
      <c r="Y18" s="428" t="e">
        <f>IF(AND($A$1&gt;0,$F$1=0,$K$1&gt;0,$P$1=0),$A$4&amp;$AA$8&amp;$K$4, "")</f>
        <v>#REF!</v>
      </c>
    </row>
    <row r="19" spans="1:27">
      <c r="A19" s="413">
        <v>7</v>
      </c>
      <c r="B19" s="414" t="s">
        <v>259</v>
      </c>
      <c r="C19" s="406"/>
      <c r="D19" s="407"/>
      <c r="E19" s="406"/>
      <c r="F19" s="413">
        <v>7</v>
      </c>
      <c r="G19" s="414" t="s">
        <v>259</v>
      </c>
      <c r="H19" s="406"/>
      <c r="I19" s="407"/>
      <c r="K19" s="413">
        <v>7</v>
      </c>
      <c r="L19" s="414" t="s">
        <v>259</v>
      </c>
      <c r="M19" s="406"/>
      <c r="N19" s="407"/>
      <c r="P19" s="413">
        <v>7</v>
      </c>
      <c r="Q19" s="414" t="s">
        <v>259</v>
      </c>
      <c r="R19" s="406"/>
      <c r="S19" s="407"/>
      <c r="T19" s="426" t="e">
        <f t="shared" si="4"/>
        <v>#REF!</v>
      </c>
      <c r="U19" s="422">
        <v>1</v>
      </c>
      <c r="V19" s="422">
        <v>0</v>
      </c>
      <c r="W19" s="422">
        <v>1</v>
      </c>
      <c r="X19" s="422">
        <v>1</v>
      </c>
      <c r="Y19" s="428" t="e">
        <f>IF(AND($A$1&gt;0,$F$1=0,$K$1&gt;0,$P$1&gt;0),$A$4&amp;$AA$8&amp;$K$4&amp;$AA$8&amp;$P$4, "")</f>
        <v>#REF!</v>
      </c>
    </row>
    <row r="20" spans="1:27">
      <c r="A20" s="413">
        <v>8</v>
      </c>
      <c r="B20" s="414" t="s">
        <v>260</v>
      </c>
      <c r="C20" s="406"/>
      <c r="D20" s="407"/>
      <c r="E20" s="406"/>
      <c r="F20" s="413">
        <v>8</v>
      </c>
      <c r="G20" s="414" t="s">
        <v>260</v>
      </c>
      <c r="H20" s="406"/>
      <c r="I20" s="407"/>
      <c r="K20" s="413">
        <v>8</v>
      </c>
      <c r="L20" s="414" t="s">
        <v>260</v>
      </c>
      <c r="M20" s="406"/>
      <c r="N20" s="407"/>
      <c r="P20" s="413">
        <v>8</v>
      </c>
      <c r="Q20" s="414" t="s">
        <v>260</v>
      </c>
      <c r="R20" s="406"/>
      <c r="S20" s="407"/>
      <c r="T20" s="426" t="e">
        <f t="shared" si="4"/>
        <v>#REF!</v>
      </c>
      <c r="U20" s="422">
        <v>1</v>
      </c>
      <c r="V20" s="422">
        <v>1</v>
      </c>
      <c r="W20" s="422">
        <v>0</v>
      </c>
      <c r="X20" s="422">
        <v>0</v>
      </c>
      <c r="Y20" s="428" t="e">
        <f>IF(AND($A$1&gt;0,$F$1&gt;0,$K$1=0,$P$1=0),$A$4&amp;$AA$8&amp;$F$4, "")</f>
        <v>#REF!</v>
      </c>
    </row>
    <row r="21" spans="1:27">
      <c r="A21" s="413">
        <v>9</v>
      </c>
      <c r="B21" s="414" t="s">
        <v>261</v>
      </c>
      <c r="C21" s="406"/>
      <c r="D21" s="407"/>
      <c r="E21" s="406"/>
      <c r="F21" s="413">
        <v>9</v>
      </c>
      <c r="G21" s="414" t="s">
        <v>261</v>
      </c>
      <c r="H21" s="406"/>
      <c r="I21" s="407"/>
      <c r="K21" s="413">
        <v>9</v>
      </c>
      <c r="L21" s="414" t="s">
        <v>261</v>
      </c>
      <c r="M21" s="406"/>
      <c r="N21" s="407"/>
      <c r="P21" s="413">
        <v>9</v>
      </c>
      <c r="Q21" s="414" t="s">
        <v>261</v>
      </c>
      <c r="R21" s="406"/>
      <c r="S21" s="407"/>
      <c r="T21" s="426" t="e">
        <f t="shared" si="4"/>
        <v>#REF!</v>
      </c>
      <c r="U21" s="422">
        <v>1</v>
      </c>
      <c r="V21" s="422">
        <v>1</v>
      </c>
      <c r="W21" s="422">
        <v>0</v>
      </c>
      <c r="X21" s="422">
        <v>1</v>
      </c>
      <c r="Y21" s="428" t="e">
        <f>IF(AND($A$1&gt;0,$F$1&gt;0,$K$1=0,$P$1&gt;0),$A$4&amp;$AA$8&amp;$F$4&amp;$AA$8&amp;$P$4, "")</f>
        <v>#REF!</v>
      </c>
    </row>
    <row r="22" spans="1:27">
      <c r="A22" s="413">
        <v>10</v>
      </c>
      <c r="B22" s="414" t="s">
        <v>262</v>
      </c>
      <c r="C22" s="406"/>
      <c r="D22" s="407"/>
      <c r="E22" s="406"/>
      <c r="F22" s="413">
        <v>10</v>
      </c>
      <c r="G22" s="414" t="s">
        <v>262</v>
      </c>
      <c r="H22" s="406"/>
      <c r="I22" s="407"/>
      <c r="K22" s="413">
        <v>10</v>
      </c>
      <c r="L22" s="414" t="s">
        <v>262</v>
      </c>
      <c r="M22" s="406"/>
      <c r="N22" s="407"/>
      <c r="P22" s="413">
        <v>10</v>
      </c>
      <c r="Q22" s="414" t="s">
        <v>262</v>
      </c>
      <c r="R22" s="406"/>
      <c r="S22" s="407"/>
      <c r="T22" s="426" t="e">
        <f t="shared" si="4"/>
        <v>#REF!</v>
      </c>
      <c r="U22" s="422">
        <v>1</v>
      </c>
      <c r="V22" s="422">
        <v>1</v>
      </c>
      <c r="W22" s="422">
        <v>1</v>
      </c>
      <c r="X22" s="422">
        <v>0</v>
      </c>
      <c r="Y22" s="428" t="e">
        <f>IF(AND($A$1&gt;0,$F$1&gt;0,$K$1&gt;0,$P$1=0),$A$4&amp;$AA$8&amp;$F$4&amp;$AA$8&amp;$K$4, "")</f>
        <v>#REF!</v>
      </c>
    </row>
    <row r="23" spans="1:27">
      <c r="A23" s="413">
        <v>11</v>
      </c>
      <c r="B23" s="414" t="s">
        <v>263</v>
      </c>
      <c r="C23" s="406"/>
      <c r="D23" s="407"/>
      <c r="E23" s="406"/>
      <c r="F23" s="413">
        <v>11</v>
      </c>
      <c r="G23" s="414" t="s">
        <v>263</v>
      </c>
      <c r="H23" s="406"/>
      <c r="I23" s="407"/>
      <c r="K23" s="413">
        <v>11</v>
      </c>
      <c r="L23" s="414" t="s">
        <v>263</v>
      </c>
      <c r="M23" s="406"/>
      <c r="N23" s="407"/>
      <c r="P23" s="413">
        <v>11</v>
      </c>
      <c r="Q23" s="414" t="s">
        <v>263</v>
      </c>
      <c r="R23" s="406"/>
      <c r="S23" s="407"/>
      <c r="T23" s="426" t="e">
        <f t="shared" si="4"/>
        <v>#REF!</v>
      </c>
      <c r="U23" s="422">
        <v>1</v>
      </c>
      <c r="V23" s="422">
        <v>1</v>
      </c>
      <c r="W23" s="422">
        <v>1</v>
      </c>
      <c r="X23" s="422">
        <v>1</v>
      </c>
      <c r="Y23" s="429" t="e">
        <f>IF(AND($A$1&gt;0,$F$1&gt;0,$K$1&gt;0,$P$1&gt;0),$A$4&amp;$AA$8&amp;$F$4&amp;$AA$8&amp;$K$4&amp;$AA$8&amp;$P$4, "")</f>
        <v>#REF!</v>
      </c>
    </row>
    <row r="24" spans="1:27">
      <c r="A24" s="413">
        <v>12</v>
      </c>
      <c r="B24" s="414" t="s">
        <v>264</v>
      </c>
      <c r="C24" s="406"/>
      <c r="D24" s="407"/>
      <c r="E24" s="406"/>
      <c r="F24" s="413">
        <v>12</v>
      </c>
      <c r="G24" s="414" t="s">
        <v>264</v>
      </c>
      <c r="H24" s="406"/>
      <c r="I24" s="407"/>
      <c r="K24" s="413">
        <v>12</v>
      </c>
      <c r="L24" s="414" t="s">
        <v>264</v>
      </c>
      <c r="M24" s="406"/>
      <c r="N24" s="407"/>
      <c r="P24" s="413">
        <v>12</v>
      </c>
      <c r="Q24" s="414" t="s">
        <v>264</v>
      </c>
      <c r="R24" s="406"/>
      <c r="S24" s="407"/>
    </row>
    <row r="25" spans="1:27">
      <c r="A25" s="413">
        <v>13</v>
      </c>
      <c r="B25" s="414" t="s">
        <v>265</v>
      </c>
      <c r="C25" s="406"/>
      <c r="D25" s="407"/>
      <c r="E25" s="406"/>
      <c r="F25" s="413">
        <v>13</v>
      </c>
      <c r="G25" s="414" t="s">
        <v>265</v>
      </c>
      <c r="H25" s="406"/>
      <c r="I25" s="407"/>
      <c r="K25" s="413">
        <v>13</v>
      </c>
      <c r="L25" s="414" t="s">
        <v>265</v>
      </c>
      <c r="M25" s="406"/>
      <c r="N25" s="407"/>
      <c r="P25" s="413">
        <v>13</v>
      </c>
      <c r="Q25" s="414" t="s">
        <v>265</v>
      </c>
      <c r="R25" s="406"/>
      <c r="S25" s="407"/>
    </row>
    <row r="26" spans="1:27">
      <c r="A26" s="413">
        <v>14</v>
      </c>
      <c r="B26" s="414" t="s">
        <v>266</v>
      </c>
      <c r="C26" s="406"/>
      <c r="D26" s="407"/>
      <c r="E26" s="406"/>
      <c r="F26" s="413">
        <v>14</v>
      </c>
      <c r="G26" s="414" t="s">
        <v>266</v>
      </c>
      <c r="H26" s="406"/>
      <c r="I26" s="407"/>
      <c r="K26" s="413">
        <v>14</v>
      </c>
      <c r="L26" s="414" t="s">
        <v>266</v>
      </c>
      <c r="M26" s="406"/>
      <c r="N26" s="407"/>
      <c r="P26" s="413">
        <v>14</v>
      </c>
      <c r="Q26" s="414" t="s">
        <v>266</v>
      </c>
      <c r="R26" s="406"/>
      <c r="S26" s="407"/>
    </row>
    <row r="27" spans="1:27">
      <c r="A27" s="413">
        <v>15</v>
      </c>
      <c r="B27" s="414" t="s">
        <v>267</v>
      </c>
      <c r="C27" s="406"/>
      <c r="D27" s="407"/>
      <c r="E27" s="406"/>
      <c r="F27" s="413">
        <v>15</v>
      </c>
      <c r="G27" s="414" t="s">
        <v>267</v>
      </c>
      <c r="H27" s="406"/>
      <c r="I27" s="407"/>
      <c r="K27" s="413">
        <v>15</v>
      </c>
      <c r="L27" s="414" t="s">
        <v>267</v>
      </c>
      <c r="M27" s="406"/>
      <c r="N27" s="407"/>
      <c r="P27" s="413">
        <v>15</v>
      </c>
      <c r="Q27" s="414" t="s">
        <v>267</v>
      </c>
      <c r="R27" s="406"/>
      <c r="S27" s="407"/>
    </row>
    <row r="28" spans="1:27">
      <c r="A28" s="413">
        <v>16</v>
      </c>
      <c r="B28" s="414" t="s">
        <v>268</v>
      </c>
      <c r="C28" s="406"/>
      <c r="D28" s="407"/>
      <c r="E28" s="406"/>
      <c r="F28" s="413">
        <v>16</v>
      </c>
      <c r="G28" s="414" t="s">
        <v>268</v>
      </c>
      <c r="H28" s="406"/>
      <c r="I28" s="407"/>
      <c r="K28" s="413">
        <v>16</v>
      </c>
      <c r="L28" s="414" t="s">
        <v>268</v>
      </c>
      <c r="M28" s="406"/>
      <c r="N28" s="407"/>
      <c r="P28" s="413">
        <v>16</v>
      </c>
      <c r="Q28" s="414" t="s">
        <v>268</v>
      </c>
      <c r="R28" s="406"/>
      <c r="S28" s="407"/>
      <c r="T28" s="426" t="e">
        <f>IF(Y28="",0, 1)</f>
        <v>#REF!</v>
      </c>
      <c r="U28" s="422">
        <v>0</v>
      </c>
      <c r="V28" s="422">
        <v>0</v>
      </c>
      <c r="W28" s="422">
        <v>0</v>
      </c>
      <c r="X28" s="422">
        <v>0</v>
      </c>
      <c r="Y28" s="427" t="e">
        <f>IF(AND($A$1=0,$F$1=0,$K$1=0,$P$1=0)," 0/-", "")</f>
        <v>#REF!</v>
      </c>
      <c r="AA28" s="422" t="s">
        <v>355</v>
      </c>
    </row>
    <row r="29" spans="1:27">
      <c r="A29" s="413">
        <v>17</v>
      </c>
      <c r="B29" s="414" t="s">
        <v>269</v>
      </c>
      <c r="C29" s="406"/>
      <c r="D29" s="407"/>
      <c r="E29" s="406"/>
      <c r="F29" s="413">
        <v>17</v>
      </c>
      <c r="G29" s="414" t="s">
        <v>269</v>
      </c>
      <c r="H29" s="406"/>
      <c r="I29" s="407"/>
      <c r="K29" s="413">
        <v>17</v>
      </c>
      <c r="L29" s="414" t="s">
        <v>269</v>
      </c>
      <c r="M29" s="406"/>
      <c r="N29" s="407"/>
      <c r="P29" s="413">
        <v>17</v>
      </c>
      <c r="Q29" s="414" t="s">
        <v>269</v>
      </c>
      <c r="R29" s="406"/>
      <c r="S29" s="407"/>
      <c r="T29" s="426" t="e">
        <f t="shared" ref="T29:T43" si="5">IF(Y29="",0, 1)</f>
        <v>#REF!</v>
      </c>
      <c r="U29" s="422">
        <v>0</v>
      </c>
      <c r="V29" s="422">
        <v>0</v>
      </c>
      <c r="W29" s="422">
        <v>0</v>
      </c>
      <c r="X29" s="422">
        <v>1</v>
      </c>
      <c r="Y29" s="428" t="e">
        <f>IF(AND($A$1=0,$F$1=0,$K$1=0,$P$1&gt;0),$U$3&amp;$P$1&amp;$AA$30, "")</f>
        <v>#REF!</v>
      </c>
      <c r="AA29" s="422" t="s">
        <v>356</v>
      </c>
    </row>
    <row r="30" spans="1:27">
      <c r="A30" s="413">
        <v>18</v>
      </c>
      <c r="B30" s="414" t="s">
        <v>270</v>
      </c>
      <c r="C30" s="406"/>
      <c r="D30" s="407"/>
      <c r="E30" s="406"/>
      <c r="F30" s="413">
        <v>18</v>
      </c>
      <c r="G30" s="414" t="s">
        <v>270</v>
      </c>
      <c r="H30" s="406"/>
      <c r="I30" s="407"/>
      <c r="K30" s="413">
        <v>18</v>
      </c>
      <c r="L30" s="414" t="s">
        <v>270</v>
      </c>
      <c r="M30" s="406"/>
      <c r="N30" s="407"/>
      <c r="P30" s="413">
        <v>18</v>
      </c>
      <c r="Q30" s="414" t="s">
        <v>270</v>
      </c>
      <c r="R30" s="406"/>
      <c r="S30" s="407"/>
      <c r="T30" s="426" t="e">
        <f t="shared" si="5"/>
        <v>#REF!</v>
      </c>
      <c r="U30" s="422">
        <v>0</v>
      </c>
      <c r="V30" s="422">
        <v>0</v>
      </c>
      <c r="W30" s="422">
        <v>1</v>
      </c>
      <c r="X30" s="422">
        <v>0</v>
      </c>
      <c r="Y30" s="428" t="e">
        <f>IF(AND($A$1=0,$F$1=0,$K$1&gt;0,$P$1=0),$U$2&amp;$K$1&amp;$AA$30, "")</f>
        <v>#REF!</v>
      </c>
      <c r="AA30" s="422" t="s">
        <v>357</v>
      </c>
    </row>
    <row r="31" spans="1:27">
      <c r="A31" s="413">
        <v>19</v>
      </c>
      <c r="B31" s="414" t="s">
        <v>271</v>
      </c>
      <c r="C31" s="406"/>
      <c r="D31" s="407"/>
      <c r="E31" s="406"/>
      <c r="F31" s="413">
        <v>19</v>
      </c>
      <c r="G31" s="414" t="s">
        <v>271</v>
      </c>
      <c r="H31" s="406"/>
      <c r="I31" s="407"/>
      <c r="K31" s="413">
        <v>19</v>
      </c>
      <c r="L31" s="414" t="s">
        <v>271</v>
      </c>
      <c r="M31" s="406"/>
      <c r="N31" s="407"/>
      <c r="P31" s="413">
        <v>19</v>
      </c>
      <c r="Q31" s="414" t="s">
        <v>271</v>
      </c>
      <c r="R31" s="406"/>
      <c r="S31" s="407"/>
      <c r="T31" s="426" t="e">
        <f t="shared" si="5"/>
        <v>#REF!</v>
      </c>
      <c r="U31" s="422">
        <v>0</v>
      </c>
      <c r="V31" s="422">
        <v>0</v>
      </c>
      <c r="W31" s="422">
        <v>1</v>
      </c>
      <c r="X31" s="422">
        <v>1</v>
      </c>
      <c r="Y31" s="428" t="e">
        <f>IF(AND($A$1=0,$F$1=0,$K$1&gt;0,$P$1&gt;0),$U$2&amp;$K$1&amp;$AA$29&amp;$U$3&amp;$P$1&amp;$AA$30, "")</f>
        <v>#REF!</v>
      </c>
    </row>
    <row r="32" spans="1:27">
      <c r="A32" s="413">
        <v>20</v>
      </c>
      <c r="B32" s="414" t="s">
        <v>272</v>
      </c>
      <c r="C32" s="406"/>
      <c r="D32" s="407"/>
      <c r="E32" s="406"/>
      <c r="F32" s="413">
        <v>20</v>
      </c>
      <c r="G32" s="414" t="s">
        <v>272</v>
      </c>
      <c r="H32" s="406"/>
      <c r="I32" s="407"/>
      <c r="K32" s="413">
        <v>20</v>
      </c>
      <c r="L32" s="414" t="s">
        <v>272</v>
      </c>
      <c r="M32" s="406"/>
      <c r="N32" s="407"/>
      <c r="P32" s="413">
        <v>20</v>
      </c>
      <c r="Q32" s="414" t="s">
        <v>272</v>
      </c>
      <c r="R32" s="406"/>
      <c r="S32" s="407"/>
      <c r="T32" s="426" t="e">
        <f t="shared" si="5"/>
        <v>#REF!</v>
      </c>
      <c r="U32" s="422">
        <v>0</v>
      </c>
      <c r="V32" s="422">
        <v>1</v>
      </c>
      <c r="W32" s="422">
        <v>0</v>
      </c>
      <c r="X32" s="422">
        <v>0</v>
      </c>
      <c r="Y32" s="428" t="e">
        <f>IF(AND($A$1=0,$F$1&gt;0,$K$1=0,$P$1=0),$U$1&amp;$F$1&amp;$AA$30, "")</f>
        <v>#REF!</v>
      </c>
    </row>
    <row r="33" spans="1:25">
      <c r="A33" s="413">
        <v>21</v>
      </c>
      <c r="B33" s="414" t="s">
        <v>273</v>
      </c>
      <c r="C33" s="406"/>
      <c r="D33" s="407"/>
      <c r="E33" s="406"/>
      <c r="F33" s="413">
        <v>21</v>
      </c>
      <c r="G33" s="414" t="s">
        <v>273</v>
      </c>
      <c r="H33" s="406"/>
      <c r="I33" s="407"/>
      <c r="K33" s="413">
        <v>21</v>
      </c>
      <c r="L33" s="414" t="s">
        <v>273</v>
      </c>
      <c r="M33" s="406"/>
      <c r="N33" s="407"/>
      <c r="P33" s="413">
        <v>21</v>
      </c>
      <c r="Q33" s="414" t="s">
        <v>273</v>
      </c>
      <c r="R33" s="406"/>
      <c r="S33" s="407"/>
      <c r="T33" s="426" t="e">
        <f t="shared" si="5"/>
        <v>#REF!</v>
      </c>
      <c r="U33" s="422">
        <v>0</v>
      </c>
      <c r="V33" s="422">
        <v>1</v>
      </c>
      <c r="W33" s="422">
        <v>0</v>
      </c>
      <c r="X33" s="422">
        <v>1</v>
      </c>
      <c r="Y33" s="428" t="e">
        <f>IF(AND($A$1=0,$F$1&gt;0,$K$1=0,$P$1&gt;0),$U$1&amp;$F$1&amp;$AA$29&amp;$U$3&amp;$P$1&amp;$AA$30, "")</f>
        <v>#REF!</v>
      </c>
    </row>
    <row r="34" spans="1:25">
      <c r="A34" s="413">
        <v>22</v>
      </c>
      <c r="B34" s="414" t="s">
        <v>274</v>
      </c>
      <c r="C34" s="406"/>
      <c r="D34" s="407"/>
      <c r="E34" s="406"/>
      <c r="F34" s="413">
        <v>22</v>
      </c>
      <c r="G34" s="414" t="s">
        <v>274</v>
      </c>
      <c r="H34" s="406"/>
      <c r="I34" s="407"/>
      <c r="K34" s="413">
        <v>22</v>
      </c>
      <c r="L34" s="414" t="s">
        <v>274</v>
      </c>
      <c r="M34" s="406"/>
      <c r="N34" s="407"/>
      <c r="P34" s="413">
        <v>22</v>
      </c>
      <c r="Q34" s="414" t="s">
        <v>274</v>
      </c>
      <c r="R34" s="406"/>
      <c r="S34" s="407"/>
      <c r="T34" s="426" t="e">
        <f t="shared" si="5"/>
        <v>#REF!</v>
      </c>
      <c r="U34" s="422">
        <v>0</v>
      </c>
      <c r="V34" s="422">
        <v>1</v>
      </c>
      <c r="W34" s="422">
        <v>1</v>
      </c>
      <c r="X34" s="422">
        <v>0</v>
      </c>
      <c r="Y34" s="428" t="e">
        <f>IF(AND($A$1=0,$F$1&gt;0,$K$1&gt;0,$P$1=0),$U$1&amp;$F$1&amp;$AA$29&amp;$U$2&amp;$K$1, "")</f>
        <v>#REF!</v>
      </c>
    </row>
    <row r="35" spans="1:25">
      <c r="A35" s="413">
        <v>23</v>
      </c>
      <c r="B35" s="414" t="s">
        <v>275</v>
      </c>
      <c r="C35" s="406"/>
      <c r="D35" s="407"/>
      <c r="E35" s="406"/>
      <c r="F35" s="413">
        <v>23</v>
      </c>
      <c r="G35" s="414" t="s">
        <v>275</v>
      </c>
      <c r="H35" s="406"/>
      <c r="I35" s="407"/>
      <c r="K35" s="413">
        <v>23</v>
      </c>
      <c r="L35" s="414" t="s">
        <v>275</v>
      </c>
      <c r="M35" s="406"/>
      <c r="N35" s="407"/>
      <c r="P35" s="413">
        <v>23</v>
      </c>
      <c r="Q35" s="414" t="s">
        <v>275</v>
      </c>
      <c r="R35" s="406"/>
      <c r="S35" s="407"/>
      <c r="T35" s="426" t="e">
        <f t="shared" si="5"/>
        <v>#REF!</v>
      </c>
      <c r="U35" s="422">
        <v>0</v>
      </c>
      <c r="V35" s="422">
        <v>1</v>
      </c>
      <c r="W35" s="422">
        <v>1</v>
      </c>
      <c r="X35" s="422">
        <v>1</v>
      </c>
      <c r="Y35" s="429" t="e">
        <f>IF(AND($A$1=0,$F$1&gt;0,$K$1&gt;0,$P$1&gt;0),$U$1&amp;$F$1&amp;$AA$29&amp;$U$2&amp;$K$1&amp;$AA$29&amp;$U$3&amp;$P$1&amp;$AA$30, "")</f>
        <v>#REF!</v>
      </c>
    </row>
    <row r="36" spans="1:25">
      <c r="A36" s="413">
        <v>24</v>
      </c>
      <c r="B36" s="414" t="s">
        <v>276</v>
      </c>
      <c r="C36" s="406"/>
      <c r="D36" s="407"/>
      <c r="E36" s="406"/>
      <c r="F36" s="413">
        <v>24</v>
      </c>
      <c r="G36" s="414" t="s">
        <v>276</v>
      </c>
      <c r="H36" s="406"/>
      <c r="I36" s="407"/>
      <c r="K36" s="413">
        <v>24</v>
      </c>
      <c r="L36" s="414" t="s">
        <v>276</v>
      </c>
      <c r="M36" s="406"/>
      <c r="N36" s="407"/>
      <c r="P36" s="413">
        <v>24</v>
      </c>
      <c r="Q36" s="414" t="s">
        <v>276</v>
      </c>
      <c r="R36" s="406"/>
      <c r="S36" s="407"/>
      <c r="T36" s="426" t="e">
        <f t="shared" si="5"/>
        <v>#REF!</v>
      </c>
      <c r="U36" s="422">
        <v>1</v>
      </c>
      <c r="V36" s="422">
        <v>0</v>
      </c>
      <c r="W36" s="422">
        <v>0</v>
      </c>
      <c r="X36" s="422">
        <v>0</v>
      </c>
      <c r="Y36" s="427" t="e">
        <f>IF(AND($A$1&gt;0,$F$1=0,$K$1=0,$P$1=0),#REF!&amp; $A$1&amp;$AA$30, "")</f>
        <v>#REF!</v>
      </c>
    </row>
    <row r="37" spans="1:25">
      <c r="A37" s="413">
        <v>25</v>
      </c>
      <c r="B37" s="414" t="s">
        <v>277</v>
      </c>
      <c r="C37" s="406"/>
      <c r="D37" s="407"/>
      <c r="E37" s="406"/>
      <c r="F37" s="413">
        <v>25</v>
      </c>
      <c r="G37" s="414" t="s">
        <v>277</v>
      </c>
      <c r="H37" s="406"/>
      <c r="I37" s="407"/>
      <c r="K37" s="413">
        <v>25</v>
      </c>
      <c r="L37" s="414" t="s">
        <v>277</v>
      </c>
      <c r="M37" s="406"/>
      <c r="N37" s="407"/>
      <c r="P37" s="413">
        <v>25</v>
      </c>
      <c r="Q37" s="414" t="s">
        <v>277</v>
      </c>
      <c r="R37" s="406"/>
      <c r="S37" s="407"/>
      <c r="T37" s="426" t="e">
        <f t="shared" si="5"/>
        <v>#REF!</v>
      </c>
      <c r="U37" s="422">
        <v>1</v>
      </c>
      <c r="V37" s="422">
        <v>0</v>
      </c>
      <c r="W37" s="422">
        <v>0</v>
      </c>
      <c r="X37" s="422">
        <v>1</v>
      </c>
      <c r="Y37" s="428" t="e">
        <f>IF(AND($A$1&gt;0,$F$1=0,$K$1=0,$P$1&gt;0),#REF!&amp;$A$1&amp;$AA$29&amp;$U$3&amp;$P$1&amp;$AA$30, "")</f>
        <v>#REF!</v>
      </c>
    </row>
    <row r="38" spans="1:25">
      <c r="A38" s="413">
        <v>26</v>
      </c>
      <c r="B38" s="414" t="s">
        <v>278</v>
      </c>
      <c r="C38" s="406"/>
      <c r="D38" s="407"/>
      <c r="E38" s="406"/>
      <c r="F38" s="413">
        <v>26</v>
      </c>
      <c r="G38" s="414" t="s">
        <v>278</v>
      </c>
      <c r="H38" s="406"/>
      <c r="I38" s="407"/>
      <c r="K38" s="413">
        <v>26</v>
      </c>
      <c r="L38" s="414" t="s">
        <v>278</v>
      </c>
      <c r="M38" s="406"/>
      <c r="N38" s="407"/>
      <c r="P38" s="413">
        <v>26</v>
      </c>
      <c r="Q38" s="414" t="s">
        <v>278</v>
      </c>
      <c r="R38" s="406"/>
      <c r="S38" s="407"/>
      <c r="T38" s="426" t="e">
        <f t="shared" si="5"/>
        <v>#REF!</v>
      </c>
      <c r="U38" s="422">
        <v>1</v>
      </c>
      <c r="V38" s="422">
        <v>0</v>
      </c>
      <c r="W38" s="422">
        <v>1</v>
      </c>
      <c r="X38" s="422">
        <v>0</v>
      </c>
      <c r="Y38" s="428" t="e">
        <f>IF(AND($A$1&gt;0,$F$1=0,$K$1&gt;0,$P$1=0),#REF!&amp;$A$1&amp;$AA$29&amp;$U$2&amp;$K$1, "")</f>
        <v>#REF!</v>
      </c>
    </row>
    <row r="39" spans="1:25">
      <c r="A39" s="413">
        <v>27</v>
      </c>
      <c r="B39" s="414" t="s">
        <v>279</v>
      </c>
      <c r="C39" s="406"/>
      <c r="D39" s="407"/>
      <c r="E39" s="406"/>
      <c r="F39" s="413">
        <v>27</v>
      </c>
      <c r="G39" s="414" t="s">
        <v>279</v>
      </c>
      <c r="H39" s="406"/>
      <c r="I39" s="407"/>
      <c r="K39" s="413">
        <v>27</v>
      </c>
      <c r="L39" s="414" t="s">
        <v>279</v>
      </c>
      <c r="M39" s="406"/>
      <c r="N39" s="407"/>
      <c r="P39" s="413">
        <v>27</v>
      </c>
      <c r="Q39" s="414" t="s">
        <v>279</v>
      </c>
      <c r="R39" s="406"/>
      <c r="S39" s="407"/>
      <c r="T39" s="426" t="e">
        <f t="shared" si="5"/>
        <v>#REF!</v>
      </c>
      <c r="U39" s="422">
        <v>1</v>
      </c>
      <c r="V39" s="422">
        <v>0</v>
      </c>
      <c r="W39" s="422">
        <v>1</v>
      </c>
      <c r="X39" s="422">
        <v>1</v>
      </c>
      <c r="Y39" s="428" t="e">
        <f>IF(AND($A$1&gt;0,$F$1=0,$K$1&gt;0,$P$1&gt;0),#REF!&amp;$A$1&amp;$AA$29&amp;$U$2&amp;$K$1&amp;$AA$29&amp;$U$3&amp;$P$1&amp;$AA$30, "")</f>
        <v>#REF!</v>
      </c>
    </row>
    <row r="40" spans="1:25">
      <c r="A40" s="413">
        <v>28</v>
      </c>
      <c r="B40" s="414" t="s">
        <v>280</v>
      </c>
      <c r="C40" s="406"/>
      <c r="D40" s="407"/>
      <c r="E40" s="406"/>
      <c r="F40" s="413">
        <v>28</v>
      </c>
      <c r="G40" s="414" t="s">
        <v>280</v>
      </c>
      <c r="H40" s="406"/>
      <c r="I40" s="407"/>
      <c r="K40" s="413">
        <v>28</v>
      </c>
      <c r="L40" s="414" t="s">
        <v>280</v>
      </c>
      <c r="M40" s="406"/>
      <c r="N40" s="407"/>
      <c r="P40" s="413">
        <v>28</v>
      </c>
      <c r="Q40" s="414" t="s">
        <v>280</v>
      </c>
      <c r="R40" s="406"/>
      <c r="S40" s="407"/>
      <c r="T40" s="426" t="e">
        <f t="shared" si="5"/>
        <v>#REF!</v>
      </c>
      <c r="U40" s="422">
        <v>1</v>
      </c>
      <c r="V40" s="422">
        <v>1</v>
      </c>
      <c r="W40" s="422">
        <v>0</v>
      </c>
      <c r="X40" s="422">
        <v>0</v>
      </c>
      <c r="Y40" s="428" t="e">
        <f>IF(AND($A$1&gt;0,$F$1&gt;0,$K$1=0,$P$1=0),#REF!&amp;$A$1&amp;$AA$29&amp;$U$1&amp;$F$1, "")</f>
        <v>#REF!</v>
      </c>
    </row>
    <row r="41" spans="1:25">
      <c r="A41" s="413">
        <v>29</v>
      </c>
      <c r="B41" s="414" t="s">
        <v>281</v>
      </c>
      <c r="C41" s="406"/>
      <c r="D41" s="407"/>
      <c r="E41" s="406"/>
      <c r="F41" s="413">
        <v>29</v>
      </c>
      <c r="G41" s="414" t="s">
        <v>281</v>
      </c>
      <c r="H41" s="406"/>
      <c r="I41" s="407"/>
      <c r="K41" s="413">
        <v>29</v>
      </c>
      <c r="L41" s="414" t="s">
        <v>281</v>
      </c>
      <c r="M41" s="406"/>
      <c r="N41" s="407"/>
      <c r="P41" s="413">
        <v>29</v>
      </c>
      <c r="Q41" s="414" t="s">
        <v>281</v>
      </c>
      <c r="R41" s="406"/>
      <c r="S41" s="407"/>
      <c r="T41" s="426" t="e">
        <f t="shared" si="5"/>
        <v>#REF!</v>
      </c>
      <c r="U41" s="422">
        <v>1</v>
      </c>
      <c r="V41" s="422">
        <v>1</v>
      </c>
      <c r="W41" s="422">
        <v>0</v>
      </c>
      <c r="X41" s="422">
        <v>1</v>
      </c>
      <c r="Y41" s="428" t="e">
        <f>IF(AND($A$1&gt;0,$F$1&gt;0,$K$1=0,$P$1&gt;0),#REF!&amp;$A$1&amp;$AA$29&amp;$U$1&amp;$F$1&amp;$AA$29&amp;$U$3&amp;$P$1&amp;$AA$30, "")</f>
        <v>#REF!</v>
      </c>
    </row>
    <row r="42" spans="1:25">
      <c r="A42" s="413">
        <v>30</v>
      </c>
      <c r="B42" s="414" t="s">
        <v>282</v>
      </c>
      <c r="C42" s="406"/>
      <c r="D42" s="407"/>
      <c r="E42" s="406"/>
      <c r="F42" s="413">
        <v>30</v>
      </c>
      <c r="G42" s="414" t="s">
        <v>282</v>
      </c>
      <c r="H42" s="406"/>
      <c r="I42" s="407"/>
      <c r="K42" s="413">
        <v>30</v>
      </c>
      <c r="L42" s="414" t="s">
        <v>282</v>
      </c>
      <c r="M42" s="406"/>
      <c r="N42" s="407"/>
      <c r="P42" s="413">
        <v>30</v>
      </c>
      <c r="Q42" s="414" t="s">
        <v>282</v>
      </c>
      <c r="R42" s="406"/>
      <c r="S42" s="407"/>
      <c r="T42" s="426" t="e">
        <f t="shared" si="5"/>
        <v>#REF!</v>
      </c>
      <c r="U42" s="422">
        <v>1</v>
      </c>
      <c r="V42" s="422">
        <v>1</v>
      </c>
      <c r="W42" s="422">
        <v>1</v>
      </c>
      <c r="X42" s="422">
        <v>0</v>
      </c>
      <c r="Y42" s="428" t="e">
        <f>IF(AND($A$1&gt;0,$F$1&gt;0,$K$1&gt;0,$P$1=0),#REF!&amp;$A$1&amp;$AA$29&amp;$U$1&amp;$F$1&amp;$AA$29&amp;$U$2&amp;$K$1, "")</f>
        <v>#REF!</v>
      </c>
    </row>
    <row r="43" spans="1:25">
      <c r="A43" s="413">
        <v>31</v>
      </c>
      <c r="B43" s="414" t="s">
        <v>283</v>
      </c>
      <c r="C43" s="406"/>
      <c r="D43" s="407"/>
      <c r="E43" s="406"/>
      <c r="F43" s="413">
        <v>31</v>
      </c>
      <c r="G43" s="414" t="s">
        <v>283</v>
      </c>
      <c r="H43" s="406"/>
      <c r="I43" s="407"/>
      <c r="K43" s="413">
        <v>31</v>
      </c>
      <c r="L43" s="414" t="s">
        <v>283</v>
      </c>
      <c r="M43" s="406"/>
      <c r="N43" s="407"/>
      <c r="P43" s="413">
        <v>31</v>
      </c>
      <c r="Q43" s="414" t="s">
        <v>283</v>
      </c>
      <c r="R43" s="406"/>
      <c r="S43" s="407"/>
      <c r="T43" s="426" t="e">
        <f t="shared" si="5"/>
        <v>#REF!</v>
      </c>
      <c r="U43" s="422">
        <v>1</v>
      </c>
      <c r="V43" s="422">
        <v>1</v>
      </c>
      <c r="W43" s="422">
        <v>1</v>
      </c>
      <c r="X43" s="422">
        <v>1</v>
      </c>
      <c r="Y43" s="429" t="e">
        <f>IF(AND($A$1&gt;0,$F$1&gt;0,$K$1&gt;0,$P$1&gt;0),#REF!&amp;$A$1&amp;$AA$29&amp;$U$1&amp;$F$1&amp;$AA$29&amp;$U$2&amp;$K$1&amp;$AA$29&amp;$U$3&amp;$P$1&amp;$AA$30, "")</f>
        <v>#REF!</v>
      </c>
    </row>
    <row r="44" spans="1:25">
      <c r="A44" s="413">
        <v>32</v>
      </c>
      <c r="B44" s="414" t="s">
        <v>284</v>
      </c>
      <c r="C44" s="406"/>
      <c r="D44" s="407"/>
      <c r="E44" s="406"/>
      <c r="F44" s="413">
        <v>32</v>
      </c>
      <c r="G44" s="414" t="s">
        <v>284</v>
      </c>
      <c r="H44" s="406"/>
      <c r="I44" s="407"/>
      <c r="K44" s="413">
        <v>32</v>
      </c>
      <c r="L44" s="414" t="s">
        <v>284</v>
      </c>
      <c r="M44" s="406"/>
      <c r="N44" s="407"/>
      <c r="P44" s="413">
        <v>32</v>
      </c>
      <c r="Q44" s="414" t="s">
        <v>284</v>
      </c>
      <c r="R44" s="406"/>
      <c r="S44" s="407"/>
    </row>
    <row r="45" spans="1:25">
      <c r="A45" s="413">
        <v>33</v>
      </c>
      <c r="B45" s="414" t="s">
        <v>285</v>
      </c>
      <c r="C45" s="406"/>
      <c r="D45" s="407"/>
      <c r="E45" s="406"/>
      <c r="F45" s="413">
        <v>33</v>
      </c>
      <c r="G45" s="414" t="s">
        <v>285</v>
      </c>
      <c r="H45" s="406"/>
      <c r="I45" s="407"/>
      <c r="K45" s="413">
        <v>33</v>
      </c>
      <c r="L45" s="414" t="s">
        <v>285</v>
      </c>
      <c r="M45" s="406"/>
      <c r="N45" s="407"/>
      <c r="P45" s="413">
        <v>33</v>
      </c>
      <c r="Q45" s="414" t="s">
        <v>285</v>
      </c>
      <c r="R45" s="406"/>
      <c r="S45" s="407"/>
    </row>
    <row r="46" spans="1:25">
      <c r="A46" s="413">
        <v>34</v>
      </c>
      <c r="B46" s="414" t="s">
        <v>286</v>
      </c>
      <c r="C46" s="406"/>
      <c r="D46" s="407"/>
      <c r="E46" s="406"/>
      <c r="F46" s="413">
        <v>34</v>
      </c>
      <c r="G46" s="414" t="s">
        <v>286</v>
      </c>
      <c r="H46" s="406"/>
      <c r="I46" s="407"/>
      <c r="K46" s="413">
        <v>34</v>
      </c>
      <c r="L46" s="414" t="s">
        <v>286</v>
      </c>
      <c r="M46" s="406"/>
      <c r="N46" s="407"/>
      <c r="P46" s="413">
        <v>34</v>
      </c>
      <c r="Q46" s="414" t="s">
        <v>286</v>
      </c>
      <c r="R46" s="406"/>
      <c r="S46" s="407"/>
    </row>
    <row r="47" spans="1:25">
      <c r="A47" s="413">
        <v>35</v>
      </c>
      <c r="B47" s="414" t="s">
        <v>287</v>
      </c>
      <c r="C47" s="406"/>
      <c r="D47" s="407"/>
      <c r="E47" s="406"/>
      <c r="F47" s="413">
        <v>35</v>
      </c>
      <c r="G47" s="414" t="s">
        <v>287</v>
      </c>
      <c r="H47" s="406"/>
      <c r="I47" s="407"/>
      <c r="K47" s="413">
        <v>35</v>
      </c>
      <c r="L47" s="414" t="s">
        <v>287</v>
      </c>
      <c r="M47" s="406"/>
      <c r="N47" s="407"/>
      <c r="P47" s="413">
        <v>35</v>
      </c>
      <c r="Q47" s="414" t="s">
        <v>287</v>
      </c>
      <c r="R47" s="406"/>
      <c r="S47" s="407"/>
    </row>
    <row r="48" spans="1:25">
      <c r="A48" s="413">
        <v>36</v>
      </c>
      <c r="B48" s="414" t="s">
        <v>288</v>
      </c>
      <c r="C48" s="406"/>
      <c r="D48" s="407"/>
      <c r="E48" s="406"/>
      <c r="F48" s="413">
        <v>36</v>
      </c>
      <c r="G48" s="414" t="s">
        <v>288</v>
      </c>
      <c r="H48" s="406"/>
      <c r="I48" s="407"/>
      <c r="K48" s="413">
        <v>36</v>
      </c>
      <c r="L48" s="414" t="s">
        <v>288</v>
      </c>
      <c r="M48" s="406"/>
      <c r="N48" s="407"/>
      <c r="P48" s="413">
        <v>36</v>
      </c>
      <c r="Q48" s="414" t="s">
        <v>288</v>
      </c>
      <c r="R48" s="406"/>
      <c r="S48" s="407"/>
    </row>
    <row r="49" spans="1:19">
      <c r="A49" s="413">
        <v>37</v>
      </c>
      <c r="B49" s="414" t="s">
        <v>289</v>
      </c>
      <c r="C49" s="406"/>
      <c r="D49" s="407"/>
      <c r="E49" s="406"/>
      <c r="F49" s="413">
        <v>37</v>
      </c>
      <c r="G49" s="414" t="s">
        <v>289</v>
      </c>
      <c r="H49" s="406"/>
      <c r="I49" s="407"/>
      <c r="K49" s="413">
        <v>37</v>
      </c>
      <c r="L49" s="414" t="s">
        <v>289</v>
      </c>
      <c r="M49" s="406"/>
      <c r="N49" s="407"/>
      <c r="P49" s="413">
        <v>37</v>
      </c>
      <c r="Q49" s="414" t="s">
        <v>289</v>
      </c>
      <c r="R49" s="406"/>
      <c r="S49" s="407"/>
    </row>
    <row r="50" spans="1:19">
      <c r="A50" s="413">
        <v>38</v>
      </c>
      <c r="B50" s="414" t="s">
        <v>290</v>
      </c>
      <c r="C50" s="406"/>
      <c r="D50" s="407"/>
      <c r="E50" s="406"/>
      <c r="F50" s="413">
        <v>38</v>
      </c>
      <c r="G50" s="414" t="s">
        <v>290</v>
      </c>
      <c r="H50" s="406"/>
      <c r="I50" s="407"/>
      <c r="K50" s="413">
        <v>38</v>
      </c>
      <c r="L50" s="414" t="s">
        <v>290</v>
      </c>
      <c r="M50" s="406"/>
      <c r="N50" s="407"/>
      <c r="P50" s="413">
        <v>38</v>
      </c>
      <c r="Q50" s="414" t="s">
        <v>290</v>
      </c>
      <c r="R50" s="406"/>
      <c r="S50" s="407"/>
    </row>
    <row r="51" spans="1:19">
      <c r="A51" s="413">
        <v>39</v>
      </c>
      <c r="B51" s="414" t="s">
        <v>291</v>
      </c>
      <c r="C51" s="406"/>
      <c r="D51" s="407"/>
      <c r="E51" s="406"/>
      <c r="F51" s="413">
        <v>39</v>
      </c>
      <c r="G51" s="414" t="s">
        <v>291</v>
      </c>
      <c r="H51" s="406"/>
      <c r="I51" s="407"/>
      <c r="K51" s="413">
        <v>39</v>
      </c>
      <c r="L51" s="414" t="s">
        <v>291</v>
      </c>
      <c r="M51" s="406"/>
      <c r="N51" s="407"/>
      <c r="P51" s="413">
        <v>39</v>
      </c>
      <c r="Q51" s="414" t="s">
        <v>291</v>
      </c>
      <c r="R51" s="406"/>
      <c r="S51" s="407"/>
    </row>
    <row r="52" spans="1:19">
      <c r="A52" s="413">
        <v>40</v>
      </c>
      <c r="B52" s="414" t="s">
        <v>292</v>
      </c>
      <c r="C52" s="406"/>
      <c r="D52" s="407"/>
      <c r="E52" s="406"/>
      <c r="F52" s="413">
        <v>40</v>
      </c>
      <c r="G52" s="414" t="s">
        <v>292</v>
      </c>
      <c r="H52" s="406"/>
      <c r="I52" s="407"/>
      <c r="K52" s="413">
        <v>40</v>
      </c>
      <c r="L52" s="414" t="s">
        <v>292</v>
      </c>
      <c r="M52" s="406"/>
      <c r="N52" s="407"/>
      <c r="P52" s="413">
        <v>40</v>
      </c>
      <c r="Q52" s="414" t="s">
        <v>292</v>
      </c>
      <c r="R52" s="406"/>
      <c r="S52" s="407"/>
    </row>
    <row r="53" spans="1:19">
      <c r="A53" s="413">
        <v>41</v>
      </c>
      <c r="B53" s="414" t="s">
        <v>293</v>
      </c>
      <c r="C53" s="406"/>
      <c r="D53" s="407"/>
      <c r="E53" s="406"/>
      <c r="F53" s="413">
        <v>41</v>
      </c>
      <c r="G53" s="414" t="s">
        <v>293</v>
      </c>
      <c r="H53" s="406"/>
      <c r="I53" s="407"/>
      <c r="K53" s="413">
        <v>41</v>
      </c>
      <c r="L53" s="414" t="s">
        <v>293</v>
      </c>
      <c r="M53" s="406"/>
      <c r="N53" s="407"/>
      <c r="P53" s="413">
        <v>41</v>
      </c>
      <c r="Q53" s="414" t="s">
        <v>293</v>
      </c>
      <c r="R53" s="406"/>
      <c r="S53" s="407"/>
    </row>
    <row r="54" spans="1:19">
      <c r="A54" s="413">
        <v>42</v>
      </c>
      <c r="B54" s="414" t="s">
        <v>294</v>
      </c>
      <c r="C54" s="406"/>
      <c r="D54" s="407"/>
      <c r="E54" s="406"/>
      <c r="F54" s="413">
        <v>42</v>
      </c>
      <c r="G54" s="414" t="s">
        <v>294</v>
      </c>
      <c r="H54" s="406"/>
      <c r="I54" s="407"/>
      <c r="K54" s="413">
        <v>42</v>
      </c>
      <c r="L54" s="414" t="s">
        <v>294</v>
      </c>
      <c r="M54" s="406"/>
      <c r="N54" s="407"/>
      <c r="P54" s="413">
        <v>42</v>
      </c>
      <c r="Q54" s="414" t="s">
        <v>294</v>
      </c>
      <c r="R54" s="406"/>
      <c r="S54" s="407"/>
    </row>
    <row r="55" spans="1:19">
      <c r="A55" s="413">
        <v>43</v>
      </c>
      <c r="B55" s="414" t="s">
        <v>295</v>
      </c>
      <c r="C55" s="406"/>
      <c r="D55" s="407"/>
      <c r="E55" s="406"/>
      <c r="F55" s="413">
        <v>43</v>
      </c>
      <c r="G55" s="414" t="s">
        <v>295</v>
      </c>
      <c r="H55" s="406"/>
      <c r="I55" s="407"/>
      <c r="K55" s="413">
        <v>43</v>
      </c>
      <c r="L55" s="414" t="s">
        <v>295</v>
      </c>
      <c r="M55" s="406"/>
      <c r="N55" s="407"/>
      <c r="P55" s="413">
        <v>43</v>
      </c>
      <c r="Q55" s="414" t="s">
        <v>295</v>
      </c>
      <c r="R55" s="406"/>
      <c r="S55" s="407"/>
    </row>
    <row r="56" spans="1:19">
      <c r="A56" s="413">
        <v>44</v>
      </c>
      <c r="B56" s="414" t="s">
        <v>296</v>
      </c>
      <c r="C56" s="406"/>
      <c r="D56" s="407"/>
      <c r="E56" s="406"/>
      <c r="F56" s="413">
        <v>44</v>
      </c>
      <c r="G56" s="414" t="s">
        <v>296</v>
      </c>
      <c r="H56" s="406"/>
      <c r="I56" s="407"/>
      <c r="K56" s="413">
        <v>44</v>
      </c>
      <c r="L56" s="414" t="s">
        <v>296</v>
      </c>
      <c r="M56" s="406"/>
      <c r="N56" s="407"/>
      <c r="P56" s="413">
        <v>44</v>
      </c>
      <c r="Q56" s="414" t="s">
        <v>296</v>
      </c>
      <c r="R56" s="406"/>
      <c r="S56" s="407"/>
    </row>
    <row r="57" spans="1:19">
      <c r="A57" s="413">
        <v>45</v>
      </c>
      <c r="B57" s="414" t="s">
        <v>297</v>
      </c>
      <c r="C57" s="406"/>
      <c r="D57" s="407"/>
      <c r="E57" s="406"/>
      <c r="F57" s="413">
        <v>45</v>
      </c>
      <c r="G57" s="414" t="s">
        <v>297</v>
      </c>
      <c r="H57" s="406"/>
      <c r="I57" s="407"/>
      <c r="K57" s="413">
        <v>45</v>
      </c>
      <c r="L57" s="414" t="s">
        <v>297</v>
      </c>
      <c r="M57" s="406"/>
      <c r="N57" s="407"/>
      <c r="P57" s="413">
        <v>45</v>
      </c>
      <c r="Q57" s="414" t="s">
        <v>297</v>
      </c>
      <c r="R57" s="406"/>
      <c r="S57" s="407"/>
    </row>
    <row r="58" spans="1:19">
      <c r="A58" s="413">
        <v>46</v>
      </c>
      <c r="B58" s="414" t="s">
        <v>298</v>
      </c>
      <c r="C58" s="406"/>
      <c r="D58" s="407"/>
      <c r="E58" s="406"/>
      <c r="F58" s="413">
        <v>46</v>
      </c>
      <c r="G58" s="414" t="s">
        <v>298</v>
      </c>
      <c r="H58" s="406"/>
      <c r="I58" s="407"/>
      <c r="K58" s="413">
        <v>46</v>
      </c>
      <c r="L58" s="414" t="s">
        <v>298</v>
      </c>
      <c r="M58" s="406"/>
      <c r="N58" s="407"/>
      <c r="P58" s="413">
        <v>46</v>
      </c>
      <c r="Q58" s="414" t="s">
        <v>298</v>
      </c>
      <c r="R58" s="406"/>
      <c r="S58" s="407"/>
    </row>
    <row r="59" spans="1:19">
      <c r="A59" s="413">
        <v>47</v>
      </c>
      <c r="B59" s="414" t="s">
        <v>299</v>
      </c>
      <c r="C59" s="406"/>
      <c r="D59" s="407"/>
      <c r="E59" s="406"/>
      <c r="F59" s="413">
        <v>47</v>
      </c>
      <c r="G59" s="414" t="s">
        <v>299</v>
      </c>
      <c r="H59" s="406"/>
      <c r="I59" s="407"/>
      <c r="K59" s="413">
        <v>47</v>
      </c>
      <c r="L59" s="414" t="s">
        <v>299</v>
      </c>
      <c r="M59" s="406"/>
      <c r="N59" s="407"/>
      <c r="P59" s="413">
        <v>47</v>
      </c>
      <c r="Q59" s="414" t="s">
        <v>299</v>
      </c>
      <c r="R59" s="406"/>
      <c r="S59" s="407"/>
    </row>
    <row r="60" spans="1:19">
      <c r="A60" s="413">
        <v>48</v>
      </c>
      <c r="B60" s="414" t="s">
        <v>300</v>
      </c>
      <c r="C60" s="406"/>
      <c r="D60" s="407"/>
      <c r="E60" s="406"/>
      <c r="F60" s="413">
        <v>48</v>
      </c>
      <c r="G60" s="414" t="s">
        <v>300</v>
      </c>
      <c r="H60" s="406"/>
      <c r="I60" s="407"/>
      <c r="K60" s="413">
        <v>48</v>
      </c>
      <c r="L60" s="414" t="s">
        <v>300</v>
      </c>
      <c r="M60" s="406"/>
      <c r="N60" s="407"/>
      <c r="P60" s="413">
        <v>48</v>
      </c>
      <c r="Q60" s="414" t="s">
        <v>300</v>
      </c>
      <c r="R60" s="406"/>
      <c r="S60" s="407"/>
    </row>
    <row r="61" spans="1:19">
      <c r="A61" s="413">
        <v>49</v>
      </c>
      <c r="B61" s="414" t="s">
        <v>301</v>
      </c>
      <c r="C61" s="406"/>
      <c r="D61" s="407"/>
      <c r="E61" s="406"/>
      <c r="F61" s="413">
        <v>49</v>
      </c>
      <c r="G61" s="414" t="s">
        <v>301</v>
      </c>
      <c r="H61" s="406"/>
      <c r="I61" s="407"/>
      <c r="K61" s="413">
        <v>49</v>
      </c>
      <c r="L61" s="414" t="s">
        <v>301</v>
      </c>
      <c r="M61" s="406"/>
      <c r="N61" s="407"/>
      <c r="P61" s="413">
        <v>49</v>
      </c>
      <c r="Q61" s="414" t="s">
        <v>301</v>
      </c>
      <c r="R61" s="406"/>
      <c r="S61" s="407"/>
    </row>
    <row r="62" spans="1:19">
      <c r="A62" s="413">
        <v>50</v>
      </c>
      <c r="B62" s="414" t="s">
        <v>302</v>
      </c>
      <c r="C62" s="406"/>
      <c r="D62" s="407"/>
      <c r="E62" s="406"/>
      <c r="F62" s="413">
        <v>50</v>
      </c>
      <c r="G62" s="414" t="s">
        <v>302</v>
      </c>
      <c r="H62" s="406"/>
      <c r="I62" s="407"/>
      <c r="K62" s="413">
        <v>50</v>
      </c>
      <c r="L62" s="414" t="s">
        <v>302</v>
      </c>
      <c r="M62" s="406"/>
      <c r="N62" s="407"/>
      <c r="P62" s="413">
        <v>50</v>
      </c>
      <c r="Q62" s="414" t="s">
        <v>302</v>
      </c>
      <c r="R62" s="406"/>
      <c r="S62" s="407"/>
    </row>
    <row r="63" spans="1:19">
      <c r="A63" s="413">
        <v>51</v>
      </c>
      <c r="B63" s="414" t="s">
        <v>303</v>
      </c>
      <c r="C63" s="406"/>
      <c r="D63" s="407"/>
      <c r="E63" s="406"/>
      <c r="F63" s="413">
        <v>51</v>
      </c>
      <c r="G63" s="414" t="s">
        <v>303</v>
      </c>
      <c r="H63" s="406"/>
      <c r="I63" s="407"/>
      <c r="K63" s="413">
        <v>51</v>
      </c>
      <c r="L63" s="414" t="s">
        <v>303</v>
      </c>
      <c r="M63" s="406"/>
      <c r="N63" s="407"/>
      <c r="P63" s="413">
        <v>51</v>
      </c>
      <c r="Q63" s="414" t="s">
        <v>303</v>
      </c>
      <c r="R63" s="406"/>
      <c r="S63" s="407"/>
    </row>
    <row r="64" spans="1:19">
      <c r="A64" s="413">
        <v>52</v>
      </c>
      <c r="B64" s="414" t="s">
        <v>304</v>
      </c>
      <c r="C64" s="406"/>
      <c r="D64" s="407"/>
      <c r="E64" s="406"/>
      <c r="F64" s="413">
        <v>52</v>
      </c>
      <c r="G64" s="414" t="s">
        <v>304</v>
      </c>
      <c r="H64" s="406"/>
      <c r="I64" s="407"/>
      <c r="K64" s="413">
        <v>52</v>
      </c>
      <c r="L64" s="414" t="s">
        <v>304</v>
      </c>
      <c r="M64" s="406"/>
      <c r="N64" s="407"/>
      <c r="P64" s="413">
        <v>52</v>
      </c>
      <c r="Q64" s="414" t="s">
        <v>304</v>
      </c>
      <c r="R64" s="406"/>
      <c r="S64" s="407"/>
    </row>
    <row r="65" spans="1:19">
      <c r="A65" s="413">
        <v>53</v>
      </c>
      <c r="B65" s="414" t="s">
        <v>305</v>
      </c>
      <c r="C65" s="406"/>
      <c r="D65" s="407"/>
      <c r="E65" s="406"/>
      <c r="F65" s="413">
        <v>53</v>
      </c>
      <c r="G65" s="414" t="s">
        <v>305</v>
      </c>
      <c r="H65" s="406"/>
      <c r="I65" s="407"/>
      <c r="K65" s="413">
        <v>53</v>
      </c>
      <c r="L65" s="414" t="s">
        <v>305</v>
      </c>
      <c r="M65" s="406"/>
      <c r="N65" s="407"/>
      <c r="P65" s="413">
        <v>53</v>
      </c>
      <c r="Q65" s="414" t="s">
        <v>305</v>
      </c>
      <c r="R65" s="406"/>
      <c r="S65" s="407"/>
    </row>
    <row r="66" spans="1:19">
      <c r="A66" s="413">
        <v>54</v>
      </c>
      <c r="B66" s="414" t="s">
        <v>306</v>
      </c>
      <c r="C66" s="406"/>
      <c r="D66" s="407"/>
      <c r="E66" s="406"/>
      <c r="F66" s="413">
        <v>54</v>
      </c>
      <c r="G66" s="414" t="s">
        <v>306</v>
      </c>
      <c r="H66" s="406"/>
      <c r="I66" s="407"/>
      <c r="K66" s="413">
        <v>54</v>
      </c>
      <c r="L66" s="414" t="s">
        <v>306</v>
      </c>
      <c r="M66" s="406"/>
      <c r="N66" s="407"/>
      <c r="P66" s="413">
        <v>54</v>
      </c>
      <c r="Q66" s="414" t="s">
        <v>306</v>
      </c>
      <c r="R66" s="406"/>
      <c r="S66" s="407"/>
    </row>
    <row r="67" spans="1:19">
      <c r="A67" s="413">
        <v>55</v>
      </c>
      <c r="B67" s="414" t="s">
        <v>307</v>
      </c>
      <c r="C67" s="406"/>
      <c r="D67" s="407"/>
      <c r="E67" s="406"/>
      <c r="F67" s="413">
        <v>55</v>
      </c>
      <c r="G67" s="414" t="s">
        <v>307</v>
      </c>
      <c r="H67" s="406"/>
      <c r="I67" s="407"/>
      <c r="K67" s="413">
        <v>55</v>
      </c>
      <c r="L67" s="414" t="s">
        <v>307</v>
      </c>
      <c r="M67" s="406"/>
      <c r="N67" s="407"/>
      <c r="P67" s="413">
        <v>55</v>
      </c>
      <c r="Q67" s="414" t="s">
        <v>307</v>
      </c>
      <c r="R67" s="406"/>
      <c r="S67" s="407"/>
    </row>
    <row r="68" spans="1:19">
      <c r="A68" s="413">
        <v>56</v>
      </c>
      <c r="B68" s="414" t="s">
        <v>308</v>
      </c>
      <c r="C68" s="406"/>
      <c r="D68" s="407"/>
      <c r="E68" s="406"/>
      <c r="F68" s="413">
        <v>56</v>
      </c>
      <c r="G68" s="414" t="s">
        <v>308</v>
      </c>
      <c r="H68" s="406"/>
      <c r="I68" s="407"/>
      <c r="K68" s="413">
        <v>56</v>
      </c>
      <c r="L68" s="414" t="s">
        <v>308</v>
      </c>
      <c r="M68" s="406"/>
      <c r="N68" s="407"/>
      <c r="P68" s="413">
        <v>56</v>
      </c>
      <c r="Q68" s="414" t="s">
        <v>308</v>
      </c>
      <c r="R68" s="406"/>
      <c r="S68" s="407"/>
    </row>
    <row r="69" spans="1:19">
      <c r="A69" s="413">
        <v>57</v>
      </c>
      <c r="B69" s="414" t="s">
        <v>309</v>
      </c>
      <c r="C69" s="406"/>
      <c r="D69" s="407"/>
      <c r="E69" s="406"/>
      <c r="F69" s="413">
        <v>57</v>
      </c>
      <c r="G69" s="414" t="s">
        <v>309</v>
      </c>
      <c r="H69" s="406"/>
      <c r="I69" s="407"/>
      <c r="K69" s="413">
        <v>57</v>
      </c>
      <c r="L69" s="414" t="s">
        <v>309</v>
      </c>
      <c r="M69" s="406"/>
      <c r="N69" s="407"/>
      <c r="P69" s="413">
        <v>57</v>
      </c>
      <c r="Q69" s="414" t="s">
        <v>309</v>
      </c>
      <c r="R69" s="406"/>
      <c r="S69" s="407"/>
    </row>
    <row r="70" spans="1:19">
      <c r="A70" s="413">
        <v>58</v>
      </c>
      <c r="B70" s="414" t="s">
        <v>310</v>
      </c>
      <c r="C70" s="406"/>
      <c r="D70" s="407"/>
      <c r="E70" s="406"/>
      <c r="F70" s="413">
        <v>58</v>
      </c>
      <c r="G70" s="414" t="s">
        <v>310</v>
      </c>
      <c r="H70" s="406"/>
      <c r="I70" s="407"/>
      <c r="K70" s="413">
        <v>58</v>
      </c>
      <c r="L70" s="414" t="s">
        <v>310</v>
      </c>
      <c r="M70" s="406"/>
      <c r="N70" s="407"/>
      <c r="P70" s="413">
        <v>58</v>
      </c>
      <c r="Q70" s="414" t="s">
        <v>310</v>
      </c>
      <c r="R70" s="406"/>
      <c r="S70" s="407"/>
    </row>
    <row r="71" spans="1:19">
      <c r="A71" s="413">
        <v>59</v>
      </c>
      <c r="B71" s="414" t="s">
        <v>311</v>
      </c>
      <c r="C71" s="406"/>
      <c r="D71" s="407"/>
      <c r="E71" s="406"/>
      <c r="F71" s="413">
        <v>59</v>
      </c>
      <c r="G71" s="414" t="s">
        <v>311</v>
      </c>
      <c r="H71" s="406"/>
      <c r="I71" s="407"/>
      <c r="K71" s="413">
        <v>59</v>
      </c>
      <c r="L71" s="414" t="s">
        <v>311</v>
      </c>
      <c r="M71" s="406"/>
      <c r="N71" s="407"/>
      <c r="P71" s="413">
        <v>59</v>
      </c>
      <c r="Q71" s="414" t="s">
        <v>311</v>
      </c>
      <c r="R71" s="406"/>
      <c r="S71" s="407"/>
    </row>
    <row r="72" spans="1:19">
      <c r="A72" s="413">
        <v>60</v>
      </c>
      <c r="B72" s="414" t="s">
        <v>312</v>
      </c>
      <c r="C72" s="406"/>
      <c r="D72" s="407"/>
      <c r="E72" s="406"/>
      <c r="F72" s="413">
        <v>60</v>
      </c>
      <c r="G72" s="414" t="s">
        <v>312</v>
      </c>
      <c r="H72" s="406"/>
      <c r="I72" s="407"/>
      <c r="K72" s="413">
        <v>60</v>
      </c>
      <c r="L72" s="414" t="s">
        <v>312</v>
      </c>
      <c r="M72" s="406"/>
      <c r="N72" s="407"/>
      <c r="P72" s="413">
        <v>60</v>
      </c>
      <c r="Q72" s="414" t="s">
        <v>312</v>
      </c>
      <c r="R72" s="406"/>
      <c r="S72" s="407"/>
    </row>
    <row r="73" spans="1:19">
      <c r="A73" s="413">
        <v>61</v>
      </c>
      <c r="B73" s="414" t="s">
        <v>313</v>
      </c>
      <c r="C73" s="406"/>
      <c r="D73" s="407"/>
      <c r="E73" s="406"/>
      <c r="F73" s="413">
        <v>61</v>
      </c>
      <c r="G73" s="414" t="s">
        <v>313</v>
      </c>
      <c r="H73" s="406"/>
      <c r="I73" s="407"/>
      <c r="K73" s="413">
        <v>61</v>
      </c>
      <c r="L73" s="414" t="s">
        <v>313</v>
      </c>
      <c r="M73" s="406"/>
      <c r="N73" s="407"/>
      <c r="P73" s="413">
        <v>61</v>
      </c>
      <c r="Q73" s="414" t="s">
        <v>313</v>
      </c>
      <c r="R73" s="406"/>
      <c r="S73" s="407"/>
    </row>
    <row r="74" spans="1:19">
      <c r="A74" s="413">
        <v>62</v>
      </c>
      <c r="B74" s="414" t="s">
        <v>314</v>
      </c>
      <c r="C74" s="406"/>
      <c r="D74" s="407"/>
      <c r="E74" s="406"/>
      <c r="F74" s="413">
        <v>62</v>
      </c>
      <c r="G74" s="414" t="s">
        <v>314</v>
      </c>
      <c r="H74" s="406"/>
      <c r="I74" s="407"/>
      <c r="K74" s="413">
        <v>62</v>
      </c>
      <c r="L74" s="414" t="s">
        <v>314</v>
      </c>
      <c r="M74" s="406"/>
      <c r="N74" s="407"/>
      <c r="P74" s="413">
        <v>62</v>
      </c>
      <c r="Q74" s="414" t="s">
        <v>314</v>
      </c>
      <c r="R74" s="406"/>
      <c r="S74" s="407"/>
    </row>
    <row r="75" spans="1:19">
      <c r="A75" s="413">
        <v>63</v>
      </c>
      <c r="B75" s="414" t="s">
        <v>315</v>
      </c>
      <c r="C75" s="406"/>
      <c r="D75" s="407"/>
      <c r="E75" s="406"/>
      <c r="F75" s="413">
        <v>63</v>
      </c>
      <c r="G75" s="414" t="s">
        <v>315</v>
      </c>
      <c r="H75" s="406"/>
      <c r="I75" s="407"/>
      <c r="K75" s="413">
        <v>63</v>
      </c>
      <c r="L75" s="414" t="s">
        <v>315</v>
      </c>
      <c r="M75" s="406"/>
      <c r="N75" s="407"/>
      <c r="P75" s="413">
        <v>63</v>
      </c>
      <c r="Q75" s="414" t="s">
        <v>315</v>
      </c>
      <c r="R75" s="406"/>
      <c r="S75" s="407"/>
    </row>
    <row r="76" spans="1:19">
      <c r="A76" s="413">
        <v>64</v>
      </c>
      <c r="B76" s="414" t="s">
        <v>316</v>
      </c>
      <c r="C76" s="406"/>
      <c r="D76" s="407"/>
      <c r="E76" s="406"/>
      <c r="F76" s="413">
        <v>64</v>
      </c>
      <c r="G76" s="414" t="s">
        <v>316</v>
      </c>
      <c r="H76" s="406"/>
      <c r="I76" s="407"/>
      <c r="K76" s="413">
        <v>64</v>
      </c>
      <c r="L76" s="414" t="s">
        <v>316</v>
      </c>
      <c r="M76" s="406"/>
      <c r="N76" s="407"/>
      <c r="P76" s="413">
        <v>64</v>
      </c>
      <c r="Q76" s="414" t="s">
        <v>316</v>
      </c>
      <c r="R76" s="406"/>
      <c r="S76" s="407"/>
    </row>
    <row r="77" spans="1:19">
      <c r="A77" s="413">
        <v>65</v>
      </c>
      <c r="B77" s="414" t="s">
        <v>317</v>
      </c>
      <c r="C77" s="406"/>
      <c r="D77" s="407"/>
      <c r="E77" s="406"/>
      <c r="F77" s="413">
        <v>65</v>
      </c>
      <c r="G77" s="414" t="s">
        <v>317</v>
      </c>
      <c r="H77" s="406"/>
      <c r="I77" s="407"/>
      <c r="K77" s="413">
        <v>65</v>
      </c>
      <c r="L77" s="414" t="s">
        <v>317</v>
      </c>
      <c r="M77" s="406"/>
      <c r="N77" s="407"/>
      <c r="P77" s="413">
        <v>65</v>
      </c>
      <c r="Q77" s="414" t="s">
        <v>317</v>
      </c>
      <c r="R77" s="406"/>
      <c r="S77" s="407"/>
    </row>
    <row r="78" spans="1:19">
      <c r="A78" s="413">
        <v>66</v>
      </c>
      <c r="B78" s="414" t="s">
        <v>318</v>
      </c>
      <c r="C78" s="406"/>
      <c r="D78" s="407"/>
      <c r="E78" s="406"/>
      <c r="F78" s="413">
        <v>66</v>
      </c>
      <c r="G78" s="414" t="s">
        <v>318</v>
      </c>
      <c r="H78" s="406"/>
      <c r="I78" s="407"/>
      <c r="K78" s="413">
        <v>66</v>
      </c>
      <c r="L78" s="414" t="s">
        <v>318</v>
      </c>
      <c r="M78" s="406"/>
      <c r="N78" s="407"/>
      <c r="P78" s="413">
        <v>66</v>
      </c>
      <c r="Q78" s="414" t="s">
        <v>318</v>
      </c>
      <c r="R78" s="406"/>
      <c r="S78" s="407"/>
    </row>
    <row r="79" spans="1:19">
      <c r="A79" s="413">
        <v>67</v>
      </c>
      <c r="B79" s="414" t="s">
        <v>319</v>
      </c>
      <c r="C79" s="406"/>
      <c r="D79" s="407"/>
      <c r="E79" s="406"/>
      <c r="F79" s="413">
        <v>67</v>
      </c>
      <c r="G79" s="414" t="s">
        <v>319</v>
      </c>
      <c r="H79" s="406"/>
      <c r="I79" s="407"/>
      <c r="K79" s="413">
        <v>67</v>
      </c>
      <c r="L79" s="414" t="s">
        <v>319</v>
      </c>
      <c r="M79" s="406"/>
      <c r="N79" s="407"/>
      <c r="P79" s="413">
        <v>67</v>
      </c>
      <c r="Q79" s="414" t="s">
        <v>319</v>
      </c>
      <c r="R79" s="406"/>
      <c r="S79" s="407"/>
    </row>
    <row r="80" spans="1:19">
      <c r="A80" s="413">
        <v>68</v>
      </c>
      <c r="B80" s="414" t="s">
        <v>320</v>
      </c>
      <c r="C80" s="406"/>
      <c r="D80" s="407"/>
      <c r="E80" s="406"/>
      <c r="F80" s="413">
        <v>68</v>
      </c>
      <c r="G80" s="414" t="s">
        <v>320</v>
      </c>
      <c r="H80" s="406"/>
      <c r="I80" s="407"/>
      <c r="K80" s="413">
        <v>68</v>
      </c>
      <c r="L80" s="414" t="s">
        <v>320</v>
      </c>
      <c r="M80" s="406"/>
      <c r="N80" s="407"/>
      <c r="P80" s="413">
        <v>68</v>
      </c>
      <c r="Q80" s="414" t="s">
        <v>320</v>
      </c>
      <c r="R80" s="406"/>
      <c r="S80" s="407"/>
    </row>
    <row r="81" spans="1:19">
      <c r="A81" s="413">
        <v>69</v>
      </c>
      <c r="B81" s="414" t="s">
        <v>321</v>
      </c>
      <c r="C81" s="406"/>
      <c r="D81" s="407"/>
      <c r="E81" s="406"/>
      <c r="F81" s="413">
        <v>69</v>
      </c>
      <c r="G81" s="414" t="s">
        <v>321</v>
      </c>
      <c r="H81" s="406"/>
      <c r="I81" s="407"/>
      <c r="K81" s="413">
        <v>69</v>
      </c>
      <c r="L81" s="414" t="s">
        <v>321</v>
      </c>
      <c r="M81" s="406"/>
      <c r="N81" s="407"/>
      <c r="P81" s="413">
        <v>69</v>
      </c>
      <c r="Q81" s="414" t="s">
        <v>321</v>
      </c>
      <c r="R81" s="406"/>
      <c r="S81" s="407"/>
    </row>
    <row r="82" spans="1:19">
      <c r="A82" s="413">
        <v>70</v>
      </c>
      <c r="B82" s="414" t="s">
        <v>322</v>
      </c>
      <c r="C82" s="406"/>
      <c r="D82" s="407"/>
      <c r="E82" s="406"/>
      <c r="F82" s="413">
        <v>70</v>
      </c>
      <c r="G82" s="414" t="s">
        <v>322</v>
      </c>
      <c r="H82" s="406"/>
      <c r="I82" s="407"/>
      <c r="K82" s="413">
        <v>70</v>
      </c>
      <c r="L82" s="414" t="s">
        <v>322</v>
      </c>
      <c r="M82" s="406"/>
      <c r="N82" s="407"/>
      <c r="P82" s="413">
        <v>70</v>
      </c>
      <c r="Q82" s="414" t="s">
        <v>322</v>
      </c>
      <c r="R82" s="406"/>
      <c r="S82" s="407"/>
    </row>
    <row r="83" spans="1:19">
      <c r="A83" s="413">
        <v>71</v>
      </c>
      <c r="B83" s="414" t="s">
        <v>323</v>
      </c>
      <c r="C83" s="406"/>
      <c r="D83" s="407"/>
      <c r="E83" s="406"/>
      <c r="F83" s="413">
        <v>71</v>
      </c>
      <c r="G83" s="414" t="s">
        <v>323</v>
      </c>
      <c r="H83" s="406"/>
      <c r="I83" s="407"/>
      <c r="K83" s="413">
        <v>71</v>
      </c>
      <c r="L83" s="414" t="s">
        <v>323</v>
      </c>
      <c r="M83" s="406"/>
      <c r="N83" s="407"/>
      <c r="P83" s="413">
        <v>71</v>
      </c>
      <c r="Q83" s="414" t="s">
        <v>323</v>
      </c>
      <c r="R83" s="406"/>
      <c r="S83" s="407"/>
    </row>
    <row r="84" spans="1:19">
      <c r="A84" s="413">
        <v>72</v>
      </c>
      <c r="B84" s="414" t="s">
        <v>324</v>
      </c>
      <c r="C84" s="406"/>
      <c r="D84" s="407"/>
      <c r="E84" s="406"/>
      <c r="F84" s="413">
        <v>72</v>
      </c>
      <c r="G84" s="414" t="s">
        <v>324</v>
      </c>
      <c r="H84" s="406"/>
      <c r="I84" s="407"/>
      <c r="K84" s="413">
        <v>72</v>
      </c>
      <c r="L84" s="414" t="s">
        <v>324</v>
      </c>
      <c r="M84" s="406"/>
      <c r="N84" s="407"/>
      <c r="P84" s="413">
        <v>72</v>
      </c>
      <c r="Q84" s="414" t="s">
        <v>324</v>
      </c>
      <c r="R84" s="406"/>
      <c r="S84" s="407"/>
    </row>
    <row r="85" spans="1:19">
      <c r="A85" s="413">
        <v>73</v>
      </c>
      <c r="B85" s="414" t="s">
        <v>325</v>
      </c>
      <c r="C85" s="406"/>
      <c r="D85" s="407"/>
      <c r="E85" s="406"/>
      <c r="F85" s="413">
        <v>73</v>
      </c>
      <c r="G85" s="414" t="s">
        <v>325</v>
      </c>
      <c r="H85" s="406"/>
      <c r="I85" s="407"/>
      <c r="K85" s="413">
        <v>73</v>
      </c>
      <c r="L85" s="414" t="s">
        <v>325</v>
      </c>
      <c r="M85" s="406"/>
      <c r="N85" s="407"/>
      <c r="P85" s="413">
        <v>73</v>
      </c>
      <c r="Q85" s="414" t="s">
        <v>325</v>
      </c>
      <c r="R85" s="406"/>
      <c r="S85" s="407"/>
    </row>
    <row r="86" spans="1:19">
      <c r="A86" s="413">
        <v>74</v>
      </c>
      <c r="B86" s="414" t="s">
        <v>326</v>
      </c>
      <c r="C86" s="406"/>
      <c r="D86" s="407"/>
      <c r="E86" s="406"/>
      <c r="F86" s="413">
        <v>74</v>
      </c>
      <c r="G86" s="414" t="s">
        <v>326</v>
      </c>
      <c r="H86" s="406"/>
      <c r="I86" s="407"/>
      <c r="K86" s="413">
        <v>74</v>
      </c>
      <c r="L86" s="414" t="s">
        <v>326</v>
      </c>
      <c r="M86" s="406"/>
      <c r="N86" s="407"/>
      <c r="P86" s="413">
        <v>74</v>
      </c>
      <c r="Q86" s="414" t="s">
        <v>326</v>
      </c>
      <c r="R86" s="406"/>
      <c r="S86" s="407"/>
    </row>
    <row r="87" spans="1:19">
      <c r="A87" s="413">
        <v>75</v>
      </c>
      <c r="B87" s="414" t="s">
        <v>327</v>
      </c>
      <c r="C87" s="406"/>
      <c r="D87" s="407"/>
      <c r="E87" s="406"/>
      <c r="F87" s="413">
        <v>75</v>
      </c>
      <c r="G87" s="414" t="s">
        <v>327</v>
      </c>
      <c r="H87" s="406"/>
      <c r="I87" s="407"/>
      <c r="K87" s="413">
        <v>75</v>
      </c>
      <c r="L87" s="414" t="s">
        <v>327</v>
      </c>
      <c r="M87" s="406"/>
      <c r="N87" s="407"/>
      <c r="P87" s="413">
        <v>75</v>
      </c>
      <c r="Q87" s="414" t="s">
        <v>327</v>
      </c>
      <c r="R87" s="406"/>
      <c r="S87" s="407"/>
    </row>
    <row r="88" spans="1:19">
      <c r="A88" s="413">
        <v>76</v>
      </c>
      <c r="B88" s="414" t="s">
        <v>328</v>
      </c>
      <c r="C88" s="406"/>
      <c r="D88" s="407"/>
      <c r="E88" s="406"/>
      <c r="F88" s="413">
        <v>76</v>
      </c>
      <c r="G88" s="414" t="s">
        <v>328</v>
      </c>
      <c r="H88" s="406"/>
      <c r="I88" s="407"/>
      <c r="K88" s="413">
        <v>76</v>
      </c>
      <c r="L88" s="414" t="s">
        <v>328</v>
      </c>
      <c r="M88" s="406"/>
      <c r="N88" s="407"/>
      <c r="P88" s="413">
        <v>76</v>
      </c>
      <c r="Q88" s="414" t="s">
        <v>328</v>
      </c>
      <c r="R88" s="406"/>
      <c r="S88" s="407"/>
    </row>
    <row r="89" spans="1:19">
      <c r="A89" s="413">
        <v>77</v>
      </c>
      <c r="B89" s="414" t="s">
        <v>329</v>
      </c>
      <c r="C89" s="406"/>
      <c r="D89" s="407"/>
      <c r="E89" s="406"/>
      <c r="F89" s="413">
        <v>77</v>
      </c>
      <c r="G89" s="414" t="s">
        <v>329</v>
      </c>
      <c r="H89" s="406"/>
      <c r="I89" s="407"/>
      <c r="K89" s="413">
        <v>77</v>
      </c>
      <c r="L89" s="414" t="s">
        <v>329</v>
      </c>
      <c r="M89" s="406"/>
      <c r="N89" s="407"/>
      <c r="P89" s="413">
        <v>77</v>
      </c>
      <c r="Q89" s="414" t="s">
        <v>329</v>
      </c>
      <c r="R89" s="406"/>
      <c r="S89" s="407"/>
    </row>
    <row r="90" spans="1:19">
      <c r="A90" s="413">
        <v>78</v>
      </c>
      <c r="B90" s="414" t="s">
        <v>330</v>
      </c>
      <c r="C90" s="406"/>
      <c r="D90" s="407"/>
      <c r="E90" s="406"/>
      <c r="F90" s="413">
        <v>78</v>
      </c>
      <c r="G90" s="414" t="s">
        <v>330</v>
      </c>
      <c r="H90" s="406"/>
      <c r="I90" s="407"/>
      <c r="K90" s="413">
        <v>78</v>
      </c>
      <c r="L90" s="414" t="s">
        <v>330</v>
      </c>
      <c r="M90" s="406"/>
      <c r="N90" s="407"/>
      <c r="P90" s="413">
        <v>78</v>
      </c>
      <c r="Q90" s="414" t="s">
        <v>330</v>
      </c>
      <c r="R90" s="406"/>
      <c r="S90" s="407"/>
    </row>
    <row r="91" spans="1:19">
      <c r="A91" s="413">
        <v>79</v>
      </c>
      <c r="B91" s="414" t="s">
        <v>331</v>
      </c>
      <c r="C91" s="406"/>
      <c r="D91" s="407"/>
      <c r="E91" s="406"/>
      <c r="F91" s="413">
        <v>79</v>
      </c>
      <c r="G91" s="414" t="s">
        <v>331</v>
      </c>
      <c r="H91" s="406"/>
      <c r="I91" s="407"/>
      <c r="K91" s="413">
        <v>79</v>
      </c>
      <c r="L91" s="414" t="s">
        <v>331</v>
      </c>
      <c r="M91" s="406"/>
      <c r="N91" s="407"/>
      <c r="P91" s="413">
        <v>79</v>
      </c>
      <c r="Q91" s="414" t="s">
        <v>331</v>
      </c>
      <c r="R91" s="406"/>
      <c r="S91" s="407"/>
    </row>
    <row r="92" spans="1:19">
      <c r="A92" s="413">
        <v>80</v>
      </c>
      <c r="B92" s="414" t="s">
        <v>332</v>
      </c>
      <c r="C92" s="406"/>
      <c r="D92" s="407"/>
      <c r="E92" s="406"/>
      <c r="F92" s="413">
        <v>80</v>
      </c>
      <c r="G92" s="414" t="s">
        <v>332</v>
      </c>
      <c r="H92" s="406"/>
      <c r="I92" s="407"/>
      <c r="K92" s="413">
        <v>80</v>
      </c>
      <c r="L92" s="414" t="s">
        <v>332</v>
      </c>
      <c r="M92" s="406"/>
      <c r="N92" s="407"/>
      <c r="P92" s="413">
        <v>80</v>
      </c>
      <c r="Q92" s="414" t="s">
        <v>332</v>
      </c>
      <c r="R92" s="406"/>
      <c r="S92" s="407"/>
    </row>
    <row r="93" spans="1:19">
      <c r="A93" s="413">
        <v>81</v>
      </c>
      <c r="B93" s="414" t="s">
        <v>333</v>
      </c>
      <c r="C93" s="406"/>
      <c r="D93" s="407"/>
      <c r="E93" s="406"/>
      <c r="F93" s="413">
        <v>81</v>
      </c>
      <c r="G93" s="414" t="s">
        <v>333</v>
      </c>
      <c r="H93" s="406"/>
      <c r="I93" s="407"/>
      <c r="K93" s="413">
        <v>81</v>
      </c>
      <c r="L93" s="414" t="s">
        <v>333</v>
      </c>
      <c r="M93" s="406"/>
      <c r="N93" s="407"/>
      <c r="P93" s="413">
        <v>81</v>
      </c>
      <c r="Q93" s="414" t="s">
        <v>333</v>
      </c>
      <c r="R93" s="406"/>
      <c r="S93" s="407"/>
    </row>
    <row r="94" spans="1:19">
      <c r="A94" s="413">
        <v>82</v>
      </c>
      <c r="B94" s="414" t="s">
        <v>334</v>
      </c>
      <c r="C94" s="406"/>
      <c r="D94" s="407"/>
      <c r="E94" s="406"/>
      <c r="F94" s="413">
        <v>82</v>
      </c>
      <c r="G94" s="414" t="s">
        <v>334</v>
      </c>
      <c r="H94" s="406"/>
      <c r="I94" s="407"/>
      <c r="K94" s="413">
        <v>82</v>
      </c>
      <c r="L94" s="414" t="s">
        <v>334</v>
      </c>
      <c r="M94" s="406"/>
      <c r="N94" s="407"/>
      <c r="P94" s="413">
        <v>82</v>
      </c>
      <c r="Q94" s="414" t="s">
        <v>334</v>
      </c>
      <c r="R94" s="406"/>
      <c r="S94" s="407"/>
    </row>
    <row r="95" spans="1:19">
      <c r="A95" s="413">
        <v>83</v>
      </c>
      <c r="B95" s="414" t="s">
        <v>335</v>
      </c>
      <c r="C95" s="406"/>
      <c r="D95" s="407"/>
      <c r="E95" s="406"/>
      <c r="F95" s="413">
        <v>83</v>
      </c>
      <c r="G95" s="414" t="s">
        <v>335</v>
      </c>
      <c r="H95" s="406"/>
      <c r="I95" s="407"/>
      <c r="K95" s="413">
        <v>83</v>
      </c>
      <c r="L95" s="414" t="s">
        <v>335</v>
      </c>
      <c r="M95" s="406"/>
      <c r="N95" s="407"/>
      <c r="P95" s="413">
        <v>83</v>
      </c>
      <c r="Q95" s="414" t="s">
        <v>335</v>
      </c>
      <c r="R95" s="406"/>
      <c r="S95" s="407"/>
    </row>
    <row r="96" spans="1:19">
      <c r="A96" s="413">
        <v>84</v>
      </c>
      <c r="B96" s="414" t="s">
        <v>336</v>
      </c>
      <c r="C96" s="406"/>
      <c r="D96" s="407"/>
      <c r="E96" s="406"/>
      <c r="F96" s="413">
        <v>84</v>
      </c>
      <c r="G96" s="414" t="s">
        <v>336</v>
      </c>
      <c r="H96" s="406"/>
      <c r="I96" s="407"/>
      <c r="K96" s="413">
        <v>84</v>
      </c>
      <c r="L96" s="414" t="s">
        <v>336</v>
      </c>
      <c r="M96" s="406"/>
      <c r="N96" s="407"/>
      <c r="P96" s="413">
        <v>84</v>
      </c>
      <c r="Q96" s="414" t="s">
        <v>336</v>
      </c>
      <c r="R96" s="406"/>
      <c r="S96" s="407"/>
    </row>
    <row r="97" spans="1:19">
      <c r="A97" s="413">
        <v>85</v>
      </c>
      <c r="B97" s="414" t="s">
        <v>337</v>
      </c>
      <c r="C97" s="406"/>
      <c r="D97" s="407"/>
      <c r="E97" s="406"/>
      <c r="F97" s="413">
        <v>85</v>
      </c>
      <c r="G97" s="414" t="s">
        <v>337</v>
      </c>
      <c r="H97" s="406"/>
      <c r="I97" s="407"/>
      <c r="K97" s="413">
        <v>85</v>
      </c>
      <c r="L97" s="414" t="s">
        <v>337</v>
      </c>
      <c r="M97" s="406"/>
      <c r="N97" s="407"/>
      <c r="P97" s="413">
        <v>85</v>
      </c>
      <c r="Q97" s="414" t="s">
        <v>337</v>
      </c>
      <c r="R97" s="406"/>
      <c r="S97" s="407"/>
    </row>
    <row r="98" spans="1:19">
      <c r="A98" s="413">
        <v>86</v>
      </c>
      <c r="B98" s="414" t="s">
        <v>338</v>
      </c>
      <c r="C98" s="406"/>
      <c r="D98" s="407"/>
      <c r="E98" s="406"/>
      <c r="F98" s="413">
        <v>86</v>
      </c>
      <c r="G98" s="414" t="s">
        <v>338</v>
      </c>
      <c r="H98" s="406"/>
      <c r="I98" s="407"/>
      <c r="K98" s="413">
        <v>86</v>
      </c>
      <c r="L98" s="414" t="s">
        <v>338</v>
      </c>
      <c r="M98" s="406"/>
      <c r="N98" s="407"/>
      <c r="P98" s="413">
        <v>86</v>
      </c>
      <c r="Q98" s="414" t="s">
        <v>338</v>
      </c>
      <c r="R98" s="406"/>
      <c r="S98" s="407"/>
    </row>
    <row r="99" spans="1:19">
      <c r="A99" s="413">
        <v>87</v>
      </c>
      <c r="B99" s="414" t="s">
        <v>339</v>
      </c>
      <c r="C99" s="406"/>
      <c r="D99" s="407"/>
      <c r="E99" s="406"/>
      <c r="F99" s="413">
        <v>87</v>
      </c>
      <c r="G99" s="414" t="s">
        <v>339</v>
      </c>
      <c r="H99" s="406"/>
      <c r="I99" s="407"/>
      <c r="K99" s="413">
        <v>87</v>
      </c>
      <c r="L99" s="414" t="s">
        <v>339</v>
      </c>
      <c r="M99" s="406"/>
      <c r="N99" s="407"/>
      <c r="P99" s="413">
        <v>87</v>
      </c>
      <c r="Q99" s="414" t="s">
        <v>339</v>
      </c>
      <c r="R99" s="406"/>
      <c r="S99" s="407"/>
    </row>
    <row r="100" spans="1:19">
      <c r="A100" s="413">
        <v>88</v>
      </c>
      <c r="B100" s="414" t="s">
        <v>340</v>
      </c>
      <c r="C100" s="406"/>
      <c r="D100" s="407"/>
      <c r="E100" s="406"/>
      <c r="F100" s="413">
        <v>88</v>
      </c>
      <c r="G100" s="414" t="s">
        <v>340</v>
      </c>
      <c r="H100" s="406"/>
      <c r="I100" s="407"/>
      <c r="K100" s="413">
        <v>88</v>
      </c>
      <c r="L100" s="414" t="s">
        <v>340</v>
      </c>
      <c r="M100" s="406"/>
      <c r="N100" s="407"/>
      <c r="P100" s="413">
        <v>88</v>
      </c>
      <c r="Q100" s="414" t="s">
        <v>340</v>
      </c>
      <c r="R100" s="406"/>
      <c r="S100" s="407"/>
    </row>
    <row r="101" spans="1:19">
      <c r="A101" s="413">
        <v>89</v>
      </c>
      <c r="B101" s="414" t="s">
        <v>341</v>
      </c>
      <c r="C101" s="406"/>
      <c r="D101" s="407"/>
      <c r="E101" s="406"/>
      <c r="F101" s="413">
        <v>89</v>
      </c>
      <c r="G101" s="414" t="s">
        <v>341</v>
      </c>
      <c r="H101" s="406"/>
      <c r="I101" s="407"/>
      <c r="K101" s="413">
        <v>89</v>
      </c>
      <c r="L101" s="414" t="s">
        <v>341</v>
      </c>
      <c r="M101" s="406"/>
      <c r="N101" s="407"/>
      <c r="P101" s="413">
        <v>89</v>
      </c>
      <c r="Q101" s="414" t="s">
        <v>341</v>
      </c>
      <c r="R101" s="406"/>
      <c r="S101" s="407"/>
    </row>
    <row r="102" spans="1:19">
      <c r="A102" s="413">
        <v>90</v>
      </c>
      <c r="B102" s="414" t="s">
        <v>342</v>
      </c>
      <c r="C102" s="406"/>
      <c r="D102" s="407"/>
      <c r="E102" s="406"/>
      <c r="F102" s="413">
        <v>90</v>
      </c>
      <c r="G102" s="414" t="s">
        <v>342</v>
      </c>
      <c r="H102" s="406"/>
      <c r="I102" s="407"/>
      <c r="K102" s="413">
        <v>90</v>
      </c>
      <c r="L102" s="414" t="s">
        <v>342</v>
      </c>
      <c r="M102" s="406"/>
      <c r="N102" s="407"/>
      <c r="P102" s="413">
        <v>90</v>
      </c>
      <c r="Q102" s="414" t="s">
        <v>342</v>
      </c>
      <c r="R102" s="406"/>
      <c r="S102" s="407"/>
    </row>
    <row r="103" spans="1:19">
      <c r="A103" s="413">
        <v>91</v>
      </c>
      <c r="B103" s="414" t="s">
        <v>343</v>
      </c>
      <c r="C103" s="406"/>
      <c r="D103" s="407"/>
      <c r="E103" s="406"/>
      <c r="F103" s="413">
        <v>91</v>
      </c>
      <c r="G103" s="414" t="s">
        <v>343</v>
      </c>
      <c r="H103" s="406"/>
      <c r="I103" s="407"/>
      <c r="K103" s="413">
        <v>91</v>
      </c>
      <c r="L103" s="414" t="s">
        <v>343</v>
      </c>
      <c r="M103" s="406"/>
      <c r="N103" s="407"/>
      <c r="P103" s="413">
        <v>91</v>
      </c>
      <c r="Q103" s="414" t="s">
        <v>343</v>
      </c>
      <c r="R103" s="406"/>
      <c r="S103" s="407"/>
    </row>
    <row r="104" spans="1:19">
      <c r="A104" s="413">
        <v>92</v>
      </c>
      <c r="B104" s="414" t="s">
        <v>344</v>
      </c>
      <c r="C104" s="406"/>
      <c r="D104" s="407"/>
      <c r="E104" s="406"/>
      <c r="F104" s="413">
        <v>92</v>
      </c>
      <c r="G104" s="414" t="s">
        <v>344</v>
      </c>
      <c r="H104" s="406"/>
      <c r="I104" s="407"/>
      <c r="K104" s="413">
        <v>92</v>
      </c>
      <c r="L104" s="414" t="s">
        <v>344</v>
      </c>
      <c r="M104" s="406"/>
      <c r="N104" s="407"/>
      <c r="P104" s="413">
        <v>92</v>
      </c>
      <c r="Q104" s="414" t="s">
        <v>344</v>
      </c>
      <c r="R104" s="406"/>
      <c r="S104" s="407"/>
    </row>
    <row r="105" spans="1:19">
      <c r="A105" s="413">
        <v>93</v>
      </c>
      <c r="B105" s="414" t="s">
        <v>345</v>
      </c>
      <c r="C105" s="406"/>
      <c r="D105" s="407"/>
      <c r="E105" s="406"/>
      <c r="F105" s="413">
        <v>93</v>
      </c>
      <c r="G105" s="414" t="s">
        <v>345</v>
      </c>
      <c r="H105" s="406"/>
      <c r="I105" s="407"/>
      <c r="K105" s="413">
        <v>93</v>
      </c>
      <c r="L105" s="414" t="s">
        <v>345</v>
      </c>
      <c r="M105" s="406"/>
      <c r="N105" s="407"/>
      <c r="P105" s="413">
        <v>93</v>
      </c>
      <c r="Q105" s="414" t="s">
        <v>345</v>
      </c>
      <c r="R105" s="406"/>
      <c r="S105" s="407"/>
    </row>
    <row r="106" spans="1:19">
      <c r="A106" s="413">
        <v>94</v>
      </c>
      <c r="B106" s="414" t="s">
        <v>346</v>
      </c>
      <c r="C106" s="406"/>
      <c r="D106" s="407"/>
      <c r="E106" s="406"/>
      <c r="F106" s="413">
        <v>94</v>
      </c>
      <c r="G106" s="414" t="s">
        <v>346</v>
      </c>
      <c r="H106" s="406"/>
      <c r="I106" s="407"/>
      <c r="K106" s="413">
        <v>94</v>
      </c>
      <c r="L106" s="414" t="s">
        <v>346</v>
      </c>
      <c r="M106" s="406"/>
      <c r="N106" s="407"/>
      <c r="P106" s="413">
        <v>94</v>
      </c>
      <c r="Q106" s="414" t="s">
        <v>346</v>
      </c>
      <c r="R106" s="406"/>
      <c r="S106" s="407"/>
    </row>
    <row r="107" spans="1:19">
      <c r="A107" s="413">
        <v>95</v>
      </c>
      <c r="B107" s="414" t="s">
        <v>347</v>
      </c>
      <c r="C107" s="406"/>
      <c r="D107" s="407"/>
      <c r="E107" s="406"/>
      <c r="F107" s="413">
        <v>95</v>
      </c>
      <c r="G107" s="414" t="s">
        <v>347</v>
      </c>
      <c r="H107" s="406"/>
      <c r="I107" s="407"/>
      <c r="K107" s="413">
        <v>95</v>
      </c>
      <c r="L107" s="414" t="s">
        <v>347</v>
      </c>
      <c r="M107" s="406"/>
      <c r="N107" s="407"/>
      <c r="P107" s="413">
        <v>95</v>
      </c>
      <c r="Q107" s="414" t="s">
        <v>347</v>
      </c>
      <c r="R107" s="406"/>
      <c r="S107" s="407"/>
    </row>
    <row r="108" spans="1:19">
      <c r="A108" s="413">
        <v>96</v>
      </c>
      <c r="B108" s="414" t="s">
        <v>348</v>
      </c>
      <c r="C108" s="406"/>
      <c r="D108" s="407"/>
      <c r="E108" s="406"/>
      <c r="F108" s="413">
        <v>96</v>
      </c>
      <c r="G108" s="414" t="s">
        <v>348</v>
      </c>
      <c r="H108" s="406"/>
      <c r="I108" s="407"/>
      <c r="K108" s="413">
        <v>96</v>
      </c>
      <c r="L108" s="414" t="s">
        <v>348</v>
      </c>
      <c r="M108" s="406"/>
      <c r="N108" s="407"/>
      <c r="P108" s="413">
        <v>96</v>
      </c>
      <c r="Q108" s="414" t="s">
        <v>348</v>
      </c>
      <c r="R108" s="406"/>
      <c r="S108" s="407"/>
    </row>
    <row r="109" spans="1:19">
      <c r="A109" s="413">
        <v>97</v>
      </c>
      <c r="B109" s="414" t="s">
        <v>349</v>
      </c>
      <c r="C109" s="406"/>
      <c r="D109" s="407"/>
      <c r="E109" s="406"/>
      <c r="F109" s="413">
        <v>97</v>
      </c>
      <c r="G109" s="414" t="s">
        <v>349</v>
      </c>
      <c r="H109" s="406"/>
      <c r="I109" s="407"/>
      <c r="K109" s="413">
        <v>97</v>
      </c>
      <c r="L109" s="414" t="s">
        <v>349</v>
      </c>
      <c r="M109" s="406"/>
      <c r="N109" s="407"/>
      <c r="P109" s="413">
        <v>97</v>
      </c>
      <c r="Q109" s="414" t="s">
        <v>349</v>
      </c>
      <c r="R109" s="406"/>
      <c r="S109" s="407"/>
    </row>
    <row r="110" spans="1:19">
      <c r="A110" s="413">
        <v>98</v>
      </c>
      <c r="B110" s="414" t="s">
        <v>350</v>
      </c>
      <c r="C110" s="406"/>
      <c r="D110" s="407"/>
      <c r="E110" s="406"/>
      <c r="F110" s="413">
        <v>98</v>
      </c>
      <c r="G110" s="414" t="s">
        <v>350</v>
      </c>
      <c r="H110" s="406"/>
      <c r="I110" s="407"/>
      <c r="K110" s="413">
        <v>98</v>
      </c>
      <c r="L110" s="414" t="s">
        <v>350</v>
      </c>
      <c r="M110" s="406"/>
      <c r="N110" s="407"/>
      <c r="P110" s="413">
        <v>98</v>
      </c>
      <c r="Q110" s="414" t="s">
        <v>350</v>
      </c>
      <c r="R110" s="406"/>
      <c r="S110" s="407"/>
    </row>
    <row r="111" spans="1:19">
      <c r="A111" s="413">
        <v>99</v>
      </c>
      <c r="B111" s="414" t="s">
        <v>351</v>
      </c>
      <c r="C111" s="406"/>
      <c r="D111" s="407"/>
      <c r="E111" s="406"/>
      <c r="F111" s="413">
        <v>99</v>
      </c>
      <c r="G111" s="414" t="s">
        <v>351</v>
      </c>
      <c r="H111" s="406"/>
      <c r="I111" s="407"/>
      <c r="K111" s="413">
        <v>99</v>
      </c>
      <c r="L111" s="414" t="s">
        <v>351</v>
      </c>
      <c r="M111" s="406"/>
      <c r="N111" s="407"/>
      <c r="P111" s="413">
        <v>99</v>
      </c>
      <c r="Q111" s="414" t="s">
        <v>351</v>
      </c>
      <c r="R111" s="406"/>
      <c r="S111" s="407"/>
    </row>
    <row r="112" spans="1:19" ht="13.5" thickBot="1">
      <c r="A112" s="415">
        <v>100</v>
      </c>
      <c r="B112" s="416" t="s">
        <v>352</v>
      </c>
      <c r="C112" s="417"/>
      <c r="D112" s="418"/>
      <c r="E112" s="406"/>
      <c r="F112" s="415">
        <v>100</v>
      </c>
      <c r="G112" s="416" t="s">
        <v>352</v>
      </c>
      <c r="H112" s="417"/>
      <c r="I112" s="418"/>
      <c r="K112" s="415">
        <v>100</v>
      </c>
      <c r="L112" s="416" t="s">
        <v>352</v>
      </c>
      <c r="M112" s="417"/>
      <c r="N112" s="418"/>
      <c r="P112" s="415">
        <v>100</v>
      </c>
      <c r="Q112" s="416" t="s">
        <v>352</v>
      </c>
      <c r="R112" s="417"/>
      <c r="S112" s="418"/>
    </row>
    <row r="118" spans="1:4">
      <c r="A118" s="430" t="s">
        <v>358</v>
      </c>
    </row>
    <row r="119" spans="1:4" ht="13.5" thickBot="1"/>
    <row r="120" spans="1:4" ht="13.5" thickBot="1">
      <c r="A120" s="419"/>
      <c r="B120" s="420"/>
      <c r="C120" s="420"/>
      <c r="D120" s="421"/>
    </row>
    <row r="121" spans="1:4" ht="13.5" thickBot="1">
      <c r="A121" s="423"/>
      <c r="D121" s="424"/>
    </row>
    <row r="122" spans="1:4" ht="15.75" thickBot="1">
      <c r="A122" s="822" t="e">
        <v>#REF!</v>
      </c>
      <c r="B122" s="823"/>
      <c r="C122" s="403"/>
      <c r="D122" s="404"/>
    </row>
    <row r="123" spans="1:4">
      <c r="A123" s="816"/>
      <c r="B123" s="817"/>
      <c r="C123" s="403"/>
      <c r="D123" s="404"/>
    </row>
    <row r="124" spans="1:4">
      <c r="A124" s="405"/>
      <c r="B124" s="406"/>
      <c r="C124" s="406"/>
      <c r="D124" s="407"/>
    </row>
    <row r="125" spans="1:4">
      <c r="A125" s="824" t="e">
        <f>IF(OR((A122&gt;9999999999),(A122&lt;0)),"Invalid Entry - More than 1000 crore OR -ve value",IF(A122=0, "",+CONCATENATE(U121,B132,D132,B131,D131,B130,D130,B129,D129,B128,D128,B127," Only")))</f>
        <v>#REF!</v>
      </c>
      <c r="B125" s="825"/>
      <c r="C125" s="825"/>
      <c r="D125" s="826"/>
    </row>
    <row r="126" spans="1:4">
      <c r="A126" s="405"/>
      <c r="B126" s="406"/>
      <c r="C126" s="406"/>
      <c r="D126" s="407"/>
    </row>
    <row r="127" spans="1:4">
      <c r="A127" s="408" t="e">
        <f>-INT(A122/100)*100+ROUND(A122,0)</f>
        <v>#REF!</v>
      </c>
      <c r="B127" s="406" t="e">
        <f t="shared" ref="B127:B132" si="6">IF(A127=0,"",LOOKUP(A127,$A$13:$A$112,$B$13:$B$112))</f>
        <v>#REF!</v>
      </c>
      <c r="C127" s="406"/>
      <c r="D127" s="409"/>
    </row>
    <row r="128" spans="1:4">
      <c r="A128" s="408" t="e">
        <f>-INT(A122/1000)*10+INT(A122/100)</f>
        <v>#REF!</v>
      </c>
      <c r="B128" s="406" t="e">
        <f t="shared" si="6"/>
        <v>#REF!</v>
      </c>
      <c r="C128" s="406"/>
      <c r="D128" s="409" t="e">
        <f>+IF(B128="",""," Hundred ")</f>
        <v>#REF!</v>
      </c>
    </row>
    <row r="129" spans="1:4">
      <c r="A129" s="408" t="e">
        <f>-INT(A122/100000)*100+INT(A122/1000)</f>
        <v>#REF!</v>
      </c>
      <c r="B129" s="406" t="e">
        <f t="shared" si="6"/>
        <v>#REF!</v>
      </c>
      <c r="C129" s="406"/>
      <c r="D129" s="409" t="e">
        <f>IF((B129=""),IF(C129="",""," Thousand ")," Thousand ")</f>
        <v>#REF!</v>
      </c>
    </row>
    <row r="130" spans="1:4">
      <c r="A130" s="408" t="e">
        <f>-INT(A122/10000000)*100+INT(A122/100000)</f>
        <v>#REF!</v>
      </c>
      <c r="B130" s="406" t="e">
        <f t="shared" si="6"/>
        <v>#REF!</v>
      </c>
      <c r="C130" s="406"/>
      <c r="D130" s="409" t="e">
        <f>IF((B130=""),IF(C130="",""," Lac ")," Lac ")</f>
        <v>#REF!</v>
      </c>
    </row>
    <row r="131" spans="1:4">
      <c r="A131" s="408" t="e">
        <f>-INT(A122/1000000000)*100+INT(A122/10000000)</f>
        <v>#REF!</v>
      </c>
      <c r="B131" s="410" t="e">
        <f t="shared" si="6"/>
        <v>#REF!</v>
      </c>
      <c r="C131" s="406"/>
      <c r="D131" s="409" t="e">
        <f>IF((B131=""),IF(C131="",""," Crore ")," Crore ")</f>
        <v>#REF!</v>
      </c>
    </row>
    <row r="132" spans="1:4">
      <c r="A132" s="411" t="e">
        <f>-INT(A122/10000000000)*1000+INT(A122/1000000000)</f>
        <v>#REF!</v>
      </c>
      <c r="B132" s="410" t="e">
        <f t="shared" si="6"/>
        <v>#REF!</v>
      </c>
      <c r="C132" s="406"/>
      <c r="D132" s="409" t="e">
        <f>IF((B132=""),IF(C132="",""," Hundred ")," Hundred ")</f>
        <v>#REF!</v>
      </c>
    </row>
    <row r="133" spans="1:4">
      <c r="A133" s="412"/>
      <c r="B133" s="406"/>
      <c r="C133" s="406"/>
      <c r="D133" s="407"/>
    </row>
    <row r="134" spans="1:4">
      <c r="A134" s="413">
        <v>1</v>
      </c>
      <c r="B134" s="414" t="s">
        <v>253</v>
      </c>
      <c r="C134" s="406"/>
      <c r="D134" s="407"/>
    </row>
    <row r="135" spans="1:4">
      <c r="A135" s="413">
        <v>2</v>
      </c>
      <c r="B135" s="414" t="s">
        <v>254</v>
      </c>
      <c r="C135" s="406"/>
      <c r="D135" s="407"/>
    </row>
    <row r="136" spans="1:4">
      <c r="A136" s="413">
        <v>3</v>
      </c>
      <c r="B136" s="414" t="s">
        <v>255</v>
      </c>
      <c r="C136" s="406"/>
      <c r="D136" s="407"/>
    </row>
    <row r="137" spans="1:4">
      <c r="A137" s="413">
        <v>4</v>
      </c>
      <c r="B137" s="414" t="s">
        <v>256</v>
      </c>
      <c r="C137" s="406"/>
      <c r="D137" s="407"/>
    </row>
    <row r="138" spans="1:4">
      <c r="A138" s="413">
        <v>5</v>
      </c>
      <c r="B138" s="414" t="s">
        <v>257</v>
      </c>
      <c r="C138" s="406"/>
      <c r="D138" s="407"/>
    </row>
    <row r="139" spans="1:4">
      <c r="A139" s="413">
        <v>6</v>
      </c>
      <c r="B139" s="414" t="s">
        <v>258</v>
      </c>
      <c r="C139" s="406"/>
      <c r="D139" s="407"/>
    </row>
    <row r="140" spans="1:4">
      <c r="A140" s="413">
        <v>7</v>
      </c>
      <c r="B140" s="414" t="s">
        <v>259</v>
      </c>
      <c r="C140" s="406"/>
      <c r="D140" s="407"/>
    </row>
    <row r="141" spans="1:4">
      <c r="A141" s="413">
        <v>8</v>
      </c>
      <c r="B141" s="414" t="s">
        <v>260</v>
      </c>
      <c r="C141" s="406"/>
      <c r="D141" s="407"/>
    </row>
    <row r="142" spans="1:4">
      <c r="A142" s="413">
        <v>9</v>
      </c>
      <c r="B142" s="414" t="s">
        <v>261</v>
      </c>
      <c r="C142" s="406"/>
      <c r="D142" s="407"/>
    </row>
    <row r="143" spans="1:4">
      <c r="A143" s="413">
        <v>10</v>
      </c>
      <c r="B143" s="414" t="s">
        <v>262</v>
      </c>
      <c r="C143" s="406"/>
      <c r="D143" s="407"/>
    </row>
    <row r="144" spans="1:4">
      <c r="A144" s="413">
        <v>11</v>
      </c>
      <c r="B144" s="414" t="s">
        <v>263</v>
      </c>
      <c r="C144" s="406"/>
      <c r="D144" s="407"/>
    </row>
    <row r="145" spans="1:4">
      <c r="A145" s="413">
        <v>12</v>
      </c>
      <c r="B145" s="414" t="s">
        <v>264</v>
      </c>
      <c r="C145" s="406"/>
      <c r="D145" s="407"/>
    </row>
    <row r="146" spans="1:4">
      <c r="A146" s="413">
        <v>13</v>
      </c>
      <c r="B146" s="414" t="s">
        <v>265</v>
      </c>
      <c r="C146" s="406"/>
      <c r="D146" s="407"/>
    </row>
    <row r="147" spans="1:4">
      <c r="A147" s="413">
        <v>14</v>
      </c>
      <c r="B147" s="414" t="s">
        <v>266</v>
      </c>
      <c r="C147" s="406"/>
      <c r="D147" s="407"/>
    </row>
    <row r="148" spans="1:4">
      <c r="A148" s="413">
        <v>15</v>
      </c>
      <c r="B148" s="414" t="s">
        <v>267</v>
      </c>
      <c r="C148" s="406"/>
      <c r="D148" s="407"/>
    </row>
    <row r="149" spans="1:4">
      <c r="A149" s="413">
        <v>16</v>
      </c>
      <c r="B149" s="414" t="s">
        <v>268</v>
      </c>
      <c r="C149" s="406"/>
      <c r="D149" s="407"/>
    </row>
    <row r="150" spans="1:4">
      <c r="A150" s="413">
        <v>17</v>
      </c>
      <c r="B150" s="414" t="s">
        <v>269</v>
      </c>
      <c r="C150" s="406"/>
      <c r="D150" s="407"/>
    </row>
    <row r="151" spans="1:4">
      <c r="A151" s="413">
        <v>18</v>
      </c>
      <c r="B151" s="414" t="s">
        <v>270</v>
      </c>
      <c r="C151" s="406"/>
      <c r="D151" s="407"/>
    </row>
    <row r="152" spans="1:4">
      <c r="A152" s="413">
        <v>19</v>
      </c>
      <c r="B152" s="414" t="s">
        <v>271</v>
      </c>
      <c r="C152" s="406"/>
      <c r="D152" s="407"/>
    </row>
    <row r="153" spans="1:4">
      <c r="A153" s="413">
        <v>20</v>
      </c>
      <c r="B153" s="414" t="s">
        <v>272</v>
      </c>
      <c r="C153" s="406"/>
      <c r="D153" s="407"/>
    </row>
    <row r="154" spans="1:4">
      <c r="A154" s="413">
        <v>21</v>
      </c>
      <c r="B154" s="414" t="s">
        <v>273</v>
      </c>
      <c r="C154" s="406"/>
      <c r="D154" s="407"/>
    </row>
    <row r="155" spans="1:4">
      <c r="A155" s="413">
        <v>22</v>
      </c>
      <c r="B155" s="414" t="s">
        <v>274</v>
      </c>
      <c r="C155" s="406"/>
      <c r="D155" s="407"/>
    </row>
    <row r="156" spans="1:4">
      <c r="A156" s="413">
        <v>23</v>
      </c>
      <c r="B156" s="414" t="s">
        <v>275</v>
      </c>
      <c r="C156" s="406"/>
      <c r="D156" s="407"/>
    </row>
    <row r="157" spans="1:4">
      <c r="A157" s="413">
        <v>24</v>
      </c>
      <c r="B157" s="414" t="s">
        <v>276</v>
      </c>
      <c r="C157" s="406"/>
      <c r="D157" s="407"/>
    </row>
    <row r="158" spans="1:4">
      <c r="A158" s="413">
        <v>25</v>
      </c>
      <c r="B158" s="414" t="s">
        <v>277</v>
      </c>
      <c r="C158" s="406"/>
      <c r="D158" s="407"/>
    </row>
    <row r="159" spans="1:4">
      <c r="A159" s="413">
        <v>26</v>
      </c>
      <c r="B159" s="414" t="s">
        <v>278</v>
      </c>
      <c r="C159" s="406"/>
      <c r="D159" s="407"/>
    </row>
    <row r="160" spans="1:4">
      <c r="A160" s="413">
        <v>27</v>
      </c>
      <c r="B160" s="414" t="s">
        <v>279</v>
      </c>
      <c r="C160" s="406"/>
      <c r="D160" s="407"/>
    </row>
    <row r="161" spans="1:4">
      <c r="A161" s="413">
        <v>28</v>
      </c>
      <c r="B161" s="414" t="s">
        <v>280</v>
      </c>
      <c r="C161" s="406"/>
      <c r="D161" s="407"/>
    </row>
    <row r="162" spans="1:4">
      <c r="A162" s="413">
        <v>29</v>
      </c>
      <c r="B162" s="414" t="s">
        <v>281</v>
      </c>
      <c r="C162" s="406"/>
      <c r="D162" s="407"/>
    </row>
    <row r="163" spans="1:4">
      <c r="A163" s="413">
        <v>30</v>
      </c>
      <c r="B163" s="414" t="s">
        <v>282</v>
      </c>
      <c r="C163" s="406"/>
      <c r="D163" s="407"/>
    </row>
    <row r="164" spans="1:4">
      <c r="A164" s="413">
        <v>31</v>
      </c>
      <c r="B164" s="414" t="s">
        <v>283</v>
      </c>
      <c r="C164" s="406"/>
      <c r="D164" s="407"/>
    </row>
    <row r="165" spans="1:4">
      <c r="A165" s="413">
        <v>32</v>
      </c>
      <c r="B165" s="414" t="s">
        <v>284</v>
      </c>
      <c r="C165" s="406"/>
      <c r="D165" s="407"/>
    </row>
    <row r="166" spans="1:4">
      <c r="A166" s="413">
        <v>33</v>
      </c>
      <c r="B166" s="414" t="s">
        <v>285</v>
      </c>
      <c r="C166" s="406"/>
      <c r="D166" s="407"/>
    </row>
    <row r="167" spans="1:4">
      <c r="A167" s="413">
        <v>34</v>
      </c>
      <c r="B167" s="414" t="s">
        <v>286</v>
      </c>
      <c r="C167" s="406"/>
      <c r="D167" s="407"/>
    </row>
    <row r="168" spans="1:4">
      <c r="A168" s="413">
        <v>35</v>
      </c>
      <c r="B168" s="414" t="s">
        <v>287</v>
      </c>
      <c r="C168" s="406"/>
      <c r="D168" s="407"/>
    </row>
    <row r="169" spans="1:4">
      <c r="A169" s="413">
        <v>36</v>
      </c>
      <c r="B169" s="414" t="s">
        <v>288</v>
      </c>
      <c r="C169" s="406"/>
      <c r="D169" s="407"/>
    </row>
    <row r="170" spans="1:4">
      <c r="A170" s="413">
        <v>37</v>
      </c>
      <c r="B170" s="414" t="s">
        <v>289</v>
      </c>
      <c r="C170" s="406"/>
      <c r="D170" s="407"/>
    </row>
    <row r="171" spans="1:4">
      <c r="A171" s="413">
        <v>38</v>
      </c>
      <c r="B171" s="414" t="s">
        <v>290</v>
      </c>
      <c r="C171" s="406"/>
      <c r="D171" s="407"/>
    </row>
    <row r="172" spans="1:4">
      <c r="A172" s="413">
        <v>39</v>
      </c>
      <c r="B172" s="414" t="s">
        <v>291</v>
      </c>
      <c r="C172" s="406"/>
      <c r="D172" s="407"/>
    </row>
    <row r="173" spans="1:4">
      <c r="A173" s="413">
        <v>40</v>
      </c>
      <c r="B173" s="414" t="s">
        <v>292</v>
      </c>
      <c r="C173" s="406"/>
      <c r="D173" s="407"/>
    </row>
    <row r="174" spans="1:4">
      <c r="A174" s="413">
        <v>41</v>
      </c>
      <c r="B174" s="414" t="s">
        <v>293</v>
      </c>
      <c r="C174" s="406"/>
      <c r="D174" s="407"/>
    </row>
    <row r="175" spans="1:4">
      <c r="A175" s="413">
        <v>42</v>
      </c>
      <c r="B175" s="414" t="s">
        <v>294</v>
      </c>
      <c r="C175" s="406"/>
      <c r="D175" s="407"/>
    </row>
    <row r="176" spans="1:4">
      <c r="A176" s="413">
        <v>43</v>
      </c>
      <c r="B176" s="414" t="s">
        <v>295</v>
      </c>
      <c r="C176" s="406"/>
      <c r="D176" s="407"/>
    </row>
    <row r="177" spans="1:4">
      <c r="A177" s="413">
        <v>44</v>
      </c>
      <c r="B177" s="414" t="s">
        <v>296</v>
      </c>
      <c r="C177" s="406"/>
      <c r="D177" s="407"/>
    </row>
    <row r="178" spans="1:4">
      <c r="A178" s="413">
        <v>45</v>
      </c>
      <c r="B178" s="414" t="s">
        <v>297</v>
      </c>
      <c r="C178" s="406"/>
      <c r="D178" s="407"/>
    </row>
    <row r="179" spans="1:4">
      <c r="A179" s="413">
        <v>46</v>
      </c>
      <c r="B179" s="414" t="s">
        <v>298</v>
      </c>
      <c r="C179" s="406"/>
      <c r="D179" s="407"/>
    </row>
    <row r="180" spans="1:4">
      <c r="A180" s="413">
        <v>47</v>
      </c>
      <c r="B180" s="414" t="s">
        <v>299</v>
      </c>
      <c r="C180" s="406"/>
      <c r="D180" s="407"/>
    </row>
    <row r="181" spans="1:4">
      <c r="A181" s="413">
        <v>48</v>
      </c>
      <c r="B181" s="414" t="s">
        <v>300</v>
      </c>
      <c r="C181" s="406"/>
      <c r="D181" s="407"/>
    </row>
    <row r="182" spans="1:4">
      <c r="A182" s="413">
        <v>49</v>
      </c>
      <c r="B182" s="414" t="s">
        <v>301</v>
      </c>
      <c r="C182" s="406"/>
      <c r="D182" s="407"/>
    </row>
    <row r="183" spans="1:4">
      <c r="A183" s="413">
        <v>50</v>
      </c>
      <c r="B183" s="414" t="s">
        <v>302</v>
      </c>
      <c r="C183" s="406"/>
      <c r="D183" s="407"/>
    </row>
    <row r="184" spans="1:4">
      <c r="A184" s="413">
        <v>51</v>
      </c>
      <c r="B184" s="414" t="s">
        <v>303</v>
      </c>
      <c r="C184" s="406"/>
      <c r="D184" s="407"/>
    </row>
    <row r="185" spans="1:4">
      <c r="A185" s="413">
        <v>52</v>
      </c>
      <c r="B185" s="414" t="s">
        <v>304</v>
      </c>
      <c r="C185" s="406"/>
      <c r="D185" s="407"/>
    </row>
    <row r="186" spans="1:4">
      <c r="A186" s="413">
        <v>53</v>
      </c>
      <c r="B186" s="414" t="s">
        <v>305</v>
      </c>
      <c r="C186" s="406"/>
      <c r="D186" s="407"/>
    </row>
    <row r="187" spans="1:4">
      <c r="A187" s="413">
        <v>54</v>
      </c>
      <c r="B187" s="414" t="s">
        <v>306</v>
      </c>
      <c r="C187" s="406"/>
      <c r="D187" s="407"/>
    </row>
    <row r="188" spans="1:4">
      <c r="A188" s="413">
        <v>55</v>
      </c>
      <c r="B188" s="414" t="s">
        <v>307</v>
      </c>
      <c r="C188" s="406"/>
      <c r="D188" s="407"/>
    </row>
    <row r="189" spans="1:4">
      <c r="A189" s="413">
        <v>56</v>
      </c>
      <c r="B189" s="414" t="s">
        <v>308</v>
      </c>
      <c r="C189" s="406"/>
      <c r="D189" s="407"/>
    </row>
    <row r="190" spans="1:4">
      <c r="A190" s="413">
        <v>57</v>
      </c>
      <c r="B190" s="414" t="s">
        <v>309</v>
      </c>
      <c r="C190" s="406"/>
      <c r="D190" s="407"/>
    </row>
    <row r="191" spans="1:4">
      <c r="A191" s="413">
        <v>58</v>
      </c>
      <c r="B191" s="414" t="s">
        <v>310</v>
      </c>
      <c r="C191" s="406"/>
      <c r="D191" s="407"/>
    </row>
    <row r="192" spans="1:4">
      <c r="A192" s="413">
        <v>59</v>
      </c>
      <c r="B192" s="414" t="s">
        <v>311</v>
      </c>
      <c r="C192" s="406"/>
      <c r="D192" s="407"/>
    </row>
    <row r="193" spans="1:4">
      <c r="A193" s="413">
        <v>60</v>
      </c>
      <c r="B193" s="414" t="s">
        <v>312</v>
      </c>
      <c r="C193" s="406"/>
      <c r="D193" s="407"/>
    </row>
    <row r="194" spans="1:4">
      <c r="A194" s="413">
        <v>61</v>
      </c>
      <c r="B194" s="414" t="s">
        <v>313</v>
      </c>
      <c r="C194" s="406"/>
      <c r="D194" s="407"/>
    </row>
    <row r="195" spans="1:4">
      <c r="A195" s="413">
        <v>62</v>
      </c>
      <c r="B195" s="414" t="s">
        <v>314</v>
      </c>
      <c r="C195" s="406"/>
      <c r="D195" s="407"/>
    </row>
    <row r="196" spans="1:4">
      <c r="A196" s="413">
        <v>63</v>
      </c>
      <c r="B196" s="414" t="s">
        <v>315</v>
      </c>
      <c r="C196" s="406"/>
      <c r="D196" s="407"/>
    </row>
    <row r="197" spans="1:4">
      <c r="A197" s="413">
        <v>64</v>
      </c>
      <c r="B197" s="414" t="s">
        <v>316</v>
      </c>
      <c r="C197" s="406"/>
      <c r="D197" s="407"/>
    </row>
    <row r="198" spans="1:4">
      <c r="A198" s="413">
        <v>65</v>
      </c>
      <c r="B198" s="414" t="s">
        <v>317</v>
      </c>
      <c r="C198" s="406"/>
      <c r="D198" s="407"/>
    </row>
    <row r="199" spans="1:4">
      <c r="A199" s="413">
        <v>66</v>
      </c>
      <c r="B199" s="414" t="s">
        <v>318</v>
      </c>
      <c r="C199" s="406"/>
      <c r="D199" s="407"/>
    </row>
    <row r="200" spans="1:4">
      <c r="A200" s="413">
        <v>67</v>
      </c>
      <c r="B200" s="414" t="s">
        <v>319</v>
      </c>
      <c r="C200" s="406"/>
      <c r="D200" s="407"/>
    </row>
    <row r="201" spans="1:4">
      <c r="A201" s="413">
        <v>68</v>
      </c>
      <c r="B201" s="414" t="s">
        <v>320</v>
      </c>
      <c r="C201" s="406"/>
      <c r="D201" s="407"/>
    </row>
    <row r="202" spans="1:4">
      <c r="A202" s="413">
        <v>69</v>
      </c>
      <c r="B202" s="414" t="s">
        <v>321</v>
      </c>
      <c r="C202" s="406"/>
      <c r="D202" s="407"/>
    </row>
    <row r="203" spans="1:4">
      <c r="A203" s="413">
        <v>70</v>
      </c>
      <c r="B203" s="414" t="s">
        <v>322</v>
      </c>
      <c r="C203" s="406"/>
      <c r="D203" s="407"/>
    </row>
    <row r="204" spans="1:4">
      <c r="A204" s="413">
        <v>71</v>
      </c>
      <c r="B204" s="414" t="s">
        <v>323</v>
      </c>
      <c r="C204" s="406"/>
      <c r="D204" s="407"/>
    </row>
    <row r="205" spans="1:4">
      <c r="A205" s="413">
        <v>72</v>
      </c>
      <c r="B205" s="414" t="s">
        <v>324</v>
      </c>
      <c r="C205" s="406"/>
      <c r="D205" s="407"/>
    </row>
    <row r="206" spans="1:4">
      <c r="A206" s="413">
        <v>73</v>
      </c>
      <c r="B206" s="414" t="s">
        <v>325</v>
      </c>
      <c r="C206" s="406"/>
      <c r="D206" s="407"/>
    </row>
    <row r="207" spans="1:4">
      <c r="A207" s="413">
        <v>74</v>
      </c>
      <c r="B207" s="414" t="s">
        <v>326</v>
      </c>
      <c r="C207" s="406"/>
      <c r="D207" s="407"/>
    </row>
    <row r="208" spans="1:4">
      <c r="A208" s="413">
        <v>75</v>
      </c>
      <c r="B208" s="414" t="s">
        <v>327</v>
      </c>
      <c r="C208" s="406"/>
      <c r="D208" s="407"/>
    </row>
    <row r="209" spans="1:4">
      <c r="A209" s="413">
        <v>76</v>
      </c>
      <c r="B209" s="414" t="s">
        <v>328</v>
      </c>
      <c r="C209" s="406"/>
      <c r="D209" s="407"/>
    </row>
    <row r="210" spans="1:4">
      <c r="A210" s="413">
        <v>77</v>
      </c>
      <c r="B210" s="414" t="s">
        <v>329</v>
      </c>
      <c r="C210" s="406"/>
      <c r="D210" s="407"/>
    </row>
    <row r="211" spans="1:4">
      <c r="A211" s="413">
        <v>78</v>
      </c>
      <c r="B211" s="414" t="s">
        <v>330</v>
      </c>
      <c r="C211" s="406"/>
      <c r="D211" s="407"/>
    </row>
    <row r="212" spans="1:4">
      <c r="A212" s="413">
        <v>79</v>
      </c>
      <c r="B212" s="414" t="s">
        <v>331</v>
      </c>
      <c r="C212" s="406"/>
      <c r="D212" s="407"/>
    </row>
    <row r="213" spans="1:4">
      <c r="A213" s="413">
        <v>80</v>
      </c>
      <c r="B213" s="414" t="s">
        <v>332</v>
      </c>
      <c r="C213" s="406"/>
      <c r="D213" s="407"/>
    </row>
    <row r="214" spans="1:4">
      <c r="A214" s="413">
        <v>81</v>
      </c>
      <c r="B214" s="414" t="s">
        <v>333</v>
      </c>
      <c r="C214" s="406"/>
      <c r="D214" s="407"/>
    </row>
    <row r="215" spans="1:4">
      <c r="A215" s="413">
        <v>82</v>
      </c>
      <c r="B215" s="414" t="s">
        <v>334</v>
      </c>
      <c r="C215" s="406"/>
      <c r="D215" s="407"/>
    </row>
    <row r="216" spans="1:4">
      <c r="A216" s="413">
        <v>83</v>
      </c>
      <c r="B216" s="414" t="s">
        <v>335</v>
      </c>
      <c r="C216" s="406"/>
      <c r="D216" s="407"/>
    </row>
    <row r="217" spans="1:4">
      <c r="A217" s="413">
        <v>84</v>
      </c>
      <c r="B217" s="414" t="s">
        <v>336</v>
      </c>
      <c r="C217" s="406"/>
      <c r="D217" s="407"/>
    </row>
    <row r="218" spans="1:4">
      <c r="A218" s="413">
        <v>85</v>
      </c>
      <c r="B218" s="414" t="s">
        <v>337</v>
      </c>
      <c r="C218" s="406"/>
      <c r="D218" s="407"/>
    </row>
    <row r="219" spans="1:4">
      <c r="A219" s="413">
        <v>86</v>
      </c>
      <c r="B219" s="414" t="s">
        <v>338</v>
      </c>
      <c r="C219" s="406"/>
      <c r="D219" s="407"/>
    </row>
    <row r="220" spans="1:4">
      <c r="A220" s="413">
        <v>87</v>
      </c>
      <c r="B220" s="414" t="s">
        <v>339</v>
      </c>
      <c r="C220" s="406"/>
      <c r="D220" s="407"/>
    </row>
    <row r="221" spans="1:4">
      <c r="A221" s="413">
        <v>88</v>
      </c>
      <c r="B221" s="414" t="s">
        <v>340</v>
      </c>
      <c r="C221" s="406"/>
      <c r="D221" s="407"/>
    </row>
    <row r="222" spans="1:4">
      <c r="A222" s="413">
        <v>89</v>
      </c>
      <c r="B222" s="414" t="s">
        <v>341</v>
      </c>
      <c r="C222" s="406"/>
      <c r="D222" s="407"/>
    </row>
    <row r="223" spans="1:4">
      <c r="A223" s="413">
        <v>90</v>
      </c>
      <c r="B223" s="414" t="s">
        <v>342</v>
      </c>
      <c r="C223" s="406"/>
      <c r="D223" s="407"/>
    </row>
    <row r="224" spans="1:4">
      <c r="A224" s="413">
        <v>91</v>
      </c>
      <c r="B224" s="414" t="s">
        <v>343</v>
      </c>
      <c r="C224" s="406"/>
      <c r="D224" s="407"/>
    </row>
    <row r="225" spans="1:4">
      <c r="A225" s="413">
        <v>92</v>
      </c>
      <c r="B225" s="414" t="s">
        <v>344</v>
      </c>
      <c r="C225" s="406"/>
      <c r="D225" s="407"/>
    </row>
    <row r="226" spans="1:4">
      <c r="A226" s="413">
        <v>93</v>
      </c>
      <c r="B226" s="414" t="s">
        <v>345</v>
      </c>
      <c r="C226" s="406"/>
      <c r="D226" s="407"/>
    </row>
    <row r="227" spans="1:4">
      <c r="A227" s="413">
        <v>94</v>
      </c>
      <c r="B227" s="414" t="s">
        <v>346</v>
      </c>
      <c r="C227" s="406"/>
      <c r="D227" s="407"/>
    </row>
    <row r="228" spans="1:4">
      <c r="A228" s="413">
        <v>95</v>
      </c>
      <c r="B228" s="414" t="s">
        <v>347</v>
      </c>
      <c r="C228" s="406"/>
      <c r="D228" s="407"/>
    </row>
    <row r="229" spans="1:4">
      <c r="A229" s="413">
        <v>96</v>
      </c>
      <c r="B229" s="414" t="s">
        <v>348</v>
      </c>
      <c r="C229" s="406"/>
      <c r="D229" s="407"/>
    </row>
    <row r="230" spans="1:4">
      <c r="A230" s="413">
        <v>97</v>
      </c>
      <c r="B230" s="414" t="s">
        <v>349</v>
      </c>
      <c r="C230" s="406"/>
      <c r="D230" s="407"/>
    </row>
    <row r="231" spans="1:4">
      <c r="A231" s="413">
        <v>98</v>
      </c>
      <c r="B231" s="414" t="s">
        <v>350</v>
      </c>
      <c r="C231" s="406"/>
      <c r="D231" s="407"/>
    </row>
    <row r="232" spans="1:4">
      <c r="A232" s="413">
        <v>99</v>
      </c>
      <c r="B232" s="414" t="s">
        <v>351</v>
      </c>
      <c r="C232" s="406"/>
      <c r="D232" s="407"/>
    </row>
    <row r="233" spans="1:4" ht="13.5" thickBot="1">
      <c r="A233" s="415">
        <v>100</v>
      </c>
      <c r="B233" s="416" t="s">
        <v>352</v>
      </c>
      <c r="C233" s="417"/>
      <c r="D233" s="418"/>
    </row>
  </sheetData>
  <sheetProtection selectLockedCells="1"/>
  <customSheetViews>
    <customSheetView guid="{2D544FD3-9AE6-4B80-AA82-448E4DBFAD61}" hiddenColumns="1" state="hidden" topLeftCell="P1">
      <selection activeCell="DT28" sqref="DT28"/>
      <pageMargins left="0.75" right="0.75" top="1" bottom="1" header="0.5" footer="0.5"/>
      <pageSetup orientation="portrait" r:id="rId1"/>
      <headerFooter alignWithMargins="0"/>
    </customSheetView>
    <customSheetView guid="{267FF044-3C5D-4FEC-AC00-A7E30583F8BB}" hiddenColumns="1" state="hidden" topLeftCell="P1">
      <selection activeCell="DT28" sqref="DT28"/>
      <pageMargins left="0.75" right="0.75" top="1" bottom="1" header="0.5" footer="0.5"/>
      <pageSetup orientation="portrait" r:id="rId2"/>
      <headerFooter alignWithMargins="0"/>
    </customSheetView>
    <customSheetView guid="{3FCD02EB-1C44-4646-B069-2B9945E67B1F}" hiddenColumns="1" state="hidden" topLeftCell="P1">
      <selection activeCell="DT28" sqref="DT28"/>
      <pageMargins left="0.75" right="0.75" top="1" bottom="1" header="0.5" footer="0.5"/>
      <pageSetup orientation="portrait" r:id="rId3"/>
      <headerFooter alignWithMargins="0"/>
    </customSheetView>
    <customSheetView guid="{B056965A-4BE5-44B3-AB31-550AD9F023BC}" hiddenColumns="1" state="hidden" topLeftCell="P1">
      <selection activeCell="DT28" sqref="DT28"/>
      <pageMargins left="0.75" right="0.75" top="1" bottom="1" header="0.5" footer="0.5"/>
      <pageSetup orientation="portrait" r:id="rId4"/>
      <headerFooter alignWithMargins="0"/>
    </customSheetView>
    <customSheetView guid="{63D51328-7CBC-4A1E-B96D-BAE91416501B}" hiddenColumns="1" state="hidden" topLeftCell="P1">
      <selection activeCell="DT28" sqref="DT28"/>
      <pageMargins left="0.75" right="0.75" top="1" bottom="1" header="0.5" footer="0.5"/>
      <pageSetup orientation="portrait" r:id="rId5"/>
      <headerFooter alignWithMargins="0"/>
    </customSheetView>
    <customSheetView guid="{99CA2F10-F926-46DC-8609-4EAE5B9F3585}" hiddenColumns="1" state="hidden" topLeftCell="P1">
      <selection activeCell="DT28" sqref="DT28"/>
      <pageMargins left="0.75" right="0.75" top="1" bottom="1" header="0.5" footer="0.5"/>
      <pageSetup orientation="portrait" r:id="rId6"/>
      <headerFooter alignWithMargins="0"/>
    </customSheetView>
    <customSheetView guid="{755190E0-7BE9-48F9-BB5F-DF8E25D6736A}" hiddenColumns="1" state="hidden" topLeftCell="P1">
      <selection activeCell="DT28" sqref="DT28"/>
      <pageMargins left="0.75" right="0.75" top="1" bottom="1" header="0.5" footer="0.5"/>
      <pageSetup orientation="portrait" r:id="rId7"/>
      <headerFooter alignWithMargins="0"/>
    </customSheetView>
    <customSheetView guid="{F1B559AA-B9AD-4E4C-B94A-ECBE5878008B}" hiddenColumns="1" state="hidden" topLeftCell="P1">
      <selection activeCell="DT28" sqref="DT28"/>
      <pageMargins left="0.75" right="0.75" top="1" bottom="1" header="0.5" footer="0.5"/>
      <pageSetup orientation="portrait" r:id="rId8"/>
      <headerFooter alignWithMargins="0"/>
    </customSheetView>
    <customSheetView guid="{A4F9CA79-D3DE-43F5-9CDC-F14C42FDD954}" hiddenColumns="1" state="hidden" topLeftCell="P1">
      <selection activeCell="DT28" sqref="DT28"/>
      <pageMargins left="0.75" right="0.75" top="1" bottom="1" header="0.5" footer="0.5"/>
      <pageSetup orientation="portrait" r:id="rId9"/>
      <headerFooter alignWithMargins="0"/>
    </customSheetView>
    <customSheetView guid="{CCA37BAE-906F-43D5-9FD9-B13563E4B9D7}" hiddenColumns="1" state="hidden" topLeftCell="P1">
      <selection activeCell="DT28" sqref="DT28"/>
      <pageMargins left="0.75" right="0.75" top="1" bottom="1" header="0.5" footer="0.5"/>
      <pageSetup orientation="portrait" r:id="rId10"/>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3"/>
  <sheetViews>
    <sheetView showGridLines="0" workbookViewId="0">
      <selection activeCell="B2" sqref="B2:E2"/>
    </sheetView>
  </sheetViews>
  <sheetFormatPr defaultColWidth="9.140625" defaultRowHeight="13.5"/>
  <cols>
    <col min="1" max="1" width="9.85546875" style="44" customWidth="1"/>
    <col min="2" max="2" width="12.7109375" style="44" customWidth="1"/>
    <col min="3" max="4" width="44.140625" style="44" customWidth="1"/>
    <col min="5" max="5" width="12.85546875" style="44" customWidth="1"/>
    <col min="6" max="6" width="9.85546875" style="37" customWidth="1"/>
    <col min="7" max="9" width="9.140625" style="37" customWidth="1"/>
    <col min="10" max="16384" width="9.140625" style="33"/>
  </cols>
  <sheetData>
    <row r="1" spans="1:10" ht="30.75" customHeight="1">
      <c r="A1" s="29"/>
      <c r="B1" s="638"/>
      <c r="C1" s="639"/>
      <c r="D1" s="639"/>
      <c r="E1" s="640"/>
      <c r="F1" s="30"/>
      <c r="G1" s="31"/>
      <c r="H1" s="31"/>
      <c r="I1" s="31"/>
      <c r="J1" s="32"/>
    </row>
    <row r="2" spans="1:10" ht="90.6" customHeight="1">
      <c r="A2" s="641" t="s">
        <v>22</v>
      </c>
      <c r="B2" s="644" t="str">
        <f>Basic!B1</f>
        <v>Loss Reduction work under RDSS in Kargil district under Implementation of Distribution Infrastructure works of LPDD under RDSS in the districts of Leh &amp; Kargil of UT of Ladakh- Re-Tender</v>
      </c>
      <c r="C2" s="645"/>
      <c r="D2" s="645"/>
      <c r="E2" s="646"/>
      <c r="F2" s="647" t="str">
        <f>Basic!B3</f>
        <v xml:space="preserve">Package: Kargil District </v>
      </c>
      <c r="G2" s="31"/>
      <c r="H2" s="31"/>
      <c r="I2" s="31"/>
      <c r="J2" s="32"/>
    </row>
    <row r="3" spans="1:10" ht="23.25" customHeight="1">
      <c r="A3" s="642"/>
      <c r="B3" s="650" t="str">
        <f>Basic!B5</f>
        <v>NIT/RFB No.: CC/NT/W-MISC/DOM/A04/24/08107</v>
      </c>
      <c r="C3" s="651"/>
      <c r="D3" s="651"/>
      <c r="E3" s="652"/>
      <c r="F3" s="648"/>
      <c r="G3" s="31"/>
      <c r="H3" s="31"/>
      <c r="I3" s="31"/>
      <c r="J3" s="32"/>
    </row>
    <row r="4" spans="1:10" ht="39.950000000000003" customHeight="1">
      <c r="A4" s="642"/>
      <c r="B4" s="34">
        <v>1</v>
      </c>
      <c r="C4" s="653" t="s">
        <v>410</v>
      </c>
      <c r="D4" s="653"/>
      <c r="E4" s="654"/>
      <c r="F4" s="648"/>
      <c r="G4" s="35"/>
      <c r="H4" s="36" t="s">
        <v>23</v>
      </c>
      <c r="I4" s="31"/>
      <c r="J4" s="32"/>
    </row>
    <row r="5" spans="1:10" ht="30" customHeight="1">
      <c r="A5" s="642"/>
      <c r="B5" s="34">
        <v>2</v>
      </c>
      <c r="C5" s="653" t="s">
        <v>411</v>
      </c>
      <c r="D5" s="653"/>
      <c r="E5" s="654"/>
      <c r="F5" s="648"/>
      <c r="G5" s="31"/>
      <c r="H5" s="31"/>
      <c r="I5" s="31"/>
      <c r="J5" s="32"/>
    </row>
    <row r="6" spans="1:10" s="37" customFormat="1" ht="30" customHeight="1">
      <c r="A6" s="642"/>
      <c r="B6" s="34">
        <v>3</v>
      </c>
      <c r="C6" s="653" t="s">
        <v>24</v>
      </c>
      <c r="D6" s="653"/>
      <c r="E6" s="654"/>
      <c r="F6" s="648"/>
      <c r="G6" s="31"/>
      <c r="H6" s="31"/>
      <c r="I6" s="31"/>
      <c r="J6" s="31"/>
    </row>
    <row r="7" spans="1:10" ht="5.25" customHeight="1">
      <c r="A7" s="642"/>
      <c r="B7" s="34"/>
      <c r="C7" s="653"/>
      <c r="D7" s="653"/>
      <c r="E7" s="654"/>
      <c r="F7" s="648"/>
      <c r="G7" s="31"/>
      <c r="H7" s="31"/>
      <c r="I7" s="31"/>
      <c r="J7" s="32"/>
    </row>
    <row r="8" spans="1:10" ht="15.95" customHeight="1">
      <c r="A8" s="643"/>
      <c r="B8" s="655"/>
      <c r="C8" s="656"/>
      <c r="D8" s="656"/>
      <c r="E8" s="40"/>
      <c r="F8" s="649"/>
      <c r="G8" s="31"/>
      <c r="H8" s="31"/>
      <c r="I8" s="31"/>
      <c r="J8" s="32"/>
    </row>
    <row r="9" spans="1:10" ht="24" customHeight="1">
      <c r="A9" s="632"/>
      <c r="B9" s="633"/>
      <c r="C9" s="634"/>
      <c r="D9" s="634"/>
      <c r="E9" s="39"/>
      <c r="F9" s="635"/>
      <c r="G9" s="41"/>
      <c r="H9" s="41"/>
      <c r="I9" s="41"/>
      <c r="J9" s="41"/>
    </row>
    <row r="10" spans="1:10" ht="15.95" customHeight="1">
      <c r="A10" s="632"/>
      <c r="B10" s="636"/>
      <c r="C10" s="637"/>
      <c r="D10" s="637"/>
      <c r="E10" s="42"/>
      <c r="F10" s="635"/>
      <c r="G10" s="41"/>
      <c r="H10" s="41"/>
      <c r="I10" s="41"/>
      <c r="J10" s="41"/>
    </row>
    <row r="11" spans="1:10" ht="15.75">
      <c r="A11" s="38"/>
      <c r="B11" s="43"/>
      <c r="C11" s="43"/>
      <c r="D11" s="43"/>
      <c r="E11" s="43"/>
      <c r="F11" s="31"/>
      <c r="G11" s="31"/>
      <c r="H11" s="31"/>
      <c r="I11" s="31"/>
      <c r="J11" s="32"/>
    </row>
    <row r="12" spans="1:10" ht="15.75">
      <c r="A12" s="38"/>
      <c r="B12" s="38"/>
      <c r="C12" s="38"/>
      <c r="D12" s="38"/>
      <c r="E12" s="38"/>
      <c r="F12" s="31"/>
      <c r="G12" s="31"/>
      <c r="H12" s="31"/>
      <c r="I12" s="31"/>
      <c r="J12" s="32"/>
    </row>
    <row r="13" spans="1:10" ht="15.75">
      <c r="A13" s="38"/>
      <c r="B13" s="38"/>
      <c r="C13" s="38"/>
      <c r="D13" s="38"/>
      <c r="E13" s="38"/>
      <c r="F13" s="31"/>
      <c r="G13" s="31"/>
      <c r="H13" s="31"/>
      <c r="I13" s="31"/>
      <c r="J13" s="32"/>
    </row>
  </sheetData>
  <sheetProtection algorithmName="SHA-512" hashValue="T2CZtTL74+7al+PYcyiU8fSkaeL3sh7rsHvAfef16ev4z7604C0KBhRjDyY7a8p4+M1Z9CVXXw9K5IqrpK5T2g==" saltValue="gWMEiOh1QuZdR/bSeTrMQQ==" spinCount="100000" sheet="1" selectLockedCells="1"/>
  <customSheetViews>
    <customSheetView guid="{2D544FD3-9AE6-4B80-AA82-448E4DBFAD61}" showGridLines="0">
      <selection activeCell="D20" sqref="D20"/>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267FF044-3C5D-4FEC-AC00-A7E30583F8BB}" showGridLines="0" hiddenRows="1">
      <selection activeCell="C4" sqref="C4:E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3FCD02EB-1C44-4646-B069-2B9945E67B1F}"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B056965A-4BE5-44B3-AB31-550AD9F023BC}"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755190E0-7BE9-48F9-BB5F-DF8E25D6736A}"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F1B559AA-B9AD-4E4C-B94A-ECBE5878008B}" showGridLines="0" hiddenRows="1" topLeftCell="A4">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A4F9CA79-D3DE-43F5-9CDC-F14C42FDD954}"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CCA37BAE-906F-43D5-9FD9-B13563E4B9D7}" showGridLines="0">
      <selection activeCell="D20" sqref="D20"/>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s>
  <mergeCells count="14">
    <mergeCell ref="A9:A10"/>
    <mergeCell ref="B9:D9"/>
    <mergeCell ref="F9:F10"/>
    <mergeCell ref="B10:D10"/>
    <mergeCell ref="B1:E1"/>
    <mergeCell ref="A2:A8"/>
    <mergeCell ref="B2:E2"/>
    <mergeCell ref="F2:F8"/>
    <mergeCell ref="B3:E3"/>
    <mergeCell ref="C4:E4"/>
    <mergeCell ref="C5:E5"/>
    <mergeCell ref="C6:E6"/>
    <mergeCell ref="C7:E7"/>
    <mergeCell ref="B8:D8"/>
  </mergeCells>
  <printOptions horizontalCentered="1"/>
  <pageMargins left="0.15748031496063" right="0.23622047244094499" top="0.78" bottom="0.98425196850393704" header="0.35433070866141703" footer="0.511811023622047"/>
  <pageSetup paperSize="9"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48"/>
    <col min="2" max="2" width="9.140625" style="49"/>
    <col min="3" max="3" width="83" style="49" customWidth="1"/>
    <col min="4" max="4" width="75.5703125" style="48" customWidth="1"/>
    <col min="5" max="16384" width="9.140625" style="47"/>
  </cols>
  <sheetData>
    <row r="1" spans="1:11" ht="45" customHeight="1">
      <c r="A1" s="658" t="s">
        <v>245</v>
      </c>
      <c r="B1" s="658"/>
      <c r="C1" s="658"/>
      <c r="D1" s="45"/>
      <c r="E1" s="46"/>
      <c r="F1" s="46"/>
      <c r="G1" s="46"/>
      <c r="H1" s="46"/>
      <c r="I1" s="46"/>
      <c r="J1" s="46"/>
      <c r="K1" s="46"/>
    </row>
    <row r="2" spans="1:11" ht="18" customHeight="1">
      <c r="D2" s="26"/>
      <c r="E2" s="50"/>
      <c r="F2" s="50"/>
      <c r="G2" s="50"/>
      <c r="H2" s="50"/>
      <c r="I2" s="50"/>
      <c r="J2" s="50"/>
      <c r="K2" s="50"/>
    </row>
    <row r="3" spans="1:11" ht="18" customHeight="1">
      <c r="A3" s="51" t="s">
        <v>25</v>
      </c>
      <c r="B3" s="49" t="s">
        <v>26</v>
      </c>
      <c r="D3" s="52"/>
      <c r="E3" s="53"/>
      <c r="F3" s="53"/>
      <c r="G3" s="53"/>
      <c r="H3" s="53"/>
      <c r="I3" s="53"/>
      <c r="J3" s="53"/>
      <c r="K3" s="53"/>
    </row>
    <row r="4" spans="1:11" ht="18" customHeight="1">
      <c r="B4" s="54" t="s">
        <v>27</v>
      </c>
      <c r="C4" s="55" t="s">
        <v>28</v>
      </c>
      <c r="D4" s="52"/>
      <c r="E4" s="53"/>
      <c r="F4" s="53"/>
      <c r="G4" s="53"/>
      <c r="H4" s="53"/>
      <c r="I4" s="53"/>
      <c r="J4" s="53"/>
      <c r="K4" s="53"/>
    </row>
    <row r="5" spans="1:11" ht="38.1" customHeight="1">
      <c r="B5" s="54" t="s">
        <v>29</v>
      </c>
      <c r="C5" s="55" t="s">
        <v>30</v>
      </c>
      <c r="D5" s="52"/>
      <c r="E5" s="53"/>
      <c r="F5" s="53"/>
      <c r="G5" s="53"/>
      <c r="H5" s="53"/>
      <c r="I5" s="53"/>
      <c r="J5" s="53"/>
      <c r="K5" s="53"/>
    </row>
    <row r="6" spans="1:11" ht="18" customHeight="1">
      <c r="B6" s="54" t="s">
        <v>31</v>
      </c>
      <c r="C6" s="55" t="s">
        <v>32</v>
      </c>
      <c r="D6" s="52"/>
      <c r="E6" s="53"/>
      <c r="F6" s="53"/>
      <c r="G6" s="53"/>
      <c r="H6" s="53"/>
      <c r="I6" s="53"/>
      <c r="J6" s="53"/>
      <c r="K6" s="53"/>
    </row>
    <row r="7" spans="1:11" ht="18" customHeight="1">
      <c r="B7" s="54" t="s">
        <v>33</v>
      </c>
      <c r="C7" s="55" t="s">
        <v>34</v>
      </c>
      <c r="D7" s="52"/>
      <c r="E7" s="53"/>
      <c r="F7" s="53"/>
      <c r="G7" s="53"/>
      <c r="H7" s="53"/>
      <c r="I7" s="53"/>
      <c r="J7" s="53"/>
      <c r="K7" s="53"/>
    </row>
    <row r="8" spans="1:11" ht="18" customHeight="1">
      <c r="B8" s="54" t="s">
        <v>35</v>
      </c>
      <c r="C8" s="55" t="s">
        <v>36</v>
      </c>
      <c r="D8" s="52"/>
      <c r="E8" s="53"/>
      <c r="F8" s="53"/>
      <c r="G8" s="53"/>
      <c r="H8" s="53"/>
      <c r="I8" s="53"/>
      <c r="J8" s="53"/>
      <c r="K8" s="53"/>
    </row>
    <row r="9" spans="1:11" ht="18" customHeight="1">
      <c r="B9" s="54" t="s">
        <v>37</v>
      </c>
      <c r="C9" s="55" t="s">
        <v>38</v>
      </c>
      <c r="D9" s="52"/>
      <c r="E9" s="53"/>
      <c r="F9" s="53"/>
      <c r="G9" s="53"/>
      <c r="H9" s="53"/>
      <c r="I9" s="53"/>
      <c r="J9" s="53"/>
      <c r="K9" s="53"/>
    </row>
    <row r="10" spans="1:11" ht="18" customHeight="1">
      <c r="B10" s="54"/>
      <c r="C10" s="55"/>
      <c r="D10" s="52"/>
      <c r="E10" s="53"/>
      <c r="F10" s="53"/>
      <c r="G10" s="53"/>
      <c r="H10" s="53"/>
      <c r="I10" s="53"/>
      <c r="J10" s="53"/>
      <c r="K10" s="53"/>
    </row>
    <row r="11" spans="1:11" ht="18" customHeight="1">
      <c r="A11" s="51" t="s">
        <v>39</v>
      </c>
      <c r="B11" s="49" t="s">
        <v>40</v>
      </c>
      <c r="D11" s="52"/>
      <c r="E11" s="53"/>
      <c r="F11" s="53"/>
      <c r="G11" s="53"/>
      <c r="H11" s="53"/>
      <c r="I11" s="53"/>
      <c r="J11" s="53"/>
      <c r="K11" s="53"/>
    </row>
    <row r="12" spans="1:11" ht="18" customHeight="1">
      <c r="B12" s="657" t="s">
        <v>41</v>
      </c>
      <c r="C12" s="657"/>
      <c r="D12" s="56"/>
      <c r="E12" s="53"/>
      <c r="F12" s="53"/>
      <c r="G12" s="53"/>
      <c r="H12" s="53"/>
      <c r="I12" s="53"/>
      <c r="J12" s="53"/>
      <c r="K12" s="53"/>
    </row>
    <row r="13" spans="1:11" ht="18" customHeight="1">
      <c r="B13" s="57"/>
      <c r="C13" s="55" t="s">
        <v>42</v>
      </c>
      <c r="D13" s="52"/>
      <c r="E13" s="53"/>
      <c r="F13" s="53"/>
      <c r="G13" s="53"/>
      <c r="H13" s="53"/>
      <c r="I13" s="53"/>
      <c r="J13" s="53"/>
      <c r="K13" s="53"/>
    </row>
    <row r="14" spans="1:11" ht="18" customHeight="1">
      <c r="B14" s="657" t="s">
        <v>43</v>
      </c>
      <c r="C14" s="657"/>
      <c r="D14" s="56"/>
      <c r="E14" s="53"/>
      <c r="F14" s="53"/>
      <c r="G14" s="53"/>
      <c r="H14" s="53"/>
      <c r="I14" s="53"/>
      <c r="J14" s="53"/>
      <c r="K14" s="53"/>
    </row>
    <row r="15" spans="1:11" ht="38.1" customHeight="1">
      <c r="B15" s="58" t="s">
        <v>44</v>
      </c>
      <c r="C15" s="55" t="s">
        <v>45</v>
      </c>
      <c r="D15" s="52"/>
      <c r="E15" s="53"/>
      <c r="F15" s="53"/>
      <c r="G15" s="53"/>
      <c r="H15" s="53"/>
      <c r="I15" s="53"/>
      <c r="J15" s="53"/>
      <c r="K15" s="53"/>
    </row>
    <row r="16" spans="1:11" ht="36" customHeight="1">
      <c r="B16" s="58" t="s">
        <v>44</v>
      </c>
      <c r="C16" s="55" t="s">
        <v>46</v>
      </c>
      <c r="D16" s="52"/>
      <c r="E16" s="53"/>
      <c r="F16" s="53"/>
      <c r="G16" s="53"/>
      <c r="H16" s="53"/>
      <c r="I16" s="53"/>
      <c r="J16" s="53"/>
      <c r="K16" s="53"/>
    </row>
    <row r="17" spans="2:11" ht="42" customHeight="1">
      <c r="B17" s="58" t="s">
        <v>44</v>
      </c>
      <c r="C17" s="55" t="s">
        <v>47</v>
      </c>
      <c r="D17" s="52"/>
      <c r="E17" s="53"/>
      <c r="F17" s="53"/>
      <c r="G17" s="53"/>
      <c r="H17" s="53"/>
      <c r="I17" s="53"/>
      <c r="J17" s="53"/>
      <c r="K17" s="53"/>
    </row>
    <row r="18" spans="2:11" ht="18" customHeight="1">
      <c r="B18" s="58" t="s">
        <v>44</v>
      </c>
      <c r="C18" s="55" t="s">
        <v>48</v>
      </c>
      <c r="D18" s="52"/>
      <c r="E18" s="53"/>
      <c r="F18" s="53"/>
      <c r="G18" s="53"/>
      <c r="H18" s="53"/>
      <c r="I18" s="53"/>
      <c r="J18" s="53"/>
      <c r="K18" s="53"/>
    </row>
    <row r="19" spans="2:11" ht="18" customHeight="1">
      <c r="B19" s="58" t="s">
        <v>44</v>
      </c>
      <c r="C19" s="59" t="s">
        <v>49</v>
      </c>
      <c r="D19" s="52"/>
      <c r="E19" s="53"/>
      <c r="F19" s="53"/>
      <c r="G19" s="53"/>
      <c r="H19" s="53"/>
      <c r="I19" s="53"/>
      <c r="J19" s="53"/>
      <c r="K19" s="53"/>
    </row>
    <row r="20" spans="2:11" ht="18" customHeight="1">
      <c r="B20" s="58" t="s">
        <v>44</v>
      </c>
      <c r="C20" s="55" t="s">
        <v>50</v>
      </c>
      <c r="D20" s="52"/>
      <c r="E20" s="53"/>
      <c r="F20" s="53"/>
      <c r="G20" s="53"/>
      <c r="H20" s="53"/>
      <c r="I20" s="53"/>
      <c r="J20" s="53"/>
      <c r="K20" s="53"/>
    </row>
    <row r="21" spans="2:11" ht="18" customHeight="1">
      <c r="B21" s="657" t="s">
        <v>51</v>
      </c>
      <c r="C21" s="657"/>
      <c r="D21" s="56"/>
      <c r="E21" s="53"/>
      <c r="F21" s="53"/>
      <c r="G21" s="53"/>
      <c r="H21" s="53"/>
      <c r="I21" s="53"/>
      <c r="J21" s="53"/>
      <c r="K21" s="53"/>
    </row>
    <row r="22" spans="2:11" ht="54" customHeight="1">
      <c r="B22" s="58" t="s">
        <v>44</v>
      </c>
      <c r="C22" s="55" t="s">
        <v>52</v>
      </c>
      <c r="D22" s="52"/>
      <c r="E22" s="53"/>
      <c r="F22" s="53"/>
      <c r="G22" s="53"/>
      <c r="H22" s="53"/>
      <c r="I22" s="53"/>
      <c r="J22" s="53"/>
      <c r="K22" s="53"/>
    </row>
    <row r="23" spans="2:11" ht="54" customHeight="1">
      <c r="B23" s="58" t="s">
        <v>44</v>
      </c>
      <c r="C23" s="55" t="s">
        <v>53</v>
      </c>
      <c r="D23" s="52"/>
      <c r="E23" s="53"/>
      <c r="F23" s="53"/>
      <c r="G23" s="53"/>
      <c r="H23" s="53"/>
      <c r="I23" s="53"/>
      <c r="J23" s="53"/>
      <c r="K23" s="53"/>
    </row>
    <row r="24" spans="2:11" ht="57.6" customHeight="1">
      <c r="B24" s="58" t="s">
        <v>44</v>
      </c>
      <c r="C24" s="55" t="s">
        <v>54</v>
      </c>
      <c r="D24" s="52"/>
      <c r="E24" s="53"/>
      <c r="F24" s="53"/>
      <c r="G24" s="53"/>
      <c r="H24" s="53"/>
      <c r="I24" s="53"/>
      <c r="J24" s="53"/>
      <c r="K24" s="53"/>
    </row>
    <row r="25" spans="2:11" ht="18" customHeight="1">
      <c r="B25" s="58" t="s">
        <v>44</v>
      </c>
      <c r="C25" s="55" t="s">
        <v>55</v>
      </c>
      <c r="D25" s="52"/>
      <c r="E25" s="53"/>
      <c r="F25" s="53"/>
      <c r="G25" s="53"/>
      <c r="H25" s="53"/>
      <c r="I25" s="53"/>
      <c r="J25" s="53"/>
      <c r="K25" s="53"/>
    </row>
    <row r="26" spans="2:11" ht="38.1" customHeight="1">
      <c r="B26" s="58" t="s">
        <v>44</v>
      </c>
      <c r="C26" s="55" t="s">
        <v>56</v>
      </c>
      <c r="D26" s="52"/>
      <c r="E26" s="53"/>
      <c r="F26" s="53"/>
      <c r="G26" s="53"/>
      <c r="H26" s="53"/>
      <c r="I26" s="53"/>
      <c r="J26" s="53"/>
      <c r="K26" s="53"/>
    </row>
    <row r="27" spans="2:11" ht="18" customHeight="1">
      <c r="B27" s="657" t="s">
        <v>57</v>
      </c>
      <c r="C27" s="657"/>
      <c r="D27" s="56"/>
      <c r="E27" s="53"/>
      <c r="F27" s="53"/>
      <c r="G27" s="53"/>
      <c r="H27" s="53"/>
      <c r="I27" s="53"/>
      <c r="J27" s="53"/>
      <c r="K27" s="53"/>
    </row>
    <row r="28" spans="2:11" ht="54" customHeight="1">
      <c r="B28" s="58" t="s">
        <v>44</v>
      </c>
      <c r="C28" s="55" t="s">
        <v>52</v>
      </c>
      <c r="D28" s="52"/>
      <c r="E28" s="53"/>
      <c r="F28" s="53"/>
      <c r="G28" s="53"/>
      <c r="H28" s="53"/>
      <c r="I28" s="53"/>
      <c r="J28" s="53"/>
      <c r="K28" s="53"/>
    </row>
    <row r="29" spans="2:11" ht="18" customHeight="1">
      <c r="B29" s="58" t="s">
        <v>44</v>
      </c>
      <c r="C29" s="55" t="s">
        <v>55</v>
      </c>
      <c r="D29" s="52"/>
      <c r="E29" s="53"/>
      <c r="F29" s="53"/>
      <c r="G29" s="53"/>
      <c r="H29" s="53"/>
      <c r="I29" s="53"/>
      <c r="J29" s="53"/>
      <c r="K29" s="53"/>
    </row>
    <row r="30" spans="2:11" ht="18" customHeight="1">
      <c r="B30" s="657" t="s">
        <v>58</v>
      </c>
      <c r="C30" s="657"/>
      <c r="D30" s="56"/>
    </row>
    <row r="31" spans="2:11" ht="54" customHeight="1">
      <c r="B31" s="58" t="s">
        <v>44</v>
      </c>
      <c r="C31" s="55" t="s">
        <v>52</v>
      </c>
      <c r="D31" s="52"/>
      <c r="E31" s="53"/>
      <c r="F31" s="53"/>
      <c r="G31" s="53"/>
      <c r="H31" s="53"/>
      <c r="I31" s="53"/>
      <c r="J31" s="53"/>
      <c r="K31" s="53"/>
    </row>
    <row r="32" spans="2:11" ht="18" customHeight="1">
      <c r="B32" s="58" t="s">
        <v>44</v>
      </c>
      <c r="C32" s="55" t="s">
        <v>55</v>
      </c>
      <c r="D32" s="52"/>
    </row>
    <row r="33" spans="2:11" ht="18" customHeight="1">
      <c r="B33" s="657" t="s">
        <v>59</v>
      </c>
      <c r="C33" s="657"/>
      <c r="D33" s="56"/>
    </row>
    <row r="34" spans="2:11" ht="18" customHeight="1">
      <c r="B34" s="58" t="s">
        <v>44</v>
      </c>
      <c r="C34" s="55" t="s">
        <v>60</v>
      </c>
      <c r="D34" s="52"/>
    </row>
    <row r="35" spans="2:11" ht="18" customHeight="1">
      <c r="B35" s="657" t="s">
        <v>61</v>
      </c>
      <c r="C35" s="657"/>
      <c r="D35" s="56"/>
    </row>
    <row r="36" spans="2:11" ht="66.599999999999994" customHeight="1">
      <c r="B36" s="58" t="s">
        <v>44</v>
      </c>
      <c r="C36" s="55" t="s">
        <v>62</v>
      </c>
      <c r="D36" s="52"/>
      <c r="E36" s="53"/>
      <c r="F36" s="53"/>
      <c r="G36" s="53"/>
      <c r="H36" s="53"/>
      <c r="I36" s="53"/>
      <c r="J36" s="53"/>
      <c r="K36" s="53"/>
    </row>
    <row r="37" spans="2:11" ht="146.1" customHeight="1">
      <c r="B37" s="58" t="s">
        <v>44</v>
      </c>
      <c r="C37" s="55" t="s">
        <v>63</v>
      </c>
      <c r="D37" s="52"/>
      <c r="E37" s="53"/>
      <c r="F37" s="53"/>
      <c r="G37" s="53"/>
      <c r="H37" s="53"/>
      <c r="I37" s="53"/>
      <c r="J37" s="53"/>
      <c r="K37" s="53"/>
    </row>
    <row r="38" spans="2:11" ht="164.1" customHeight="1">
      <c r="B38" s="58" t="s">
        <v>44</v>
      </c>
      <c r="C38" s="55" t="s">
        <v>64</v>
      </c>
      <c r="D38" s="52"/>
      <c r="E38" s="53"/>
      <c r="F38" s="53"/>
      <c r="G38" s="53"/>
      <c r="H38" s="53"/>
      <c r="I38" s="53"/>
      <c r="J38" s="53"/>
      <c r="K38" s="53"/>
    </row>
    <row r="39" spans="2:11" ht="75.95" customHeight="1">
      <c r="B39" s="58" t="s">
        <v>44</v>
      </c>
      <c r="C39" s="55" t="s">
        <v>65</v>
      </c>
      <c r="D39" s="52"/>
      <c r="E39" s="53"/>
      <c r="F39" s="53"/>
      <c r="G39" s="53"/>
      <c r="H39" s="53"/>
      <c r="I39" s="53"/>
      <c r="J39" s="53"/>
      <c r="K39" s="53"/>
    </row>
    <row r="40" spans="2:11" ht="38.1" customHeight="1">
      <c r="B40" s="58" t="s">
        <v>44</v>
      </c>
      <c r="C40" s="55" t="s">
        <v>66</v>
      </c>
    </row>
    <row r="41" spans="2:11" ht="18" customHeight="1">
      <c r="B41" s="657" t="s">
        <v>67</v>
      </c>
      <c r="C41" s="657"/>
    </row>
    <row r="42" spans="2:11" ht="38.1" customHeight="1">
      <c r="B42" s="58" t="s">
        <v>44</v>
      </c>
      <c r="C42" s="55" t="s">
        <v>68</v>
      </c>
    </row>
    <row r="43" spans="2:11" ht="18" customHeight="1">
      <c r="B43" s="58" t="s">
        <v>44</v>
      </c>
      <c r="C43" s="60" t="s">
        <v>69</v>
      </c>
    </row>
    <row r="44" spans="2:11" ht="18" customHeight="1">
      <c r="B44" s="657" t="s">
        <v>70</v>
      </c>
      <c r="C44" s="657"/>
    </row>
    <row r="45" spans="2:11" ht="38.1" customHeight="1">
      <c r="B45" s="58" t="s">
        <v>44</v>
      </c>
      <c r="C45" s="55" t="s">
        <v>71</v>
      </c>
    </row>
    <row r="46" spans="2:11" ht="18" customHeight="1">
      <c r="B46" s="58" t="s">
        <v>44</v>
      </c>
      <c r="C46" s="60" t="s">
        <v>69</v>
      </c>
    </row>
    <row r="47" spans="2:11" ht="18" customHeight="1">
      <c r="B47" s="657" t="s">
        <v>72</v>
      </c>
      <c r="C47" s="657" t="s">
        <v>73</v>
      </c>
    </row>
    <row r="48" spans="2:11" ht="48" customHeight="1">
      <c r="B48" s="58" t="s">
        <v>44</v>
      </c>
      <c r="C48" s="55" t="s">
        <v>74</v>
      </c>
    </row>
    <row r="49" spans="1:11" ht="18" customHeight="1">
      <c r="B49" s="58" t="s">
        <v>44</v>
      </c>
      <c r="C49" s="60" t="s">
        <v>69</v>
      </c>
    </row>
    <row r="50" spans="1:11" ht="18" customHeight="1">
      <c r="B50" s="657" t="s">
        <v>75</v>
      </c>
      <c r="C50" s="657"/>
    </row>
    <row r="51" spans="1:11" ht="38.1" customHeight="1">
      <c r="B51" s="58" t="s">
        <v>44</v>
      </c>
      <c r="C51" s="55" t="s">
        <v>76</v>
      </c>
    </row>
    <row r="52" spans="1:11" ht="38.1" customHeight="1">
      <c r="B52" s="58" t="s">
        <v>44</v>
      </c>
      <c r="C52" s="55" t="s">
        <v>77</v>
      </c>
    </row>
    <row r="53" spans="1:11" ht="18" customHeight="1">
      <c r="B53" s="657" t="s">
        <v>78</v>
      </c>
      <c r="C53" s="657"/>
    </row>
    <row r="54" spans="1:11" ht="18" customHeight="1">
      <c r="B54" s="58" t="s">
        <v>44</v>
      </c>
      <c r="C54" s="61" t="s">
        <v>79</v>
      </c>
    </row>
    <row r="55" spans="1:11" ht="18" customHeight="1">
      <c r="B55" s="58" t="s">
        <v>44</v>
      </c>
      <c r="C55" s="61" t="s">
        <v>80</v>
      </c>
    </row>
    <row r="56" spans="1:11" ht="18" customHeight="1">
      <c r="B56" s="657" t="s">
        <v>81</v>
      </c>
      <c r="C56" s="657"/>
    </row>
    <row r="57" spans="1:11" ht="18" customHeight="1">
      <c r="B57" s="58" t="s">
        <v>44</v>
      </c>
      <c r="C57" s="55" t="s">
        <v>82</v>
      </c>
      <c r="D57" s="52"/>
      <c r="E57" s="53"/>
      <c r="F57" s="53"/>
      <c r="G57" s="53"/>
      <c r="H57" s="53"/>
      <c r="I57" s="53"/>
      <c r="J57" s="53"/>
      <c r="K57" s="53"/>
    </row>
    <row r="58" spans="1:11" ht="18" customHeight="1">
      <c r="B58" s="58" t="s">
        <v>44</v>
      </c>
      <c r="C58" s="55" t="s">
        <v>83</v>
      </c>
      <c r="D58" s="52"/>
      <c r="E58" s="53"/>
      <c r="F58" s="53"/>
      <c r="G58" s="53"/>
      <c r="H58" s="53"/>
      <c r="I58" s="53"/>
      <c r="J58" s="53"/>
      <c r="K58" s="53"/>
    </row>
    <row r="59" spans="1:11" ht="36" customHeight="1">
      <c r="B59" s="58" t="s">
        <v>44</v>
      </c>
      <c r="C59" s="55" t="s">
        <v>84</v>
      </c>
      <c r="D59" s="52"/>
      <c r="E59" s="53"/>
      <c r="F59" s="53"/>
      <c r="G59" s="53"/>
      <c r="H59" s="53"/>
      <c r="I59" s="53"/>
      <c r="J59" s="53"/>
      <c r="K59" s="53"/>
    </row>
    <row r="60" spans="1:11" ht="18" customHeight="1">
      <c r="B60" s="58" t="s">
        <v>44</v>
      </c>
      <c r="C60" s="55" t="s">
        <v>85</v>
      </c>
      <c r="D60" s="52"/>
      <c r="E60" s="53"/>
      <c r="F60" s="53"/>
      <c r="G60" s="53"/>
      <c r="H60" s="53"/>
      <c r="I60" s="53"/>
      <c r="J60" s="53"/>
      <c r="K60" s="53"/>
    </row>
    <row r="61" spans="1:11" ht="18" customHeight="1">
      <c r="A61" s="49"/>
      <c r="C61" s="62"/>
    </row>
    <row r="62" spans="1:11" ht="18" customHeight="1">
      <c r="A62" s="661"/>
      <c r="B62" s="661"/>
      <c r="C62" s="661"/>
      <c r="D62" s="63"/>
    </row>
    <row r="63" spans="1:11" ht="18" customHeight="1">
      <c r="A63" s="659" t="s">
        <v>86</v>
      </c>
      <c r="B63" s="659"/>
      <c r="C63" s="659"/>
      <c r="D63" s="63"/>
    </row>
    <row r="64" spans="1:11" ht="36" customHeight="1">
      <c r="A64" s="660" t="s">
        <v>87</v>
      </c>
      <c r="B64" s="660"/>
      <c r="C64" s="660"/>
    </row>
    <row r="65" spans="2:3" ht="18" customHeight="1">
      <c r="B65" s="64"/>
      <c r="C65" s="64"/>
    </row>
    <row r="66" spans="2:3" ht="18" customHeight="1">
      <c r="C66" s="61"/>
    </row>
    <row r="67" spans="2:3" ht="18" customHeight="1">
      <c r="C67" s="62"/>
    </row>
    <row r="68" spans="2:3" ht="18" customHeight="1">
      <c r="C68" s="61"/>
    </row>
    <row r="69" spans="2:3" ht="18" customHeight="1">
      <c r="B69" s="62"/>
      <c r="C69" s="62"/>
    </row>
    <row r="70" spans="2:3" ht="18" customHeight="1">
      <c r="B70" s="62"/>
      <c r="C70" s="62"/>
    </row>
    <row r="71" spans="2:3" ht="18" customHeight="1">
      <c r="B71" s="62"/>
      <c r="C71" s="62"/>
    </row>
    <row r="72" spans="2:3" ht="18" customHeight="1">
      <c r="B72" s="62"/>
      <c r="C72" s="62"/>
    </row>
    <row r="73" spans="2:3" ht="18" customHeight="1">
      <c r="B73" s="62"/>
      <c r="C73" s="62"/>
    </row>
    <row r="74" spans="2:3" ht="18" customHeight="1">
      <c r="B74" s="62"/>
      <c r="C74" s="62"/>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2D544FD3-9AE6-4B80-AA82-448E4DBFAD61}"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267FF044-3C5D-4FEC-AC00-A7E30583F8BB}"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3FCD02EB-1C44-4646-B069-2B9945E67B1F}"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B056965A-4BE5-44B3-AB31-550AD9F023BC}"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755190E0-7BE9-48F9-BB5F-DF8E25D6736A}"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F1B559AA-B9AD-4E4C-B94A-ECBE5878008B}"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A4F9CA79-D3DE-43F5-9CDC-F14C42FDD954}"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4"/>
  <headerFooter alignWithMargins="0">
    <oddFooter>&amp;RPage &amp;P of &amp;N</oddFooter>
  </headerFooter>
  <rowBreaks count="1" manualBreakCount="1">
    <brk id="29" max="2" man="1"/>
  </rowBreak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B1:AC29"/>
  <sheetViews>
    <sheetView showGridLines="0" view="pageBreakPreview" zoomScaleSheetLayoutView="100" workbookViewId="0">
      <selection activeCell="D28" sqref="D28:G28"/>
    </sheetView>
  </sheetViews>
  <sheetFormatPr defaultColWidth="9.140625" defaultRowHeight="15.75"/>
  <cols>
    <col min="1" max="1" width="3.7109375" style="326" customWidth="1"/>
    <col min="2" max="2" width="32.5703125" style="323" customWidth="1"/>
    <col min="3" max="3" width="10.140625" style="323" customWidth="1"/>
    <col min="4" max="5" width="6.42578125" style="323" customWidth="1"/>
    <col min="6" max="6" width="5.5703125" style="326" customWidth="1"/>
    <col min="7" max="7" width="34.42578125" style="326" customWidth="1"/>
    <col min="8" max="8" width="11.85546875" style="326" hidden="1" customWidth="1"/>
    <col min="9" max="10" width="11.85546875" style="326" customWidth="1"/>
    <col min="11" max="11" width="11.85546875" style="326" hidden="1" customWidth="1"/>
    <col min="12" max="25" width="11.85546875" style="326" customWidth="1"/>
    <col min="26" max="26" width="9.140625" style="326" customWidth="1"/>
    <col min="27" max="27" width="15.28515625" style="326" customWidth="1"/>
    <col min="28" max="16384" width="9.140625" style="326"/>
  </cols>
  <sheetData>
    <row r="1" spans="2:29" s="323" customFormat="1" ht="59.25" customHeight="1">
      <c r="B1" s="673" t="str">
        <f>Cover!$B$2</f>
        <v>Loss Reduction work under RDSS in Kargil district under Implementation of Distribution Infrastructure works of LPDD under RDSS in the districts of Leh &amp; Kargil of UT of Ladakh- Re-Tender</v>
      </c>
      <c r="C1" s="673"/>
      <c r="D1" s="673"/>
      <c r="E1" s="673"/>
      <c r="F1" s="673"/>
      <c r="G1" s="673"/>
      <c r="H1" s="324"/>
      <c r="I1" s="324"/>
      <c r="J1" s="324"/>
      <c r="K1" s="324"/>
      <c r="L1" s="324"/>
      <c r="M1" s="324"/>
      <c r="N1" s="324"/>
      <c r="O1" s="324"/>
      <c r="P1" s="324"/>
      <c r="Q1" s="324"/>
      <c r="R1" s="324"/>
      <c r="S1" s="324"/>
      <c r="T1" s="324"/>
      <c r="U1" s="324"/>
      <c r="V1" s="324"/>
      <c r="W1" s="324"/>
      <c r="X1" s="324"/>
      <c r="Y1" s="324"/>
      <c r="AA1" s="325"/>
      <c r="AB1" s="325"/>
      <c r="AC1" s="325"/>
    </row>
    <row r="2" spans="2:29" ht="16.5" customHeight="1">
      <c r="B2" s="674" t="str">
        <f>Cover!B3</f>
        <v>NIT/RFB No.: CC/NT/W-MISC/DOM/A04/24/08107</v>
      </c>
      <c r="C2" s="674"/>
      <c r="D2" s="674"/>
      <c r="E2" s="674"/>
      <c r="F2" s="674"/>
      <c r="G2" s="674"/>
      <c r="H2" s="323"/>
      <c r="I2" s="323"/>
      <c r="J2" s="323"/>
      <c r="K2" s="323"/>
      <c r="L2" s="323"/>
      <c r="M2" s="323"/>
      <c r="N2" s="323"/>
      <c r="O2" s="323"/>
      <c r="P2" s="323"/>
      <c r="Q2" s="323"/>
      <c r="R2" s="323"/>
      <c r="S2" s="323"/>
      <c r="T2" s="323"/>
      <c r="U2" s="323"/>
      <c r="V2" s="323"/>
      <c r="W2" s="323"/>
      <c r="X2" s="323"/>
      <c r="Y2" s="323"/>
      <c r="AA2" s="326" t="s">
        <v>88</v>
      </c>
      <c r="AB2" s="327">
        <v>1</v>
      </c>
      <c r="AC2" s="328"/>
    </row>
    <row r="3" spans="2:29" ht="6" customHeight="1">
      <c r="B3" s="329"/>
      <c r="C3" s="329"/>
      <c r="D3" s="329"/>
      <c r="E3" s="329"/>
      <c r="F3" s="323"/>
      <c r="G3" s="323"/>
      <c r="H3" s="323"/>
      <c r="I3" s="323"/>
      <c r="J3" s="323"/>
      <c r="K3" s="323"/>
      <c r="L3" s="323"/>
      <c r="M3" s="323"/>
      <c r="N3" s="323"/>
      <c r="O3" s="323"/>
      <c r="P3" s="323"/>
      <c r="Q3" s="323"/>
      <c r="R3" s="323"/>
      <c r="S3" s="323"/>
      <c r="T3" s="323"/>
      <c r="U3" s="323"/>
      <c r="V3" s="323"/>
      <c r="W3" s="323"/>
      <c r="X3" s="323"/>
      <c r="Y3" s="323"/>
      <c r="AA3" s="326" t="s">
        <v>89</v>
      </c>
      <c r="AB3" s="327" t="s">
        <v>90</v>
      </c>
      <c r="AC3" s="328"/>
    </row>
    <row r="4" spans="2:29" ht="20.100000000000001" customHeight="1">
      <c r="B4" s="675" t="s">
        <v>91</v>
      </c>
      <c r="C4" s="675"/>
      <c r="D4" s="675"/>
      <c r="E4" s="675"/>
      <c r="F4" s="675"/>
      <c r="G4" s="675"/>
      <c r="H4" s="323"/>
      <c r="I4" s="323"/>
      <c r="J4" s="323"/>
      <c r="K4" s="323"/>
      <c r="L4" s="323"/>
      <c r="M4" s="323"/>
      <c r="N4" s="323"/>
      <c r="O4" s="323"/>
      <c r="P4" s="323"/>
      <c r="Q4" s="323"/>
      <c r="R4" s="323"/>
      <c r="S4" s="323"/>
      <c r="T4" s="323"/>
      <c r="U4" s="323"/>
      <c r="V4" s="323"/>
      <c r="W4" s="323"/>
      <c r="X4" s="323"/>
      <c r="Y4" s="323"/>
      <c r="AB4" s="327"/>
      <c r="AC4" s="328"/>
    </row>
    <row r="5" spans="2:29" ht="25.5" customHeight="1">
      <c r="B5" s="330"/>
      <c r="C5" s="330"/>
      <c r="F5" s="323"/>
      <c r="G5" s="323"/>
      <c r="H5" s="323"/>
      <c r="I5" s="323"/>
      <c r="J5" s="323"/>
      <c r="K5" s="323"/>
      <c r="L5" s="323"/>
      <c r="M5" s="323"/>
      <c r="N5" s="323"/>
      <c r="O5" s="323"/>
      <c r="P5" s="323"/>
      <c r="Q5" s="323"/>
      <c r="R5" s="323"/>
      <c r="S5" s="323"/>
      <c r="T5" s="323"/>
      <c r="U5" s="323"/>
      <c r="V5" s="323"/>
      <c r="W5" s="323"/>
      <c r="X5" s="323"/>
      <c r="Y5" s="323"/>
      <c r="AA5" s="328"/>
      <c r="AB5" s="328"/>
      <c r="AC5" s="328"/>
    </row>
    <row r="6" spans="2:29" s="323" customFormat="1" ht="50.25" customHeight="1">
      <c r="B6" s="680" t="s">
        <v>247</v>
      </c>
      <c r="C6" s="680"/>
      <c r="D6" s="676" t="s">
        <v>88</v>
      </c>
      <c r="E6" s="676"/>
      <c r="F6" s="676"/>
      <c r="G6" s="676"/>
      <c r="H6" s="331"/>
      <c r="I6" s="331"/>
      <c r="J6" s="331"/>
      <c r="K6" s="350">
        <f>IF(D6="Sole Bidder", 1,2)</f>
        <v>1</v>
      </c>
      <c r="L6" s="331"/>
      <c r="M6" s="331"/>
      <c r="N6" s="331"/>
      <c r="O6" s="331"/>
      <c r="P6" s="331"/>
      <c r="Q6" s="331"/>
      <c r="R6" s="331"/>
      <c r="S6" s="331"/>
      <c r="U6" s="331"/>
      <c r="V6" s="331"/>
      <c r="W6" s="331"/>
      <c r="X6" s="331"/>
      <c r="Y6" s="331"/>
      <c r="AA6" s="332">
        <f>IF(D6= "Sole Bidder", 0, D7)</f>
        <v>0</v>
      </c>
      <c r="AB6" s="325"/>
      <c r="AC6" s="325"/>
    </row>
    <row r="7" spans="2:29" ht="50.1" customHeight="1">
      <c r="B7" s="333" t="str">
        <f>IF(D6= "JV (Joint Venture)", "Total Nos. of  Partners in the JV [excluding the Lead Partner]", "")</f>
        <v/>
      </c>
      <c r="C7" s="334"/>
      <c r="D7" s="677" t="s">
        <v>90</v>
      </c>
      <c r="E7" s="678"/>
      <c r="F7" s="678"/>
      <c r="G7" s="679"/>
      <c r="AA7" s="328"/>
      <c r="AB7" s="328"/>
      <c r="AC7" s="328"/>
    </row>
    <row r="8" spans="2:29" ht="19.5" customHeight="1">
      <c r="B8" s="335"/>
      <c r="C8" s="335"/>
      <c r="D8" s="331"/>
    </row>
    <row r="9" spans="2:29" ht="20.100000000000001" customHeight="1">
      <c r="B9" s="336" t="str">
        <f>IF(D6= "Sole Bidder", "Name of Sole Bidder", "Name of Lead Partner")</f>
        <v>Name of Sole Bidder</v>
      </c>
      <c r="C9" s="337"/>
      <c r="D9" s="662"/>
      <c r="E9" s="665"/>
      <c r="F9" s="665"/>
      <c r="G9" s="666"/>
    </row>
    <row r="10" spans="2:29" ht="20.100000000000001" customHeight="1">
      <c r="B10" s="338" t="str">
        <f>IF(D6= "Sole Bidder", "Address of Sole Bidder", "Address of Lead Partner")</f>
        <v>Address of Sole Bidder</v>
      </c>
      <c r="C10" s="339"/>
      <c r="D10" s="662"/>
      <c r="E10" s="665"/>
      <c r="F10" s="665"/>
      <c r="G10" s="666"/>
    </row>
    <row r="11" spans="2:29" ht="20.100000000000001" customHeight="1">
      <c r="B11" s="340"/>
      <c r="C11" s="341"/>
      <c r="D11" s="662"/>
      <c r="E11" s="665"/>
      <c r="F11" s="665"/>
      <c r="G11" s="666"/>
    </row>
    <row r="12" spans="2:29" ht="20.100000000000001" customHeight="1">
      <c r="B12" s="342"/>
      <c r="C12" s="343"/>
      <c r="D12" s="662"/>
      <c r="E12" s="665"/>
      <c r="F12" s="665"/>
      <c r="G12" s="666"/>
    </row>
    <row r="13" spans="2:29" ht="20.100000000000001" customHeight="1"/>
    <row r="14" spans="2:29" ht="20.100000000000001" customHeight="1">
      <c r="B14" s="336" t="str">
        <f>IF(D6="JV (Joint Venture)", "Name of other Partner","Name of other Partner - 1")</f>
        <v>Name of other Partner - 1</v>
      </c>
      <c r="C14" s="337"/>
      <c r="D14" s="662"/>
      <c r="E14" s="665"/>
      <c r="F14" s="665"/>
      <c r="G14" s="666"/>
    </row>
    <row r="15" spans="2:29" ht="20.100000000000001" customHeight="1">
      <c r="B15" s="338" t="str">
        <f>IF(D6="JV (Joint Venture)", "Address of other Partner","Address of other Partner - 1")</f>
        <v>Address of other Partner - 1</v>
      </c>
      <c r="C15" s="339"/>
      <c r="D15" s="667"/>
      <c r="E15" s="668"/>
      <c r="F15" s="668"/>
      <c r="G15" s="669"/>
    </row>
    <row r="16" spans="2:29" ht="20.100000000000001" customHeight="1">
      <c r="B16" s="340"/>
      <c r="C16" s="341"/>
      <c r="D16" s="667"/>
      <c r="E16" s="668"/>
      <c r="F16" s="668"/>
      <c r="G16" s="669"/>
    </row>
    <row r="17" spans="2:8" ht="20.100000000000001" customHeight="1">
      <c r="B17" s="342"/>
      <c r="C17" s="343"/>
      <c r="D17" s="667"/>
      <c r="E17" s="668"/>
      <c r="F17" s="668"/>
      <c r="G17" s="669"/>
    </row>
    <row r="19" spans="2:8">
      <c r="B19" s="336" t="s">
        <v>93</v>
      </c>
      <c r="C19" s="337"/>
      <c r="D19" s="662" t="s">
        <v>92</v>
      </c>
      <c r="E19" s="665"/>
      <c r="F19" s="665"/>
      <c r="G19" s="666"/>
    </row>
    <row r="20" spans="2:8">
      <c r="B20" s="338" t="s">
        <v>94</v>
      </c>
      <c r="C20" s="339"/>
      <c r="D20" s="662" t="s">
        <v>92</v>
      </c>
      <c r="E20" s="665"/>
      <c r="F20" s="665"/>
      <c r="G20" s="666"/>
    </row>
    <row r="21" spans="2:8">
      <c r="B21" s="340"/>
      <c r="C21" s="341"/>
      <c r="D21" s="662" t="s">
        <v>92</v>
      </c>
      <c r="E21" s="665"/>
      <c r="F21" s="665"/>
      <c r="G21" s="666"/>
    </row>
    <row r="22" spans="2:8">
      <c r="B22" s="342"/>
      <c r="C22" s="343"/>
      <c r="D22" s="662" t="s">
        <v>92</v>
      </c>
      <c r="E22" s="665"/>
      <c r="F22" s="665"/>
      <c r="G22" s="666"/>
    </row>
    <row r="23" spans="2:8" ht="20.100000000000001" customHeight="1"/>
    <row r="24" spans="2:8" ht="21" customHeight="1">
      <c r="B24" s="344" t="s">
        <v>95</v>
      </c>
      <c r="C24" s="345"/>
      <c r="D24" s="670"/>
      <c r="E24" s="671"/>
      <c r="F24" s="671"/>
      <c r="G24" s="672"/>
    </row>
    <row r="25" spans="2:8" ht="21" customHeight="1">
      <c r="B25" s="344" t="s">
        <v>96</v>
      </c>
      <c r="C25" s="345"/>
      <c r="D25" s="662"/>
      <c r="E25" s="663"/>
      <c r="F25" s="663"/>
      <c r="G25" s="664"/>
    </row>
    <row r="26" spans="2:8" ht="21" customHeight="1">
      <c r="B26" s="346"/>
      <c r="C26" s="346"/>
      <c r="D26" s="346"/>
    </row>
    <row r="27" spans="2:8" s="323" customFormat="1" ht="21" customHeight="1">
      <c r="B27" s="344" t="s">
        <v>97</v>
      </c>
      <c r="C27" s="345"/>
      <c r="D27" s="347"/>
      <c r="E27" s="349"/>
      <c r="F27" s="347"/>
      <c r="G27" s="348" t="str">
        <f>IF(D27&gt;H27, "Invalid Date !", "")</f>
        <v/>
      </c>
      <c r="H27" s="325">
        <f>IF(E27="Feb",28,IF(OR(E27="Apr", E27="Jun", E27="Sep", E27="Nov"),30,31))</f>
        <v>31</v>
      </c>
    </row>
    <row r="28" spans="2:8" ht="21" customHeight="1">
      <c r="B28" s="344" t="s">
        <v>98</v>
      </c>
      <c r="C28" s="345"/>
      <c r="D28" s="662"/>
      <c r="E28" s="663"/>
      <c r="F28" s="663"/>
      <c r="G28" s="664"/>
    </row>
    <row r="29" spans="2:8">
      <c r="E29" s="326"/>
    </row>
  </sheetData>
  <sheetProtection algorithmName="SHA-512" hashValue="JL1Gc/Dzh3+rf4wPleZRpyambv1aBxULGbNB9/D5mC3PPR3qVBj9iUJDaj5dQP0WyuPTGAHsHIU0I5DKPP9MBA==" saltValue="yHuqqPghjhuSXQH6ZXD9ZQ==" spinCount="100000" sheet="1" formatColumns="0" formatRows="0" selectLockedCells="1"/>
  <customSheetViews>
    <customSheetView guid="{2D544FD3-9AE6-4B80-AA82-448E4DBFAD61}" showGridLines="0" printArea="1" hiddenRows="1" hiddenColumns="1" view="pageBreakPreview">
      <selection activeCell="D27" sqref="D27"/>
      <pageMargins left="0.75" right="0.75" top="0.69" bottom="0.7" header="0.4" footer="0.37"/>
      <pageSetup scale="86" orientation="portrait" r:id="rId1"/>
      <headerFooter alignWithMargins="0"/>
    </customSheetView>
    <customSheetView guid="{267FF044-3C5D-4FEC-AC00-A7E30583F8BB}" showGridLines="0" printArea="1" hiddenRows="1" hiddenColumns="1" view="pageBreakPreview" topLeftCell="A4">
      <selection activeCell="D6" sqref="D6:G6"/>
      <pageMargins left="0.75" right="0.75" top="0.69" bottom="0.7" header="0.4" footer="0.37"/>
      <pageSetup scale="86" orientation="portrait" r:id="rId2"/>
      <headerFooter alignWithMargins="0"/>
    </customSheetView>
    <customSheetView guid="{3FCD02EB-1C44-4646-B069-2B9945E67B1F}" showGridLines="0" printArea="1" hiddenRows="1" hiddenColumns="1" view="pageBreakPreview">
      <selection activeCell="D6" sqref="D6:G6"/>
      <pageMargins left="0.75" right="0.75" top="0.69" bottom="0.7" header="0.4" footer="0.37"/>
      <pageSetup scale="86" orientation="portrait" r:id="rId3"/>
      <headerFooter alignWithMargins="0"/>
    </customSheetView>
    <customSheetView guid="{B056965A-4BE5-44B3-AB31-550AD9F023BC}" showGridLines="0" printArea="1" hiddenRows="1" hiddenColumns="1" view="pageBreakPreview">
      <selection activeCell="D27" sqref="D27"/>
      <pageMargins left="0.75" right="0.75" top="0.69" bottom="0.7" header="0.4" footer="0.37"/>
      <pageSetup scale="86" orientation="portrait" r:id="rId4"/>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5"/>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6"/>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7"/>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8"/>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9"/>
      <headerFooter alignWithMargins="0"/>
    </customSheetView>
    <customSheetView guid="{755190E0-7BE9-48F9-BB5F-DF8E25D6736A}" showGridLines="0" printArea="1" hiddenRows="1" hiddenColumns="1" view="pageBreakPreview">
      <selection activeCell="D6" sqref="D6:G6"/>
      <pageMargins left="0.75" right="0.75" top="0.69" bottom="0.7" header="0.4" footer="0.37"/>
      <pageSetup scale="86" orientation="portrait" r:id="rId10"/>
      <headerFooter alignWithMargins="0"/>
    </customSheetView>
    <customSheetView guid="{F1B559AA-B9AD-4E4C-B94A-ECBE5878008B}" showGridLines="0" printArea="1" hiddenRows="1" hiddenColumns="1" view="pageBreakPreview">
      <selection activeCell="D28" sqref="D28:G28"/>
      <pageMargins left="0.75" right="0.75" top="0.69" bottom="0.7" header="0.4" footer="0.37"/>
      <pageSetup scale="86" orientation="portrait" r:id="rId11"/>
      <headerFooter alignWithMargins="0"/>
    </customSheetView>
    <customSheetView guid="{A4F9CA79-D3DE-43F5-9CDC-F14C42FDD954}" showGridLines="0" printArea="1" hiddenRows="1" hiddenColumns="1" view="pageBreakPreview" topLeftCell="A4">
      <selection activeCell="D6" sqref="D6:G6"/>
      <pageMargins left="0.75" right="0.75" top="0.69" bottom="0.7" header="0.4" footer="0.37"/>
      <pageSetup scale="86" orientation="portrait" r:id="rId12"/>
      <headerFooter alignWithMargins="0"/>
    </customSheetView>
    <customSheetView guid="{CCA37BAE-906F-43D5-9FD9-B13563E4B9D7}" showGridLines="0" printArea="1" hiddenRows="1" hiddenColumns="1" view="pageBreakPreview">
      <selection activeCell="F27" sqref="F27"/>
      <pageMargins left="0.75" right="0.75" top="0.69" bottom="0.7" header="0.4" footer="0.37"/>
      <pageSetup scale="86" orientation="portrait" r:id="rId13"/>
      <headerFooter alignWithMargins="0"/>
    </customSheetView>
  </customSheetViews>
  <mergeCells count="21">
    <mergeCell ref="D9:G9"/>
    <mergeCell ref="D10:G10"/>
    <mergeCell ref="B1:G1"/>
    <mergeCell ref="B2:G2"/>
    <mergeCell ref="B4:G4"/>
    <mergeCell ref="D6:G6"/>
    <mergeCell ref="D7:G7"/>
    <mergeCell ref="B6:C6"/>
    <mergeCell ref="D11:G11"/>
    <mergeCell ref="D12:G12"/>
    <mergeCell ref="D19:G19"/>
    <mergeCell ref="D20:G20"/>
    <mergeCell ref="D24:G24"/>
    <mergeCell ref="D15:G15"/>
    <mergeCell ref="D28:G28"/>
    <mergeCell ref="D14:G14"/>
    <mergeCell ref="D22:G22"/>
    <mergeCell ref="D16:G16"/>
    <mergeCell ref="D17:G17"/>
    <mergeCell ref="D25:G25"/>
    <mergeCell ref="D21:G21"/>
  </mergeCells>
  <conditionalFormatting sqref="B14:C17">
    <cfRule type="expression" dxfId="9" priority="4" stopIfTrue="1">
      <formula>$AA$6&lt;1</formula>
    </cfRule>
  </conditionalFormatting>
  <conditionalFormatting sqref="B19:C22">
    <cfRule type="expression" dxfId="8" priority="3" stopIfTrue="1">
      <formula>$AA$6&lt;2</formula>
    </cfRule>
  </conditionalFormatting>
  <conditionalFormatting sqref="B7:G7">
    <cfRule type="expression" dxfId="7" priority="5" stopIfTrue="1">
      <formula>$D$6="Sole Bidder"</formula>
    </cfRule>
  </conditionalFormatting>
  <conditionalFormatting sqref="D14:G17">
    <cfRule type="expression" dxfId="6" priority="2" stopIfTrue="1">
      <formula>$AA$6&lt;1</formula>
    </cfRule>
  </conditionalFormatting>
  <conditionalFormatting sqref="D19:G22">
    <cfRule type="expression" dxfId="5" priority="1" stopIfTrue="1">
      <formula>$AA$6&lt;2</formula>
    </cfRule>
  </conditionalFormatting>
  <dataValidations count="5">
    <dataValidation type="list" allowBlank="1" showInputMessage="1" showErrorMessage="1" sqref="F27" xr:uid="{00000000-0002-0000-0300-000000000000}">
      <formula1>"2023,2024"</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 xr:uid="{00000000-0002-0000-0300-000004000000}">
      <formula1>$AA$2:$AA$3</formula1>
    </dataValidation>
  </dataValidations>
  <pageMargins left="0.75" right="0.75" top="0.69" bottom="0.7" header="0.4" footer="0.37"/>
  <pageSetup scale="86" orientation="portrait"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JA309"/>
  <sheetViews>
    <sheetView view="pageBreakPreview" topLeftCell="A266" zoomScale="85" zoomScaleNormal="92" zoomScaleSheetLayoutView="85" workbookViewId="0">
      <selection activeCell="J267" sqref="J267"/>
    </sheetView>
  </sheetViews>
  <sheetFormatPr defaultColWidth="9.140625" defaultRowHeight="16.5"/>
  <cols>
    <col min="1" max="1" width="6.5703125" style="307" customWidth="1"/>
    <col min="2" max="2" width="16.85546875" style="307" customWidth="1"/>
    <col min="3" max="3" width="8.5703125" style="307" customWidth="1"/>
    <col min="4" max="4" width="21.140625" style="614" customWidth="1"/>
    <col min="5" max="5" width="14.42578125" style="307" customWidth="1"/>
    <col min="6" max="6" width="15.42578125" style="307" customWidth="1"/>
    <col min="7" max="7" width="62.85546875" style="614" customWidth="1"/>
    <col min="8" max="8" width="7.140625" style="307" customWidth="1"/>
    <col min="9" max="9" width="18.28515625" style="307" customWidth="1"/>
    <col min="10" max="10" width="16.7109375" style="307" customWidth="1"/>
    <col min="11" max="11" width="21.28515625" style="307" customWidth="1"/>
    <col min="12" max="12" width="16.7109375" style="307" customWidth="1"/>
    <col min="13" max="14" width="21.28515625" style="307" customWidth="1"/>
    <col min="15" max="15" width="20.28515625" style="307" bestFit="1" customWidth="1"/>
    <col min="16" max="16" width="20.5703125" style="307" hidden="1" customWidth="1"/>
    <col min="17" max="17" width="14.42578125" style="307" hidden="1" customWidth="1"/>
    <col min="18" max="18" width="30.140625" style="307" hidden="1" customWidth="1"/>
    <col min="19" max="19" width="24" style="307" hidden="1" customWidth="1"/>
    <col min="20" max="20" width="6.28515625" style="307" hidden="1" customWidth="1"/>
    <col min="21" max="21" width="12.7109375" style="307" hidden="1" customWidth="1"/>
    <col min="22" max="22" width="5.7109375" style="307" hidden="1" customWidth="1"/>
    <col min="23" max="23" width="6.85546875" style="307" hidden="1" customWidth="1"/>
    <col min="24" max="24" width="8.5703125" style="307" hidden="1" customWidth="1"/>
    <col min="25" max="25" width="8.85546875" style="307" hidden="1" customWidth="1"/>
    <col min="26" max="26" width="9.140625" style="307" hidden="1" customWidth="1"/>
    <col min="27" max="27" width="22.85546875" style="307" hidden="1" customWidth="1"/>
    <col min="28" max="28" width="32.7109375" style="307" hidden="1" customWidth="1"/>
    <col min="29" max="29" width="8.7109375" style="307" hidden="1" customWidth="1"/>
    <col min="30" max="32" width="11.28515625" style="307" hidden="1" customWidth="1"/>
    <col min="33" max="35" width="19.5703125" style="307" hidden="1" customWidth="1"/>
    <col min="36" max="42" width="9.140625" style="307" customWidth="1"/>
    <col min="43" max="43" width="0.28515625" style="307" customWidth="1"/>
    <col min="44" max="49" width="9.140625" style="307" customWidth="1"/>
    <col min="50" max="16384" width="9.140625" style="307"/>
  </cols>
  <sheetData>
    <row r="1" spans="1:261" ht="22.5" customHeight="1">
      <c r="A1" s="573" t="str">
        <f>Basic!B5</f>
        <v>NIT/RFB No.: CC/NT/W-MISC/DOM/A04/24/08107</v>
      </c>
      <c r="B1" s="574"/>
      <c r="C1" s="574"/>
      <c r="D1" s="575"/>
      <c r="E1" s="574"/>
      <c r="F1" s="574"/>
      <c r="G1" s="576"/>
      <c r="H1" s="574"/>
      <c r="I1" s="574"/>
      <c r="J1" s="574"/>
      <c r="K1" s="574"/>
      <c r="L1" s="574"/>
      <c r="M1" s="574"/>
      <c r="N1" s="574"/>
      <c r="O1" s="574" t="s">
        <v>360</v>
      </c>
      <c r="P1" s="574"/>
      <c r="Q1" s="574"/>
      <c r="R1" s="574"/>
      <c r="S1" s="574"/>
    </row>
    <row r="2" spans="1:261">
      <c r="A2" s="194"/>
      <c r="B2" s="194"/>
      <c r="C2" s="194"/>
      <c r="D2" s="576"/>
      <c r="E2" s="194"/>
      <c r="F2" s="194"/>
      <c r="G2" s="576"/>
      <c r="H2" s="194"/>
      <c r="I2" s="194"/>
      <c r="J2" s="194"/>
      <c r="K2" s="194"/>
      <c r="L2" s="194"/>
      <c r="M2" s="194"/>
      <c r="N2" s="194"/>
      <c r="O2" s="194"/>
      <c r="P2" s="194"/>
      <c r="Q2" s="194"/>
      <c r="R2" s="194"/>
      <c r="S2" s="194"/>
    </row>
    <row r="3" spans="1:261" ht="21" customHeight="1">
      <c r="A3" s="689" t="str">
        <f>Cover!$B$2</f>
        <v>Loss Reduction work under RDSS in Kargil district under Implementation of Distribution Infrastructure works of LPDD under RDSS in the districts of Leh &amp; Kargil of UT of Ladakh- Re-Tender</v>
      </c>
      <c r="B3" s="689"/>
      <c r="C3" s="689"/>
      <c r="D3" s="689"/>
      <c r="E3" s="689"/>
      <c r="F3" s="689"/>
      <c r="G3" s="689"/>
      <c r="H3" s="689"/>
      <c r="I3" s="689"/>
      <c r="J3" s="689"/>
      <c r="K3" s="689"/>
      <c r="L3" s="689"/>
      <c r="M3" s="689"/>
      <c r="N3" s="689"/>
      <c r="O3" s="689"/>
      <c r="P3" s="577"/>
      <c r="Q3" s="577"/>
      <c r="R3" s="577"/>
      <c r="S3" s="577"/>
    </row>
    <row r="4" spans="1:261">
      <c r="A4" s="690" t="s">
        <v>0</v>
      </c>
      <c r="B4" s="690"/>
      <c r="C4" s="690"/>
      <c r="D4" s="690"/>
      <c r="E4" s="690"/>
      <c r="F4" s="690"/>
      <c r="G4" s="690"/>
      <c r="H4" s="690"/>
      <c r="I4" s="690"/>
      <c r="J4" s="690"/>
      <c r="K4" s="690"/>
      <c r="L4" s="690"/>
      <c r="M4" s="690"/>
      <c r="N4" s="690"/>
      <c r="O4" s="690"/>
      <c r="P4" s="578"/>
      <c r="Q4" s="578"/>
      <c r="R4" s="578"/>
      <c r="S4" s="578"/>
    </row>
    <row r="5" spans="1:261" ht="27" customHeight="1">
      <c r="A5" s="579"/>
      <c r="B5" s="579"/>
      <c r="C5" s="579"/>
      <c r="D5" s="579"/>
      <c r="E5" s="579"/>
      <c r="F5" s="579"/>
      <c r="G5" s="579"/>
      <c r="H5" s="579"/>
      <c r="I5" s="579"/>
      <c r="J5" s="579"/>
      <c r="K5" s="579"/>
      <c r="L5" s="579"/>
      <c r="M5" s="579"/>
      <c r="N5" s="579"/>
      <c r="O5" s="579"/>
      <c r="P5" s="579"/>
      <c r="Q5" s="579"/>
      <c r="R5" s="579"/>
      <c r="S5" s="579"/>
    </row>
    <row r="6" spans="1:261" ht="23.25" customHeight="1">
      <c r="A6" s="691" t="s">
        <v>246</v>
      </c>
      <c r="B6" s="691"/>
      <c r="C6" s="194"/>
      <c r="D6" s="576"/>
      <c r="E6" s="194"/>
      <c r="F6" s="194"/>
      <c r="G6" s="576"/>
      <c r="H6" s="194"/>
      <c r="I6" s="194"/>
      <c r="J6" s="194"/>
      <c r="K6" s="194"/>
      <c r="L6" s="194"/>
      <c r="M6" s="194"/>
      <c r="N6" s="194"/>
      <c r="O6" s="194"/>
      <c r="P6" s="194"/>
      <c r="Q6" s="194"/>
      <c r="R6" s="194"/>
      <c r="S6" s="194"/>
    </row>
    <row r="7" spans="1:261" ht="24" customHeight="1">
      <c r="A7" s="695">
        <f>IF(AE7=1,AE8,"JOINT VENTURE OF "&amp;AE8&amp;" &amp; "&amp;AE9)</f>
        <v>0</v>
      </c>
      <c r="B7" s="695"/>
      <c r="C7" s="695"/>
      <c r="D7" s="695"/>
      <c r="E7" s="695"/>
      <c r="F7" s="695"/>
      <c r="G7" s="580"/>
      <c r="H7" s="193" t="s">
        <v>473</v>
      </c>
      <c r="I7" s="581"/>
      <c r="K7" s="194"/>
      <c r="M7" s="194"/>
      <c r="N7" s="194"/>
      <c r="O7" s="194"/>
      <c r="P7" s="194"/>
      <c r="Q7" s="194"/>
      <c r="R7" s="194"/>
      <c r="S7" s="194"/>
      <c r="AE7" s="307">
        <f>'Names of Bidder'!K6</f>
        <v>1</v>
      </c>
    </row>
    <row r="8" spans="1:261" ht="24" customHeight="1">
      <c r="A8" s="692" t="str">
        <f>"Bidder’s Name and Address  (" &amp; MID('Names of Bidder'!B9,9, 20) &amp; ") :"</f>
        <v>Bidder’s Name and Address  (Sole Bidder) :</v>
      </c>
      <c r="B8" s="692"/>
      <c r="C8" s="692"/>
      <c r="D8" s="692"/>
      <c r="E8" s="692"/>
      <c r="F8" s="582"/>
      <c r="G8" s="582"/>
      <c r="H8" s="583" t="s">
        <v>474</v>
      </c>
      <c r="I8" s="582"/>
      <c r="K8" s="194"/>
      <c r="M8" s="194"/>
      <c r="N8" s="194"/>
      <c r="O8" s="194"/>
      <c r="P8" s="194"/>
      <c r="Q8" s="194"/>
      <c r="R8" s="194"/>
      <c r="S8" s="194"/>
      <c r="Z8" s="584"/>
      <c r="AE8" s="681">
        <f>'Names of Bidder'!D9</f>
        <v>0</v>
      </c>
      <c r="AF8" s="681"/>
      <c r="AG8" s="681"/>
      <c r="AH8" s="681"/>
      <c r="AI8" s="681"/>
      <c r="AJ8" s="681"/>
      <c r="AK8" s="681"/>
      <c r="AL8" s="681"/>
      <c r="AM8" s="681"/>
      <c r="AN8" s="681"/>
      <c r="AO8" s="681"/>
      <c r="AP8" s="681"/>
      <c r="AQ8" s="681"/>
    </row>
    <row r="9" spans="1:261" ht="24" customHeight="1">
      <c r="A9" s="585" t="s">
        <v>11</v>
      </c>
      <c r="B9" s="581"/>
      <c r="C9" s="695" t="str">
        <f>IF('Names of Bidder'!D9=0, "", 'Names of Bidder'!D9)</f>
        <v/>
      </c>
      <c r="D9" s="695"/>
      <c r="E9" s="695"/>
      <c r="F9" s="586"/>
      <c r="G9" s="580"/>
      <c r="H9" s="583" t="s">
        <v>475</v>
      </c>
      <c r="K9" s="194"/>
      <c r="M9" s="194"/>
      <c r="N9" s="194"/>
      <c r="O9" s="194"/>
      <c r="P9" s="194"/>
      <c r="Q9" s="194"/>
      <c r="R9" s="194"/>
      <c r="S9" s="194"/>
      <c r="Z9" s="584"/>
      <c r="AE9" s="681">
        <f>'Names of Bidder'!D14</f>
        <v>0</v>
      </c>
      <c r="AF9" s="681"/>
      <c r="AG9" s="681"/>
      <c r="AH9" s="681"/>
      <c r="AI9" s="681"/>
      <c r="AJ9" s="681"/>
      <c r="AK9" s="681"/>
      <c r="AL9" s="681"/>
      <c r="AM9" s="681"/>
      <c r="AN9" s="681"/>
      <c r="AO9" s="681"/>
      <c r="AP9" s="681"/>
      <c r="AQ9" s="681"/>
    </row>
    <row r="10" spans="1:261" ht="24" customHeight="1">
      <c r="A10" s="585" t="s">
        <v>10</v>
      </c>
      <c r="B10" s="581"/>
      <c r="C10" s="694" t="str">
        <f>IF('Names of Bidder'!D10=0, "", 'Names of Bidder'!D10)</f>
        <v/>
      </c>
      <c r="D10" s="694"/>
      <c r="E10" s="694"/>
      <c r="F10" s="586"/>
      <c r="G10" s="580"/>
      <c r="H10" s="583"/>
      <c r="K10" s="194"/>
      <c r="M10" s="194"/>
      <c r="N10" s="194"/>
      <c r="O10" s="194"/>
      <c r="P10" s="194"/>
      <c r="Q10" s="194"/>
      <c r="R10" s="194"/>
      <c r="S10" s="194"/>
      <c r="AE10" s="681" t="str">
        <f>"JOINT VENTURE OF "&amp;AE8&amp;" &amp; "&amp;AE9</f>
        <v>JOINT VENTURE OF 0 &amp; 0</v>
      </c>
      <c r="AF10" s="681"/>
      <c r="AG10" s="681"/>
      <c r="AH10" s="681"/>
      <c r="AI10" s="681"/>
      <c r="AJ10" s="681"/>
      <c r="AK10" s="681"/>
      <c r="AL10" s="681"/>
      <c r="AM10" s="681"/>
      <c r="AN10" s="681"/>
      <c r="AO10" s="681"/>
      <c r="AP10" s="681"/>
      <c r="AQ10" s="681"/>
    </row>
    <row r="11" spans="1:261" ht="24" customHeight="1">
      <c r="A11" s="586"/>
      <c r="B11" s="586"/>
      <c r="C11" s="694" t="str">
        <f>IF('Names of Bidder'!D11=0, "", 'Names of Bidder'!D11)</f>
        <v/>
      </c>
      <c r="D11" s="694"/>
      <c r="E11" s="694"/>
      <c r="F11" s="586"/>
      <c r="G11" s="580"/>
      <c r="H11" s="583"/>
      <c r="K11" s="194"/>
      <c r="M11" s="194"/>
      <c r="N11" s="194"/>
      <c r="O11" s="194"/>
      <c r="P11" s="194"/>
      <c r="Q11" s="194"/>
      <c r="R11" s="194"/>
      <c r="S11" s="194"/>
    </row>
    <row r="12" spans="1:261" ht="24" customHeight="1">
      <c r="A12" s="586"/>
      <c r="B12" s="586"/>
      <c r="C12" s="694" t="str">
        <f>IF('Names of Bidder'!D12=0, "", 'Names of Bidder'!D12)</f>
        <v/>
      </c>
      <c r="D12" s="694"/>
      <c r="E12" s="694"/>
      <c r="F12" s="586"/>
      <c r="G12" s="580"/>
      <c r="H12" s="583"/>
      <c r="K12" s="194"/>
      <c r="M12" s="194"/>
      <c r="N12" s="194"/>
      <c r="O12" s="194"/>
      <c r="P12" s="194"/>
      <c r="Q12" s="194"/>
      <c r="R12" s="194"/>
      <c r="S12" s="194"/>
    </row>
    <row r="13" spans="1:261" s="354" customFormat="1" ht="26.25" customHeight="1">
      <c r="A13" s="689" t="s">
        <v>466</v>
      </c>
      <c r="B13" s="689"/>
      <c r="C13" s="689"/>
      <c r="D13" s="689"/>
      <c r="E13" s="689"/>
      <c r="F13" s="689"/>
      <c r="G13" s="689"/>
      <c r="H13" s="689"/>
      <c r="I13" s="689"/>
      <c r="J13" s="689"/>
      <c r="K13" s="689"/>
      <c r="L13" s="689"/>
      <c r="M13" s="689"/>
      <c r="N13" s="689"/>
      <c r="O13" s="689"/>
      <c r="P13" s="587"/>
      <c r="Q13" s="587"/>
      <c r="R13" s="587"/>
      <c r="S13" s="587"/>
    </row>
    <row r="14" spans="1:261" ht="15.75" customHeight="1">
      <c r="A14" s="194"/>
      <c r="B14" s="194"/>
      <c r="C14" s="194"/>
      <c r="D14" s="576"/>
      <c r="E14" s="194"/>
      <c r="F14" s="194"/>
      <c r="G14" s="576"/>
      <c r="H14" s="693" t="s">
        <v>249</v>
      </c>
      <c r="I14" s="693"/>
      <c r="J14" s="693"/>
      <c r="K14" s="693"/>
      <c r="L14" s="693"/>
      <c r="M14" s="693"/>
      <c r="N14" s="693"/>
      <c r="O14" s="693"/>
      <c r="P14" s="588"/>
      <c r="Q14" s="588"/>
      <c r="R14" s="588"/>
      <c r="S14" s="588"/>
    </row>
    <row r="15" spans="1:261" ht="166.5" customHeight="1">
      <c r="A15" s="589" t="s">
        <v>7</v>
      </c>
      <c r="B15" s="589" t="s">
        <v>187</v>
      </c>
      <c r="C15" s="589" t="s">
        <v>198</v>
      </c>
      <c r="D15" s="589" t="s">
        <v>200</v>
      </c>
      <c r="E15" s="589" t="s">
        <v>12</v>
      </c>
      <c r="F15" s="589" t="s">
        <v>412</v>
      </c>
      <c r="G15" s="589" t="s">
        <v>414</v>
      </c>
      <c r="H15" s="590" t="s">
        <v>8</v>
      </c>
      <c r="I15" s="590" t="s">
        <v>9</v>
      </c>
      <c r="J15" s="589" t="s">
        <v>416</v>
      </c>
      <c r="K15" s="589" t="s">
        <v>248</v>
      </c>
      <c r="L15" s="589" t="s">
        <v>538</v>
      </c>
      <c r="M15" s="589" t="s">
        <v>539</v>
      </c>
      <c r="N15" s="589" t="s">
        <v>540</v>
      </c>
      <c r="O15" s="589" t="s">
        <v>541</v>
      </c>
      <c r="P15" s="575"/>
      <c r="Q15" s="575"/>
      <c r="R15" s="575"/>
      <c r="S15" s="575"/>
      <c r="U15" s="307" t="str">
        <f>IF(OR(M241&gt;0,K241&gt;0), "INCLUDED", IF(ISERROR(M241*J241), M241, M241*J241))</f>
        <v>INCLUDED</v>
      </c>
    </row>
    <row r="16" spans="1:261" s="591" customFormat="1" ht="15">
      <c r="A16" s="590">
        <v>1</v>
      </c>
      <c r="B16" s="590"/>
      <c r="C16" s="590"/>
      <c r="D16" s="589"/>
      <c r="E16" s="590"/>
      <c r="F16" s="590">
        <v>2</v>
      </c>
      <c r="G16" s="589">
        <v>3</v>
      </c>
      <c r="H16" s="590">
        <v>4</v>
      </c>
      <c r="I16" s="590">
        <v>5</v>
      </c>
      <c r="J16" s="590">
        <v>6</v>
      </c>
      <c r="K16" s="590" t="s">
        <v>447</v>
      </c>
      <c r="L16" s="590">
        <v>8</v>
      </c>
      <c r="M16" s="590" t="s">
        <v>448</v>
      </c>
      <c r="N16" s="590" t="s">
        <v>449</v>
      </c>
      <c r="O16" s="590" t="s">
        <v>515</v>
      </c>
      <c r="P16" s="619"/>
      <c r="Q16" s="619"/>
      <c r="R16" s="619"/>
      <c r="S16" s="619"/>
      <c r="JA16" s="591">
        <f>SUM(A16:IZ16)</f>
        <v>29</v>
      </c>
    </row>
    <row r="17" spans="1:35" s="597" customFormat="1" ht="23.25" customHeight="1">
      <c r="A17" s="592"/>
      <c r="B17" s="473" t="s">
        <v>626</v>
      </c>
      <c r="C17" s="628"/>
      <c r="D17" s="629"/>
      <c r="E17" s="629"/>
      <c r="F17" s="593"/>
      <c r="G17" s="593"/>
      <c r="H17" s="593"/>
      <c r="I17" s="593"/>
      <c r="J17" s="593"/>
      <c r="K17" s="593"/>
      <c r="L17" s="593"/>
      <c r="M17" s="593"/>
      <c r="N17" s="593"/>
      <c r="O17" s="593"/>
      <c r="P17" s="622" t="s">
        <v>417</v>
      </c>
      <c r="Q17" s="622" t="s">
        <v>418</v>
      </c>
      <c r="R17" s="622" t="s">
        <v>419</v>
      </c>
      <c r="S17" s="622" t="s">
        <v>420</v>
      </c>
      <c r="T17" s="594"/>
      <c r="U17" s="594"/>
      <c r="V17" s="595"/>
      <c r="W17" s="595"/>
      <c r="X17" s="595"/>
      <c r="Y17" s="596"/>
      <c r="AA17" s="597" t="s">
        <v>396</v>
      </c>
      <c r="AB17" s="598" t="s">
        <v>404</v>
      </c>
      <c r="AC17" s="599" t="s">
        <v>397</v>
      </c>
      <c r="AD17" s="597" t="s">
        <v>398</v>
      </c>
      <c r="AE17" s="597" t="s">
        <v>399</v>
      </c>
      <c r="AF17" s="597" t="s">
        <v>400</v>
      </c>
      <c r="AG17" s="598" t="s">
        <v>401</v>
      </c>
      <c r="AH17" s="598" t="s">
        <v>402</v>
      </c>
      <c r="AI17" s="598" t="s">
        <v>403</v>
      </c>
    </row>
    <row r="18" spans="1:35" ht="57.6" customHeight="1">
      <c r="A18" s="605">
        <v>1</v>
      </c>
      <c r="B18" s="631">
        <v>7000027703</v>
      </c>
      <c r="C18" s="631">
        <v>10</v>
      </c>
      <c r="D18" s="630" t="s">
        <v>543</v>
      </c>
      <c r="E18" s="631">
        <v>1000004944</v>
      </c>
      <c r="F18" s="631">
        <v>18</v>
      </c>
      <c r="G18" s="630" t="s">
        <v>547</v>
      </c>
      <c r="H18" s="631" t="s">
        <v>219</v>
      </c>
      <c r="I18" s="631">
        <v>5</v>
      </c>
      <c r="J18" s="617"/>
      <c r="K18" s="618" t="str">
        <f>IF(J18=0, "INCLUDED", IF(ISERROR(J18*I18), J18, J18*I18))</f>
        <v>INCLUDED</v>
      </c>
      <c r="L18" s="617"/>
      <c r="M18" s="618" t="str">
        <f>IF(L18=0, "INCLUDED", IF(ISERROR(L18*I18), L18, L18*I18))</f>
        <v>INCLUDED</v>
      </c>
      <c r="N18" s="618">
        <f>IF(F18="","INCLUDED",P18+Q18)</f>
        <v>0</v>
      </c>
      <c r="O18" s="618" t="str">
        <f>IF(J18+L18=0,"INCLUDED",P18+Q18+R18+S18)</f>
        <v>INCLUDED</v>
      </c>
      <c r="P18" s="618" t="str">
        <f>IF(J18=0, "0", IF(ISERROR((F18*K18)/100), K18, (F18*K18)/100))</f>
        <v>0</v>
      </c>
      <c r="Q18" s="618" t="str">
        <f>IF(L18=0, "0", IF(ISERROR((F18*M18)/100), M18, (F18*M18)/100))</f>
        <v>0</v>
      </c>
      <c r="R18" s="618">
        <f>+IF(K18="INCLUDED",0,K18)</f>
        <v>0</v>
      </c>
      <c r="S18" s="618">
        <f>+IF(M18="INCLUDED",0,M18)</f>
        <v>0</v>
      </c>
      <c r="T18" s="601">
        <f t="shared" ref="T18" si="0">IF(O18="Included",0,O18)</f>
        <v>0</v>
      </c>
      <c r="U18" s="601">
        <f>IF( F18="",#REF!*(IF(O18="Included",0,O18))/100,F18*(IF(O18="Included",0,O18)))</f>
        <v>0</v>
      </c>
      <c r="V18" s="602">
        <f>Discount!$H$36</f>
        <v>0</v>
      </c>
      <c r="W18" s="602">
        <f t="shared" ref="W18" si="1">V18*T18</f>
        <v>0</v>
      </c>
      <c r="X18" s="602">
        <f>IF(F18="",#REF!*W18/100,F18*W18)</f>
        <v>0</v>
      </c>
      <c r="Y18" s="603">
        <f t="shared" ref="Y18" si="2">L18*I18</f>
        <v>0</v>
      </c>
      <c r="AA18" s="604">
        <f t="shared" ref="AA18" si="3">ROUND(L18,2)</f>
        <v>0</v>
      </c>
      <c r="AB18" s="603">
        <f t="shared" ref="AB18" si="4">I18*AA18</f>
        <v>0</v>
      </c>
      <c r="AC18" s="603">
        <f>IF(F18="",#REF!/100,F18)</f>
        <v>18</v>
      </c>
      <c r="AD18" s="603">
        <f t="shared" ref="AD18" si="5">IF(AC18=0.12,0.12,0)</f>
        <v>0</v>
      </c>
      <c r="AE18" s="603">
        <f t="shared" ref="AE18" si="6">IF(AC18=0.18,0.18,0)</f>
        <v>0</v>
      </c>
      <c r="AF18" s="603">
        <f t="shared" ref="AF18" si="7">IF(AC18=0.28,0.28,0)</f>
        <v>0</v>
      </c>
      <c r="AG18" s="307">
        <f t="shared" ref="AG18" si="8">AB18*AD18</f>
        <v>0</v>
      </c>
      <c r="AH18" s="307">
        <f t="shared" ref="AH18" si="9">AB18*AE18</f>
        <v>0</v>
      </c>
      <c r="AI18" s="307">
        <f t="shared" ref="AI18" si="10">AB18*AF18</f>
        <v>0</v>
      </c>
    </row>
    <row r="19" spans="1:35" ht="57.6" customHeight="1">
      <c r="A19" s="605">
        <v>2</v>
      </c>
      <c r="B19" s="631">
        <v>7000027704</v>
      </c>
      <c r="C19" s="631">
        <v>10</v>
      </c>
      <c r="D19" s="630" t="s">
        <v>543</v>
      </c>
      <c r="E19" s="631">
        <v>1000028385</v>
      </c>
      <c r="F19" s="631">
        <v>18</v>
      </c>
      <c r="G19" s="630" t="s">
        <v>589</v>
      </c>
      <c r="H19" s="631" t="s">
        <v>219</v>
      </c>
      <c r="I19" s="631">
        <v>4</v>
      </c>
      <c r="J19" s="617"/>
      <c r="K19" s="618" t="str">
        <f t="shared" ref="K19:K82" si="11">IF(J19=0, "INCLUDED", IF(ISERROR(J19*I19), J19, J19*I19))</f>
        <v>INCLUDED</v>
      </c>
      <c r="L19" s="617"/>
      <c r="M19" s="618" t="str">
        <f t="shared" ref="M19:M82" si="12">IF(L19=0, "INCLUDED", IF(ISERROR(L19*I19), L19, L19*I19))</f>
        <v>INCLUDED</v>
      </c>
      <c r="N19" s="618">
        <f t="shared" ref="N19:N82" si="13">IF(F19="","INCLUDED",P19+Q19)</f>
        <v>0</v>
      </c>
      <c r="O19" s="618" t="str">
        <f t="shared" ref="O19:O82" si="14">IF(J19+L19=0,"INCLUDED",P19+Q19+R19+S19)</f>
        <v>INCLUDED</v>
      </c>
      <c r="P19" s="618" t="str">
        <f t="shared" ref="P19:P82" si="15">IF(J19=0, "0", IF(ISERROR((F19*K19)/100), K19, (F19*K19)/100))</f>
        <v>0</v>
      </c>
      <c r="Q19" s="618" t="str">
        <f t="shared" ref="Q19:Q82" si="16">IF(L19=0, "0", IF(ISERROR((F19*M19)/100), M19, (F19*M19)/100))</f>
        <v>0</v>
      </c>
      <c r="R19" s="618">
        <f t="shared" ref="R19:R82" si="17">+IF(K19="INCLUDED",0,K19)</f>
        <v>0</v>
      </c>
      <c r="S19" s="618">
        <f t="shared" ref="S19:S82" si="18">+IF(M19="INCLUDED",0,M19)</f>
        <v>0</v>
      </c>
      <c r="T19" s="601"/>
      <c r="U19" s="601"/>
      <c r="V19" s="602"/>
      <c r="W19" s="602"/>
      <c r="X19" s="602"/>
      <c r="Y19" s="603"/>
      <c r="AA19" s="604"/>
      <c r="AB19" s="603"/>
      <c r="AC19" s="603"/>
      <c r="AD19" s="603"/>
      <c r="AE19" s="603"/>
      <c r="AF19" s="603"/>
    </row>
    <row r="20" spans="1:35" ht="57.6" customHeight="1">
      <c r="A20" s="605">
        <v>3</v>
      </c>
      <c r="B20" s="631">
        <v>7000027705</v>
      </c>
      <c r="C20" s="631">
        <v>10</v>
      </c>
      <c r="D20" s="630" t="s">
        <v>543</v>
      </c>
      <c r="E20" s="631">
        <v>1000068610</v>
      </c>
      <c r="F20" s="631">
        <v>18</v>
      </c>
      <c r="G20" s="630" t="s">
        <v>548</v>
      </c>
      <c r="H20" s="631" t="s">
        <v>220</v>
      </c>
      <c r="I20" s="631">
        <v>7</v>
      </c>
      <c r="J20" s="617"/>
      <c r="K20" s="618" t="str">
        <f t="shared" si="11"/>
        <v>INCLUDED</v>
      </c>
      <c r="L20" s="617"/>
      <c r="M20" s="618" t="str">
        <f t="shared" si="12"/>
        <v>INCLUDED</v>
      </c>
      <c r="N20" s="618">
        <f t="shared" si="13"/>
        <v>0</v>
      </c>
      <c r="O20" s="618" t="str">
        <f t="shared" si="14"/>
        <v>INCLUDED</v>
      </c>
      <c r="P20" s="618" t="str">
        <f t="shared" si="15"/>
        <v>0</v>
      </c>
      <c r="Q20" s="618" t="str">
        <f t="shared" si="16"/>
        <v>0</v>
      </c>
      <c r="R20" s="618">
        <f t="shared" si="17"/>
        <v>0</v>
      </c>
      <c r="S20" s="618">
        <f t="shared" si="18"/>
        <v>0</v>
      </c>
      <c r="T20" s="601"/>
      <c r="U20" s="601"/>
      <c r="V20" s="602"/>
      <c r="W20" s="602"/>
      <c r="X20" s="602"/>
      <c r="Y20" s="603"/>
      <c r="AA20" s="604"/>
      <c r="AB20" s="603"/>
      <c r="AC20" s="603"/>
      <c r="AD20" s="603"/>
      <c r="AE20" s="603"/>
      <c r="AF20" s="603"/>
    </row>
    <row r="21" spans="1:35" ht="57.6" customHeight="1">
      <c r="A21" s="605">
        <v>4</v>
      </c>
      <c r="B21" s="631">
        <v>7000027706</v>
      </c>
      <c r="C21" s="631">
        <v>10</v>
      </c>
      <c r="D21" s="630" t="s">
        <v>543</v>
      </c>
      <c r="E21" s="631">
        <v>1000028406</v>
      </c>
      <c r="F21" s="631">
        <v>18</v>
      </c>
      <c r="G21" s="630" t="s">
        <v>549</v>
      </c>
      <c r="H21" s="631" t="s">
        <v>220</v>
      </c>
      <c r="I21" s="631">
        <v>2</v>
      </c>
      <c r="J21" s="617"/>
      <c r="K21" s="618" t="str">
        <f t="shared" si="11"/>
        <v>INCLUDED</v>
      </c>
      <c r="L21" s="617"/>
      <c r="M21" s="618" t="str">
        <f t="shared" si="12"/>
        <v>INCLUDED</v>
      </c>
      <c r="N21" s="618">
        <f t="shared" si="13"/>
        <v>0</v>
      </c>
      <c r="O21" s="618" t="str">
        <f t="shared" si="14"/>
        <v>INCLUDED</v>
      </c>
      <c r="P21" s="618" t="str">
        <f t="shared" si="15"/>
        <v>0</v>
      </c>
      <c r="Q21" s="618" t="str">
        <f t="shared" si="16"/>
        <v>0</v>
      </c>
      <c r="R21" s="618">
        <f t="shared" si="17"/>
        <v>0</v>
      </c>
      <c r="S21" s="618">
        <f t="shared" si="18"/>
        <v>0</v>
      </c>
      <c r="T21" s="601"/>
      <c r="U21" s="601"/>
      <c r="V21" s="602"/>
      <c r="W21" s="602"/>
      <c r="X21" s="602"/>
      <c r="Y21" s="603"/>
      <c r="AA21" s="604"/>
      <c r="AB21" s="603"/>
      <c r="AC21" s="603"/>
      <c r="AD21" s="603"/>
      <c r="AE21" s="603"/>
      <c r="AF21" s="603"/>
    </row>
    <row r="22" spans="1:35" ht="57.6" customHeight="1">
      <c r="A22" s="605">
        <v>5</v>
      </c>
      <c r="B22" s="631">
        <v>7000027707</v>
      </c>
      <c r="C22" s="631">
        <v>10</v>
      </c>
      <c r="D22" s="630" t="s">
        <v>543</v>
      </c>
      <c r="E22" s="631">
        <v>1000028407</v>
      </c>
      <c r="F22" s="631">
        <v>18</v>
      </c>
      <c r="G22" s="630" t="s">
        <v>550</v>
      </c>
      <c r="H22" s="631" t="s">
        <v>220</v>
      </c>
      <c r="I22" s="631">
        <v>5</v>
      </c>
      <c r="J22" s="617"/>
      <c r="K22" s="618" t="str">
        <f t="shared" si="11"/>
        <v>INCLUDED</v>
      </c>
      <c r="L22" s="617"/>
      <c r="M22" s="618" t="str">
        <f t="shared" si="12"/>
        <v>INCLUDED</v>
      </c>
      <c r="N22" s="618">
        <f t="shared" si="13"/>
        <v>0</v>
      </c>
      <c r="O22" s="618" t="str">
        <f t="shared" si="14"/>
        <v>INCLUDED</v>
      </c>
      <c r="P22" s="618" t="str">
        <f t="shared" si="15"/>
        <v>0</v>
      </c>
      <c r="Q22" s="618" t="str">
        <f t="shared" si="16"/>
        <v>0</v>
      </c>
      <c r="R22" s="618">
        <f t="shared" si="17"/>
        <v>0</v>
      </c>
      <c r="S22" s="618">
        <f t="shared" si="18"/>
        <v>0</v>
      </c>
      <c r="T22" s="601"/>
      <c r="U22" s="601"/>
      <c r="V22" s="602"/>
      <c r="W22" s="602"/>
      <c r="X22" s="602"/>
      <c r="Y22" s="603"/>
      <c r="AA22" s="604"/>
      <c r="AB22" s="603"/>
      <c r="AC22" s="603"/>
      <c r="AD22" s="603"/>
      <c r="AE22" s="603"/>
      <c r="AF22" s="603"/>
    </row>
    <row r="23" spans="1:35" ht="57.6" customHeight="1">
      <c r="A23" s="605">
        <v>6</v>
      </c>
      <c r="B23" s="631">
        <v>7000027708</v>
      </c>
      <c r="C23" s="631">
        <v>10</v>
      </c>
      <c r="D23" s="630" t="s">
        <v>543</v>
      </c>
      <c r="E23" s="631">
        <v>1000002095</v>
      </c>
      <c r="F23" s="631">
        <v>18</v>
      </c>
      <c r="G23" s="630" t="s">
        <v>552</v>
      </c>
      <c r="H23" s="631" t="s">
        <v>219</v>
      </c>
      <c r="I23" s="631">
        <v>5</v>
      </c>
      <c r="J23" s="617"/>
      <c r="K23" s="618" t="str">
        <f t="shared" si="11"/>
        <v>INCLUDED</v>
      </c>
      <c r="L23" s="617"/>
      <c r="M23" s="618" t="str">
        <f t="shared" si="12"/>
        <v>INCLUDED</v>
      </c>
      <c r="N23" s="618">
        <f t="shared" si="13"/>
        <v>0</v>
      </c>
      <c r="O23" s="618" t="str">
        <f t="shared" si="14"/>
        <v>INCLUDED</v>
      </c>
      <c r="P23" s="618" t="str">
        <f t="shared" si="15"/>
        <v>0</v>
      </c>
      <c r="Q23" s="618" t="str">
        <f t="shared" si="16"/>
        <v>0</v>
      </c>
      <c r="R23" s="618">
        <f t="shared" si="17"/>
        <v>0</v>
      </c>
      <c r="S23" s="618">
        <f t="shared" si="18"/>
        <v>0</v>
      </c>
      <c r="T23" s="601"/>
      <c r="U23" s="601"/>
      <c r="V23" s="602"/>
      <c r="W23" s="602"/>
      <c r="X23" s="602"/>
      <c r="Y23" s="603"/>
      <c r="AA23" s="604"/>
      <c r="AB23" s="603"/>
      <c r="AC23" s="603"/>
      <c r="AD23" s="603"/>
      <c r="AE23" s="603"/>
      <c r="AF23" s="603"/>
    </row>
    <row r="24" spans="1:35" ht="57.6" customHeight="1">
      <c r="A24" s="605">
        <v>7</v>
      </c>
      <c r="B24" s="631">
        <v>7000027709</v>
      </c>
      <c r="C24" s="631">
        <v>10</v>
      </c>
      <c r="D24" s="630" t="s">
        <v>543</v>
      </c>
      <c r="E24" s="631">
        <v>1000002094</v>
      </c>
      <c r="F24" s="631">
        <v>18</v>
      </c>
      <c r="G24" s="630" t="s">
        <v>553</v>
      </c>
      <c r="H24" s="631" t="s">
        <v>219</v>
      </c>
      <c r="I24" s="631">
        <v>8</v>
      </c>
      <c r="J24" s="617"/>
      <c r="K24" s="618" t="str">
        <f t="shared" si="11"/>
        <v>INCLUDED</v>
      </c>
      <c r="L24" s="617"/>
      <c r="M24" s="618" t="str">
        <f t="shared" si="12"/>
        <v>INCLUDED</v>
      </c>
      <c r="N24" s="618">
        <f t="shared" si="13"/>
        <v>0</v>
      </c>
      <c r="O24" s="618" t="str">
        <f t="shared" si="14"/>
        <v>INCLUDED</v>
      </c>
      <c r="P24" s="618" t="str">
        <f t="shared" si="15"/>
        <v>0</v>
      </c>
      <c r="Q24" s="618" t="str">
        <f t="shared" si="16"/>
        <v>0</v>
      </c>
      <c r="R24" s="618">
        <f t="shared" si="17"/>
        <v>0</v>
      </c>
      <c r="S24" s="618">
        <f t="shared" si="18"/>
        <v>0</v>
      </c>
      <c r="T24" s="601"/>
      <c r="U24" s="601"/>
      <c r="V24" s="602"/>
      <c r="W24" s="602"/>
      <c r="X24" s="602"/>
      <c r="Y24" s="603"/>
      <c r="AA24" s="604"/>
      <c r="AB24" s="603"/>
      <c r="AC24" s="603"/>
      <c r="AD24" s="603"/>
      <c r="AE24" s="603"/>
      <c r="AF24" s="603"/>
    </row>
    <row r="25" spans="1:35" ht="57.6" customHeight="1">
      <c r="A25" s="605">
        <v>8</v>
      </c>
      <c r="B25" s="631">
        <v>7000027710</v>
      </c>
      <c r="C25" s="631">
        <v>10</v>
      </c>
      <c r="D25" s="630" t="s">
        <v>543</v>
      </c>
      <c r="E25" s="631">
        <v>1000041088</v>
      </c>
      <c r="F25" s="631">
        <v>18</v>
      </c>
      <c r="G25" s="630" t="s">
        <v>590</v>
      </c>
      <c r="H25" s="631" t="s">
        <v>219</v>
      </c>
      <c r="I25" s="631">
        <v>3</v>
      </c>
      <c r="J25" s="617"/>
      <c r="K25" s="618" t="str">
        <f t="shared" si="11"/>
        <v>INCLUDED</v>
      </c>
      <c r="L25" s="617"/>
      <c r="M25" s="618" t="str">
        <f t="shared" si="12"/>
        <v>INCLUDED</v>
      </c>
      <c r="N25" s="618">
        <f t="shared" si="13"/>
        <v>0</v>
      </c>
      <c r="O25" s="618" t="str">
        <f t="shared" si="14"/>
        <v>INCLUDED</v>
      </c>
      <c r="P25" s="618" t="str">
        <f t="shared" si="15"/>
        <v>0</v>
      </c>
      <c r="Q25" s="618" t="str">
        <f t="shared" si="16"/>
        <v>0</v>
      </c>
      <c r="R25" s="618">
        <f t="shared" si="17"/>
        <v>0</v>
      </c>
      <c r="S25" s="618">
        <f t="shared" si="18"/>
        <v>0</v>
      </c>
      <c r="T25" s="601"/>
      <c r="U25" s="601"/>
      <c r="V25" s="602"/>
      <c r="W25" s="602"/>
      <c r="X25" s="602"/>
      <c r="Y25" s="603"/>
      <c r="AA25" s="604"/>
      <c r="AB25" s="603"/>
      <c r="AC25" s="603"/>
      <c r="AD25" s="603"/>
      <c r="AE25" s="603"/>
      <c r="AF25" s="603"/>
    </row>
    <row r="26" spans="1:35" ht="57.6" customHeight="1">
      <c r="A26" s="605">
        <v>9</v>
      </c>
      <c r="B26" s="631">
        <v>7000027711</v>
      </c>
      <c r="C26" s="631">
        <v>10</v>
      </c>
      <c r="D26" s="630" t="s">
        <v>543</v>
      </c>
      <c r="E26" s="631">
        <v>1000043562</v>
      </c>
      <c r="F26" s="631">
        <v>18</v>
      </c>
      <c r="G26" s="630" t="s">
        <v>591</v>
      </c>
      <c r="H26" s="631" t="s">
        <v>220</v>
      </c>
      <c r="I26" s="631">
        <v>18</v>
      </c>
      <c r="J26" s="617"/>
      <c r="K26" s="618" t="str">
        <f t="shared" si="11"/>
        <v>INCLUDED</v>
      </c>
      <c r="L26" s="617"/>
      <c r="M26" s="618" t="str">
        <f t="shared" si="12"/>
        <v>INCLUDED</v>
      </c>
      <c r="N26" s="618">
        <f t="shared" si="13"/>
        <v>0</v>
      </c>
      <c r="O26" s="618" t="str">
        <f t="shared" si="14"/>
        <v>INCLUDED</v>
      </c>
      <c r="P26" s="618" t="str">
        <f t="shared" si="15"/>
        <v>0</v>
      </c>
      <c r="Q26" s="618" t="str">
        <f t="shared" si="16"/>
        <v>0</v>
      </c>
      <c r="R26" s="618">
        <f t="shared" si="17"/>
        <v>0</v>
      </c>
      <c r="S26" s="618">
        <f t="shared" si="18"/>
        <v>0</v>
      </c>
      <c r="T26" s="601"/>
      <c r="U26" s="601"/>
      <c r="V26" s="602"/>
      <c r="W26" s="602"/>
      <c r="X26" s="602"/>
      <c r="Y26" s="603"/>
      <c r="AA26" s="604"/>
      <c r="AB26" s="603"/>
      <c r="AC26" s="603"/>
      <c r="AD26" s="603"/>
      <c r="AE26" s="603"/>
      <c r="AF26" s="603"/>
    </row>
    <row r="27" spans="1:35" ht="57.6" customHeight="1">
      <c r="A27" s="605">
        <v>10</v>
      </c>
      <c r="B27" s="631">
        <v>7000027712</v>
      </c>
      <c r="C27" s="631">
        <v>10</v>
      </c>
      <c r="D27" s="630" t="s">
        <v>543</v>
      </c>
      <c r="E27" s="631">
        <v>1000020372</v>
      </c>
      <c r="F27" s="631">
        <v>18</v>
      </c>
      <c r="G27" s="630" t="s">
        <v>592</v>
      </c>
      <c r="H27" s="631" t="s">
        <v>219</v>
      </c>
      <c r="I27" s="631">
        <v>42</v>
      </c>
      <c r="J27" s="617"/>
      <c r="K27" s="618" t="str">
        <f t="shared" si="11"/>
        <v>INCLUDED</v>
      </c>
      <c r="L27" s="617"/>
      <c r="M27" s="618" t="str">
        <f t="shared" si="12"/>
        <v>INCLUDED</v>
      </c>
      <c r="N27" s="618">
        <f t="shared" si="13"/>
        <v>0</v>
      </c>
      <c r="O27" s="618" t="str">
        <f t="shared" si="14"/>
        <v>INCLUDED</v>
      </c>
      <c r="P27" s="618" t="str">
        <f t="shared" si="15"/>
        <v>0</v>
      </c>
      <c r="Q27" s="618" t="str">
        <f t="shared" si="16"/>
        <v>0</v>
      </c>
      <c r="R27" s="618">
        <f t="shared" si="17"/>
        <v>0</v>
      </c>
      <c r="S27" s="618">
        <f t="shared" si="18"/>
        <v>0</v>
      </c>
      <c r="T27" s="601"/>
      <c r="U27" s="601"/>
      <c r="V27" s="602"/>
      <c r="W27" s="602"/>
      <c r="X27" s="602"/>
      <c r="Y27" s="603"/>
      <c r="AA27" s="604"/>
      <c r="AB27" s="603"/>
      <c r="AC27" s="603"/>
      <c r="AD27" s="603"/>
      <c r="AE27" s="603"/>
      <c r="AF27" s="603"/>
    </row>
    <row r="28" spans="1:35" ht="57.6" customHeight="1">
      <c r="A28" s="605">
        <v>11</v>
      </c>
      <c r="B28" s="631">
        <v>7000027713</v>
      </c>
      <c r="C28" s="631">
        <v>10</v>
      </c>
      <c r="D28" s="630" t="s">
        <v>543</v>
      </c>
      <c r="E28" s="631">
        <v>1000032454</v>
      </c>
      <c r="F28" s="631">
        <v>18</v>
      </c>
      <c r="G28" s="630" t="s">
        <v>554</v>
      </c>
      <c r="H28" s="631" t="s">
        <v>219</v>
      </c>
      <c r="I28" s="631">
        <v>15</v>
      </c>
      <c r="J28" s="617"/>
      <c r="K28" s="618" t="str">
        <f t="shared" si="11"/>
        <v>INCLUDED</v>
      </c>
      <c r="L28" s="617"/>
      <c r="M28" s="618" t="str">
        <f t="shared" si="12"/>
        <v>INCLUDED</v>
      </c>
      <c r="N28" s="618">
        <f t="shared" si="13"/>
        <v>0</v>
      </c>
      <c r="O28" s="618" t="str">
        <f t="shared" si="14"/>
        <v>INCLUDED</v>
      </c>
      <c r="P28" s="618" t="str">
        <f t="shared" si="15"/>
        <v>0</v>
      </c>
      <c r="Q28" s="618" t="str">
        <f t="shared" si="16"/>
        <v>0</v>
      </c>
      <c r="R28" s="618">
        <f t="shared" si="17"/>
        <v>0</v>
      </c>
      <c r="S28" s="618">
        <f t="shared" si="18"/>
        <v>0</v>
      </c>
      <c r="T28" s="601"/>
      <c r="U28" s="601"/>
      <c r="V28" s="602"/>
      <c r="W28" s="602"/>
      <c r="X28" s="602"/>
      <c r="Y28" s="603"/>
      <c r="AA28" s="604"/>
      <c r="AB28" s="603"/>
      <c r="AC28" s="603"/>
      <c r="AD28" s="603"/>
      <c r="AE28" s="603"/>
      <c r="AF28" s="603"/>
    </row>
    <row r="29" spans="1:35" ht="57.6" customHeight="1">
      <c r="A29" s="605">
        <v>12</v>
      </c>
      <c r="B29" s="631">
        <v>7000027714</v>
      </c>
      <c r="C29" s="631">
        <v>10</v>
      </c>
      <c r="D29" s="630" t="s">
        <v>543</v>
      </c>
      <c r="E29" s="631">
        <v>1000040985</v>
      </c>
      <c r="F29" s="631">
        <v>18</v>
      </c>
      <c r="G29" s="630" t="s">
        <v>551</v>
      </c>
      <c r="H29" s="631" t="s">
        <v>220</v>
      </c>
      <c r="I29" s="631">
        <v>7</v>
      </c>
      <c r="J29" s="617"/>
      <c r="K29" s="618" t="str">
        <f t="shared" si="11"/>
        <v>INCLUDED</v>
      </c>
      <c r="L29" s="617"/>
      <c r="M29" s="618" t="str">
        <f t="shared" si="12"/>
        <v>INCLUDED</v>
      </c>
      <c r="N29" s="618">
        <f t="shared" si="13"/>
        <v>0</v>
      </c>
      <c r="O29" s="618" t="str">
        <f t="shared" si="14"/>
        <v>INCLUDED</v>
      </c>
      <c r="P29" s="618" t="str">
        <f t="shared" si="15"/>
        <v>0</v>
      </c>
      <c r="Q29" s="618" t="str">
        <f t="shared" si="16"/>
        <v>0</v>
      </c>
      <c r="R29" s="618">
        <f t="shared" si="17"/>
        <v>0</v>
      </c>
      <c r="S29" s="618">
        <f t="shared" si="18"/>
        <v>0</v>
      </c>
      <c r="T29" s="601"/>
      <c r="U29" s="601"/>
      <c r="V29" s="602"/>
      <c r="W29" s="602"/>
      <c r="X29" s="602"/>
      <c r="Y29" s="603"/>
      <c r="AA29" s="604"/>
      <c r="AB29" s="603"/>
      <c r="AC29" s="603"/>
      <c r="AD29" s="603"/>
      <c r="AE29" s="603"/>
      <c r="AF29" s="603"/>
    </row>
    <row r="30" spans="1:35" ht="57.6" customHeight="1">
      <c r="A30" s="605">
        <v>13</v>
      </c>
      <c r="B30" s="631">
        <v>7000027715</v>
      </c>
      <c r="C30" s="631">
        <v>10</v>
      </c>
      <c r="D30" s="630" t="s">
        <v>543</v>
      </c>
      <c r="E30" s="631">
        <v>1000022798</v>
      </c>
      <c r="F30" s="631">
        <v>18</v>
      </c>
      <c r="G30" s="630" t="s">
        <v>593</v>
      </c>
      <c r="H30" s="631" t="s">
        <v>219</v>
      </c>
      <c r="I30" s="631">
        <v>4</v>
      </c>
      <c r="J30" s="617"/>
      <c r="K30" s="618" t="str">
        <f t="shared" si="11"/>
        <v>INCLUDED</v>
      </c>
      <c r="L30" s="617"/>
      <c r="M30" s="618" t="str">
        <f t="shared" si="12"/>
        <v>INCLUDED</v>
      </c>
      <c r="N30" s="618">
        <f t="shared" si="13"/>
        <v>0</v>
      </c>
      <c r="O30" s="618" t="str">
        <f t="shared" si="14"/>
        <v>INCLUDED</v>
      </c>
      <c r="P30" s="618" t="str">
        <f t="shared" si="15"/>
        <v>0</v>
      </c>
      <c r="Q30" s="618" t="str">
        <f t="shared" si="16"/>
        <v>0</v>
      </c>
      <c r="R30" s="618">
        <f t="shared" si="17"/>
        <v>0</v>
      </c>
      <c r="S30" s="618">
        <f t="shared" si="18"/>
        <v>0</v>
      </c>
      <c r="T30" s="601"/>
      <c r="U30" s="601"/>
      <c r="V30" s="602"/>
      <c r="W30" s="602"/>
      <c r="X30" s="602"/>
      <c r="Y30" s="603"/>
      <c r="AA30" s="604"/>
      <c r="AB30" s="603"/>
      <c r="AC30" s="603"/>
      <c r="AD30" s="603"/>
      <c r="AE30" s="603"/>
      <c r="AF30" s="603"/>
    </row>
    <row r="31" spans="1:35" ht="57.6" customHeight="1">
      <c r="A31" s="605">
        <v>14</v>
      </c>
      <c r="B31" s="631">
        <v>7000027716</v>
      </c>
      <c r="C31" s="631">
        <v>10</v>
      </c>
      <c r="D31" s="630" t="s">
        <v>543</v>
      </c>
      <c r="E31" s="631">
        <v>1000065970</v>
      </c>
      <c r="F31" s="631">
        <v>18</v>
      </c>
      <c r="G31" s="630" t="s">
        <v>594</v>
      </c>
      <c r="H31" s="631" t="s">
        <v>219</v>
      </c>
      <c r="I31" s="631">
        <v>75</v>
      </c>
      <c r="J31" s="617"/>
      <c r="K31" s="618" t="str">
        <f t="shared" si="11"/>
        <v>INCLUDED</v>
      </c>
      <c r="L31" s="617"/>
      <c r="M31" s="618" t="str">
        <f t="shared" si="12"/>
        <v>INCLUDED</v>
      </c>
      <c r="N31" s="618">
        <f t="shared" si="13"/>
        <v>0</v>
      </c>
      <c r="O31" s="618" t="str">
        <f t="shared" si="14"/>
        <v>INCLUDED</v>
      </c>
      <c r="P31" s="618" t="str">
        <f t="shared" si="15"/>
        <v>0</v>
      </c>
      <c r="Q31" s="618" t="str">
        <f t="shared" si="16"/>
        <v>0</v>
      </c>
      <c r="R31" s="618">
        <f t="shared" si="17"/>
        <v>0</v>
      </c>
      <c r="S31" s="618">
        <f t="shared" si="18"/>
        <v>0</v>
      </c>
      <c r="T31" s="601"/>
      <c r="U31" s="601"/>
      <c r="V31" s="602"/>
      <c r="W31" s="602"/>
      <c r="X31" s="602"/>
      <c r="Y31" s="603"/>
      <c r="AA31" s="604"/>
      <c r="AB31" s="603"/>
      <c r="AC31" s="603"/>
      <c r="AD31" s="603"/>
      <c r="AE31" s="603"/>
      <c r="AF31" s="603"/>
    </row>
    <row r="32" spans="1:35" ht="57.6" customHeight="1">
      <c r="A32" s="605">
        <v>15</v>
      </c>
      <c r="B32" s="631">
        <v>7000027717</v>
      </c>
      <c r="C32" s="631">
        <v>10</v>
      </c>
      <c r="D32" s="630" t="s">
        <v>543</v>
      </c>
      <c r="E32" s="631">
        <v>1000033306</v>
      </c>
      <c r="F32" s="631">
        <v>18</v>
      </c>
      <c r="G32" s="630" t="s">
        <v>595</v>
      </c>
      <c r="H32" s="631" t="s">
        <v>219</v>
      </c>
      <c r="I32" s="631">
        <v>5</v>
      </c>
      <c r="J32" s="617"/>
      <c r="K32" s="618" t="str">
        <f t="shared" si="11"/>
        <v>INCLUDED</v>
      </c>
      <c r="L32" s="617"/>
      <c r="M32" s="618" t="str">
        <f t="shared" si="12"/>
        <v>INCLUDED</v>
      </c>
      <c r="N32" s="618">
        <f t="shared" si="13"/>
        <v>0</v>
      </c>
      <c r="O32" s="618" t="str">
        <f t="shared" si="14"/>
        <v>INCLUDED</v>
      </c>
      <c r="P32" s="618" t="str">
        <f t="shared" si="15"/>
        <v>0</v>
      </c>
      <c r="Q32" s="618" t="str">
        <f t="shared" si="16"/>
        <v>0</v>
      </c>
      <c r="R32" s="618">
        <f t="shared" si="17"/>
        <v>0</v>
      </c>
      <c r="S32" s="618">
        <f t="shared" si="18"/>
        <v>0</v>
      </c>
      <c r="T32" s="601"/>
      <c r="U32" s="601"/>
      <c r="V32" s="602"/>
      <c r="W32" s="602"/>
      <c r="X32" s="602"/>
      <c r="Y32" s="603"/>
      <c r="AA32" s="604"/>
      <c r="AB32" s="603"/>
      <c r="AC32" s="603"/>
      <c r="AD32" s="603"/>
      <c r="AE32" s="603"/>
      <c r="AF32" s="603"/>
    </row>
    <row r="33" spans="1:32" ht="57.6" customHeight="1">
      <c r="A33" s="605">
        <v>16</v>
      </c>
      <c r="B33" s="631">
        <v>7000027718</v>
      </c>
      <c r="C33" s="631">
        <v>10</v>
      </c>
      <c r="D33" s="630" t="s">
        <v>543</v>
      </c>
      <c r="E33" s="631">
        <v>1000033305</v>
      </c>
      <c r="F33" s="631">
        <v>18</v>
      </c>
      <c r="G33" s="630" t="s">
        <v>596</v>
      </c>
      <c r="H33" s="631" t="s">
        <v>219</v>
      </c>
      <c r="I33" s="631">
        <v>20</v>
      </c>
      <c r="J33" s="617"/>
      <c r="K33" s="618" t="str">
        <f t="shared" si="11"/>
        <v>INCLUDED</v>
      </c>
      <c r="L33" s="617"/>
      <c r="M33" s="618" t="str">
        <f t="shared" si="12"/>
        <v>INCLUDED</v>
      </c>
      <c r="N33" s="618">
        <f t="shared" si="13"/>
        <v>0</v>
      </c>
      <c r="O33" s="618" t="str">
        <f t="shared" si="14"/>
        <v>INCLUDED</v>
      </c>
      <c r="P33" s="618" t="str">
        <f t="shared" si="15"/>
        <v>0</v>
      </c>
      <c r="Q33" s="618" t="str">
        <f t="shared" si="16"/>
        <v>0</v>
      </c>
      <c r="R33" s="618">
        <f t="shared" si="17"/>
        <v>0</v>
      </c>
      <c r="S33" s="618">
        <f t="shared" si="18"/>
        <v>0</v>
      </c>
      <c r="T33" s="601"/>
      <c r="U33" s="601"/>
      <c r="V33" s="602"/>
      <c r="W33" s="602"/>
      <c r="X33" s="602"/>
      <c r="Y33" s="603"/>
      <c r="AA33" s="604"/>
      <c r="AB33" s="603"/>
      <c r="AC33" s="603"/>
      <c r="AD33" s="603"/>
      <c r="AE33" s="603"/>
      <c r="AF33" s="603"/>
    </row>
    <row r="34" spans="1:32" ht="57.6" customHeight="1">
      <c r="A34" s="605">
        <v>17</v>
      </c>
      <c r="B34" s="631">
        <v>7000027719</v>
      </c>
      <c r="C34" s="631">
        <v>10</v>
      </c>
      <c r="D34" s="630" t="s">
        <v>543</v>
      </c>
      <c r="E34" s="631">
        <v>1000033307</v>
      </c>
      <c r="F34" s="631">
        <v>18</v>
      </c>
      <c r="G34" s="630" t="s">
        <v>597</v>
      </c>
      <c r="H34" s="631" t="s">
        <v>220</v>
      </c>
      <c r="I34" s="631">
        <v>1</v>
      </c>
      <c r="J34" s="617"/>
      <c r="K34" s="618" t="str">
        <f t="shared" si="11"/>
        <v>INCLUDED</v>
      </c>
      <c r="L34" s="617"/>
      <c r="M34" s="618" t="str">
        <f t="shared" si="12"/>
        <v>INCLUDED</v>
      </c>
      <c r="N34" s="618">
        <f t="shared" si="13"/>
        <v>0</v>
      </c>
      <c r="O34" s="618" t="str">
        <f t="shared" si="14"/>
        <v>INCLUDED</v>
      </c>
      <c r="P34" s="618" t="str">
        <f t="shared" si="15"/>
        <v>0</v>
      </c>
      <c r="Q34" s="618" t="str">
        <f t="shared" si="16"/>
        <v>0</v>
      </c>
      <c r="R34" s="618">
        <f t="shared" si="17"/>
        <v>0</v>
      </c>
      <c r="S34" s="618">
        <f t="shared" si="18"/>
        <v>0</v>
      </c>
      <c r="T34" s="601"/>
      <c r="U34" s="601"/>
      <c r="V34" s="602"/>
      <c r="W34" s="602"/>
      <c r="X34" s="602"/>
      <c r="Y34" s="603"/>
      <c r="AA34" s="604"/>
      <c r="AB34" s="603"/>
      <c r="AC34" s="603"/>
      <c r="AD34" s="603"/>
      <c r="AE34" s="603"/>
      <c r="AF34" s="603"/>
    </row>
    <row r="35" spans="1:32" ht="57.6" customHeight="1">
      <c r="A35" s="605">
        <v>18</v>
      </c>
      <c r="B35" s="631">
        <v>7000027720</v>
      </c>
      <c r="C35" s="631">
        <v>10</v>
      </c>
      <c r="D35" s="630" t="s">
        <v>543</v>
      </c>
      <c r="E35" s="631">
        <v>1000022782</v>
      </c>
      <c r="F35" s="631">
        <v>18</v>
      </c>
      <c r="G35" s="630" t="s">
        <v>598</v>
      </c>
      <c r="H35" s="631" t="s">
        <v>219</v>
      </c>
      <c r="I35" s="631">
        <v>20</v>
      </c>
      <c r="J35" s="617"/>
      <c r="K35" s="618" t="str">
        <f t="shared" si="11"/>
        <v>INCLUDED</v>
      </c>
      <c r="L35" s="617"/>
      <c r="M35" s="618" t="str">
        <f t="shared" si="12"/>
        <v>INCLUDED</v>
      </c>
      <c r="N35" s="618">
        <f t="shared" si="13"/>
        <v>0</v>
      </c>
      <c r="O35" s="618" t="str">
        <f t="shared" si="14"/>
        <v>INCLUDED</v>
      </c>
      <c r="P35" s="618" t="str">
        <f t="shared" si="15"/>
        <v>0</v>
      </c>
      <c r="Q35" s="618" t="str">
        <f t="shared" si="16"/>
        <v>0</v>
      </c>
      <c r="R35" s="618">
        <f t="shared" si="17"/>
        <v>0</v>
      </c>
      <c r="S35" s="618">
        <f t="shared" si="18"/>
        <v>0</v>
      </c>
      <c r="T35" s="601"/>
      <c r="U35" s="601"/>
      <c r="V35" s="602"/>
      <c r="W35" s="602"/>
      <c r="X35" s="602"/>
      <c r="Y35" s="603"/>
      <c r="AA35" s="604"/>
      <c r="AB35" s="603"/>
      <c r="AC35" s="603"/>
      <c r="AD35" s="603"/>
      <c r="AE35" s="603"/>
      <c r="AF35" s="603"/>
    </row>
    <row r="36" spans="1:32" ht="57.6" customHeight="1">
      <c r="A36" s="605">
        <v>19</v>
      </c>
      <c r="B36" s="631">
        <v>7000027721</v>
      </c>
      <c r="C36" s="631">
        <v>10</v>
      </c>
      <c r="D36" s="630" t="s">
        <v>543</v>
      </c>
      <c r="E36" s="631">
        <v>1000040984</v>
      </c>
      <c r="F36" s="631">
        <v>28</v>
      </c>
      <c r="G36" s="630" t="s">
        <v>599</v>
      </c>
      <c r="H36" s="631" t="s">
        <v>220</v>
      </c>
      <c r="I36" s="631">
        <v>4</v>
      </c>
      <c r="J36" s="617"/>
      <c r="K36" s="618" t="str">
        <f t="shared" si="11"/>
        <v>INCLUDED</v>
      </c>
      <c r="L36" s="617"/>
      <c r="M36" s="618" t="str">
        <f t="shared" si="12"/>
        <v>INCLUDED</v>
      </c>
      <c r="N36" s="618">
        <f t="shared" si="13"/>
        <v>0</v>
      </c>
      <c r="O36" s="618" t="str">
        <f t="shared" si="14"/>
        <v>INCLUDED</v>
      </c>
      <c r="P36" s="618" t="str">
        <f t="shared" si="15"/>
        <v>0</v>
      </c>
      <c r="Q36" s="618" t="str">
        <f t="shared" si="16"/>
        <v>0</v>
      </c>
      <c r="R36" s="618">
        <f t="shared" si="17"/>
        <v>0</v>
      </c>
      <c r="S36" s="618">
        <f t="shared" si="18"/>
        <v>0</v>
      </c>
      <c r="T36" s="601"/>
      <c r="U36" s="601"/>
      <c r="V36" s="602"/>
      <c r="W36" s="602"/>
      <c r="X36" s="602"/>
      <c r="Y36" s="603"/>
      <c r="AA36" s="604"/>
      <c r="AB36" s="603"/>
      <c r="AC36" s="603"/>
      <c r="AD36" s="603"/>
      <c r="AE36" s="603"/>
      <c r="AF36" s="603"/>
    </row>
    <row r="37" spans="1:32" ht="57.6" customHeight="1">
      <c r="A37" s="605">
        <v>20</v>
      </c>
      <c r="B37" s="631">
        <v>7000027722</v>
      </c>
      <c r="C37" s="631">
        <v>10</v>
      </c>
      <c r="D37" s="630" t="s">
        <v>543</v>
      </c>
      <c r="E37" s="631">
        <v>1000040983</v>
      </c>
      <c r="F37" s="631">
        <v>18</v>
      </c>
      <c r="G37" s="630" t="s">
        <v>600</v>
      </c>
      <c r="H37" s="631" t="s">
        <v>220</v>
      </c>
      <c r="I37" s="631">
        <v>4</v>
      </c>
      <c r="J37" s="617"/>
      <c r="K37" s="618" t="str">
        <f t="shared" si="11"/>
        <v>INCLUDED</v>
      </c>
      <c r="L37" s="617"/>
      <c r="M37" s="618" t="str">
        <f t="shared" si="12"/>
        <v>INCLUDED</v>
      </c>
      <c r="N37" s="618">
        <f t="shared" si="13"/>
        <v>0</v>
      </c>
      <c r="O37" s="618" t="str">
        <f t="shared" si="14"/>
        <v>INCLUDED</v>
      </c>
      <c r="P37" s="618" t="str">
        <f t="shared" si="15"/>
        <v>0</v>
      </c>
      <c r="Q37" s="618" t="str">
        <f t="shared" si="16"/>
        <v>0</v>
      </c>
      <c r="R37" s="618">
        <f t="shared" si="17"/>
        <v>0</v>
      </c>
      <c r="S37" s="618">
        <f t="shared" si="18"/>
        <v>0</v>
      </c>
      <c r="T37" s="601"/>
      <c r="U37" s="601"/>
      <c r="V37" s="602"/>
      <c r="W37" s="602"/>
      <c r="X37" s="602"/>
      <c r="Y37" s="603"/>
      <c r="AA37" s="604"/>
      <c r="AB37" s="603"/>
      <c r="AC37" s="603"/>
      <c r="AD37" s="603"/>
      <c r="AE37" s="603"/>
      <c r="AF37" s="603"/>
    </row>
    <row r="38" spans="1:32" ht="57.6" customHeight="1">
      <c r="A38" s="605">
        <v>21</v>
      </c>
      <c r="B38" s="631">
        <v>7000027723</v>
      </c>
      <c r="C38" s="631">
        <v>10</v>
      </c>
      <c r="D38" s="630" t="s">
        <v>543</v>
      </c>
      <c r="E38" s="631">
        <v>1000004303</v>
      </c>
      <c r="F38" s="631">
        <v>18</v>
      </c>
      <c r="G38" s="630" t="s">
        <v>504</v>
      </c>
      <c r="H38" s="631" t="s">
        <v>220</v>
      </c>
      <c r="I38" s="631">
        <v>4</v>
      </c>
      <c r="J38" s="617"/>
      <c r="K38" s="618" t="str">
        <f t="shared" si="11"/>
        <v>INCLUDED</v>
      </c>
      <c r="L38" s="617"/>
      <c r="M38" s="618" t="str">
        <f t="shared" si="12"/>
        <v>INCLUDED</v>
      </c>
      <c r="N38" s="618">
        <f t="shared" si="13"/>
        <v>0</v>
      </c>
      <c r="O38" s="618" t="str">
        <f t="shared" si="14"/>
        <v>INCLUDED</v>
      </c>
      <c r="P38" s="618" t="str">
        <f t="shared" si="15"/>
        <v>0</v>
      </c>
      <c r="Q38" s="618" t="str">
        <f t="shared" si="16"/>
        <v>0</v>
      </c>
      <c r="R38" s="618">
        <f t="shared" si="17"/>
        <v>0</v>
      </c>
      <c r="S38" s="618">
        <f t="shared" si="18"/>
        <v>0</v>
      </c>
      <c r="T38" s="601"/>
      <c r="U38" s="601"/>
      <c r="V38" s="602"/>
      <c r="W38" s="602"/>
      <c r="X38" s="602"/>
      <c r="Y38" s="603"/>
      <c r="AA38" s="604"/>
      <c r="AB38" s="603"/>
      <c r="AC38" s="603"/>
      <c r="AD38" s="603"/>
      <c r="AE38" s="603"/>
      <c r="AF38" s="603"/>
    </row>
    <row r="39" spans="1:32" ht="57.6" customHeight="1">
      <c r="A39" s="605">
        <v>22</v>
      </c>
      <c r="B39" s="631">
        <v>7000027724</v>
      </c>
      <c r="C39" s="631">
        <v>10</v>
      </c>
      <c r="D39" s="630" t="s">
        <v>543</v>
      </c>
      <c r="E39" s="631">
        <v>1000027320</v>
      </c>
      <c r="F39" s="631">
        <v>18</v>
      </c>
      <c r="G39" s="630" t="s">
        <v>467</v>
      </c>
      <c r="H39" s="631" t="s">
        <v>364</v>
      </c>
      <c r="I39" s="631">
        <v>1100</v>
      </c>
      <c r="J39" s="617"/>
      <c r="K39" s="618" t="str">
        <f t="shared" si="11"/>
        <v>INCLUDED</v>
      </c>
      <c r="L39" s="617"/>
      <c r="M39" s="618" t="str">
        <f t="shared" si="12"/>
        <v>INCLUDED</v>
      </c>
      <c r="N39" s="618">
        <f t="shared" si="13"/>
        <v>0</v>
      </c>
      <c r="O39" s="618" t="str">
        <f t="shared" si="14"/>
        <v>INCLUDED</v>
      </c>
      <c r="P39" s="618" t="str">
        <f t="shared" si="15"/>
        <v>0</v>
      </c>
      <c r="Q39" s="618" t="str">
        <f t="shared" si="16"/>
        <v>0</v>
      </c>
      <c r="R39" s="618">
        <f t="shared" si="17"/>
        <v>0</v>
      </c>
      <c r="S39" s="618">
        <f t="shared" si="18"/>
        <v>0</v>
      </c>
      <c r="T39" s="601"/>
      <c r="U39" s="601"/>
      <c r="V39" s="602"/>
      <c r="W39" s="602"/>
      <c r="X39" s="602"/>
      <c r="Y39" s="603"/>
      <c r="AA39" s="604"/>
      <c r="AB39" s="603"/>
      <c r="AC39" s="603"/>
      <c r="AD39" s="603"/>
      <c r="AE39" s="603"/>
      <c r="AF39" s="603"/>
    </row>
    <row r="40" spans="1:32" ht="57.6" customHeight="1">
      <c r="A40" s="605">
        <v>23</v>
      </c>
      <c r="B40" s="631">
        <v>7000027725</v>
      </c>
      <c r="C40" s="631">
        <v>10</v>
      </c>
      <c r="D40" s="630" t="s">
        <v>543</v>
      </c>
      <c r="E40" s="631">
        <v>1000033216</v>
      </c>
      <c r="F40" s="631">
        <v>18</v>
      </c>
      <c r="G40" s="630" t="s">
        <v>505</v>
      </c>
      <c r="H40" s="631" t="s">
        <v>220</v>
      </c>
      <c r="I40" s="631">
        <v>30</v>
      </c>
      <c r="J40" s="617"/>
      <c r="K40" s="618" t="str">
        <f t="shared" si="11"/>
        <v>INCLUDED</v>
      </c>
      <c r="L40" s="617"/>
      <c r="M40" s="618" t="str">
        <f t="shared" si="12"/>
        <v>INCLUDED</v>
      </c>
      <c r="N40" s="618">
        <f t="shared" si="13"/>
        <v>0</v>
      </c>
      <c r="O40" s="618" t="str">
        <f t="shared" si="14"/>
        <v>INCLUDED</v>
      </c>
      <c r="P40" s="618" t="str">
        <f t="shared" si="15"/>
        <v>0</v>
      </c>
      <c r="Q40" s="618" t="str">
        <f t="shared" si="16"/>
        <v>0</v>
      </c>
      <c r="R40" s="618">
        <f t="shared" si="17"/>
        <v>0</v>
      </c>
      <c r="S40" s="618">
        <f t="shared" si="18"/>
        <v>0</v>
      </c>
      <c r="T40" s="601"/>
      <c r="U40" s="601"/>
      <c r="V40" s="602"/>
      <c r="W40" s="602"/>
      <c r="X40" s="602"/>
      <c r="Y40" s="603"/>
      <c r="AA40" s="604"/>
      <c r="AB40" s="603"/>
      <c r="AC40" s="603"/>
      <c r="AD40" s="603"/>
      <c r="AE40" s="603"/>
      <c r="AF40" s="603"/>
    </row>
    <row r="41" spans="1:32" ht="57.6" customHeight="1">
      <c r="A41" s="605">
        <v>24</v>
      </c>
      <c r="B41" s="631">
        <v>7000027726</v>
      </c>
      <c r="C41" s="631">
        <v>10</v>
      </c>
      <c r="D41" s="630" t="s">
        <v>543</v>
      </c>
      <c r="E41" s="631">
        <v>1000033215</v>
      </c>
      <c r="F41" s="631">
        <v>18</v>
      </c>
      <c r="G41" s="630" t="s">
        <v>601</v>
      </c>
      <c r="H41" s="631" t="s">
        <v>220</v>
      </c>
      <c r="I41" s="631">
        <v>30</v>
      </c>
      <c r="J41" s="617"/>
      <c r="K41" s="618" t="str">
        <f t="shared" si="11"/>
        <v>INCLUDED</v>
      </c>
      <c r="L41" s="617"/>
      <c r="M41" s="618" t="str">
        <f t="shared" si="12"/>
        <v>INCLUDED</v>
      </c>
      <c r="N41" s="618">
        <f t="shared" si="13"/>
        <v>0</v>
      </c>
      <c r="O41" s="618" t="str">
        <f t="shared" si="14"/>
        <v>INCLUDED</v>
      </c>
      <c r="P41" s="618" t="str">
        <f t="shared" si="15"/>
        <v>0</v>
      </c>
      <c r="Q41" s="618" t="str">
        <f t="shared" si="16"/>
        <v>0</v>
      </c>
      <c r="R41" s="618">
        <f t="shared" si="17"/>
        <v>0</v>
      </c>
      <c r="S41" s="618">
        <f t="shared" si="18"/>
        <v>0</v>
      </c>
      <c r="T41" s="601"/>
      <c r="U41" s="601"/>
      <c r="V41" s="602"/>
      <c r="W41" s="602"/>
      <c r="X41" s="602"/>
      <c r="Y41" s="603"/>
      <c r="AA41" s="604"/>
      <c r="AB41" s="603"/>
      <c r="AC41" s="603"/>
      <c r="AD41" s="603"/>
      <c r="AE41" s="603"/>
      <c r="AF41" s="603"/>
    </row>
    <row r="42" spans="1:32" ht="57.6" customHeight="1">
      <c r="A42" s="605">
        <v>25</v>
      </c>
      <c r="B42" s="631">
        <v>7000027727</v>
      </c>
      <c r="C42" s="631">
        <v>10</v>
      </c>
      <c r="D42" s="630" t="s">
        <v>543</v>
      </c>
      <c r="E42" s="631">
        <v>1000000499</v>
      </c>
      <c r="F42" s="631">
        <v>18</v>
      </c>
      <c r="G42" s="630" t="s">
        <v>506</v>
      </c>
      <c r="H42" s="631" t="s">
        <v>364</v>
      </c>
      <c r="I42" s="631">
        <v>350</v>
      </c>
      <c r="J42" s="617"/>
      <c r="K42" s="618" t="str">
        <f t="shared" si="11"/>
        <v>INCLUDED</v>
      </c>
      <c r="L42" s="617"/>
      <c r="M42" s="618" t="str">
        <f t="shared" si="12"/>
        <v>INCLUDED</v>
      </c>
      <c r="N42" s="618">
        <f t="shared" si="13"/>
        <v>0</v>
      </c>
      <c r="O42" s="618" t="str">
        <f t="shared" si="14"/>
        <v>INCLUDED</v>
      </c>
      <c r="P42" s="618" t="str">
        <f t="shared" si="15"/>
        <v>0</v>
      </c>
      <c r="Q42" s="618" t="str">
        <f t="shared" si="16"/>
        <v>0</v>
      </c>
      <c r="R42" s="618">
        <f t="shared" si="17"/>
        <v>0</v>
      </c>
      <c r="S42" s="618">
        <f t="shared" si="18"/>
        <v>0</v>
      </c>
      <c r="T42" s="601"/>
      <c r="U42" s="601"/>
      <c r="V42" s="602"/>
      <c r="W42" s="602"/>
      <c r="X42" s="602"/>
      <c r="Y42" s="603"/>
      <c r="AA42" s="604"/>
      <c r="AB42" s="603"/>
      <c r="AC42" s="603"/>
      <c r="AD42" s="603"/>
      <c r="AE42" s="603"/>
      <c r="AF42" s="603"/>
    </row>
    <row r="43" spans="1:32" ht="57.6" customHeight="1">
      <c r="A43" s="605">
        <v>26</v>
      </c>
      <c r="B43" s="631">
        <v>7000027728</v>
      </c>
      <c r="C43" s="631">
        <v>10</v>
      </c>
      <c r="D43" s="630" t="s">
        <v>543</v>
      </c>
      <c r="E43" s="631">
        <v>1000000511</v>
      </c>
      <c r="F43" s="631">
        <v>18</v>
      </c>
      <c r="G43" s="630" t="s">
        <v>602</v>
      </c>
      <c r="H43" s="631" t="s">
        <v>364</v>
      </c>
      <c r="I43" s="631">
        <v>200</v>
      </c>
      <c r="J43" s="617"/>
      <c r="K43" s="618" t="str">
        <f t="shared" si="11"/>
        <v>INCLUDED</v>
      </c>
      <c r="L43" s="617"/>
      <c r="M43" s="618" t="str">
        <f t="shared" si="12"/>
        <v>INCLUDED</v>
      </c>
      <c r="N43" s="618">
        <f t="shared" si="13"/>
        <v>0</v>
      </c>
      <c r="O43" s="618" t="str">
        <f t="shared" si="14"/>
        <v>INCLUDED</v>
      </c>
      <c r="P43" s="618" t="str">
        <f t="shared" si="15"/>
        <v>0</v>
      </c>
      <c r="Q43" s="618" t="str">
        <f t="shared" si="16"/>
        <v>0</v>
      </c>
      <c r="R43" s="618">
        <f t="shared" si="17"/>
        <v>0</v>
      </c>
      <c r="S43" s="618">
        <f t="shared" si="18"/>
        <v>0</v>
      </c>
      <c r="T43" s="601"/>
      <c r="U43" s="601"/>
      <c r="V43" s="602"/>
      <c r="W43" s="602"/>
      <c r="X43" s="602"/>
      <c r="Y43" s="603"/>
      <c r="AA43" s="604"/>
      <c r="AB43" s="603"/>
      <c r="AC43" s="603"/>
      <c r="AD43" s="603"/>
      <c r="AE43" s="603"/>
      <c r="AF43" s="603"/>
    </row>
    <row r="44" spans="1:32" ht="57.6" customHeight="1">
      <c r="A44" s="605">
        <v>27</v>
      </c>
      <c r="B44" s="631">
        <v>7000027729</v>
      </c>
      <c r="C44" s="631">
        <v>10</v>
      </c>
      <c r="D44" s="630" t="s">
        <v>543</v>
      </c>
      <c r="E44" s="631">
        <v>1000037127</v>
      </c>
      <c r="F44" s="631">
        <v>18</v>
      </c>
      <c r="G44" s="630" t="s">
        <v>507</v>
      </c>
      <c r="H44" s="631" t="s">
        <v>364</v>
      </c>
      <c r="I44" s="631">
        <v>100</v>
      </c>
      <c r="J44" s="617"/>
      <c r="K44" s="618" t="str">
        <f t="shared" si="11"/>
        <v>INCLUDED</v>
      </c>
      <c r="L44" s="617"/>
      <c r="M44" s="618" t="str">
        <f t="shared" si="12"/>
        <v>INCLUDED</v>
      </c>
      <c r="N44" s="618">
        <f t="shared" si="13"/>
        <v>0</v>
      </c>
      <c r="O44" s="618" t="str">
        <f t="shared" si="14"/>
        <v>INCLUDED</v>
      </c>
      <c r="P44" s="618" t="str">
        <f t="shared" si="15"/>
        <v>0</v>
      </c>
      <c r="Q44" s="618" t="str">
        <f t="shared" si="16"/>
        <v>0</v>
      </c>
      <c r="R44" s="618">
        <f t="shared" si="17"/>
        <v>0</v>
      </c>
      <c r="S44" s="618">
        <f t="shared" si="18"/>
        <v>0</v>
      </c>
      <c r="T44" s="601"/>
      <c r="U44" s="601"/>
      <c r="V44" s="602"/>
      <c r="W44" s="602"/>
      <c r="X44" s="602"/>
      <c r="Y44" s="603"/>
      <c r="AA44" s="604"/>
      <c r="AB44" s="603"/>
      <c r="AC44" s="603"/>
      <c r="AD44" s="603"/>
      <c r="AE44" s="603"/>
      <c r="AF44" s="603"/>
    </row>
    <row r="45" spans="1:32" ht="57.6" customHeight="1">
      <c r="A45" s="605">
        <v>28</v>
      </c>
      <c r="B45" s="631">
        <v>7000027730</v>
      </c>
      <c r="C45" s="631">
        <v>10</v>
      </c>
      <c r="D45" s="630" t="s">
        <v>543</v>
      </c>
      <c r="E45" s="631">
        <v>1000000480</v>
      </c>
      <c r="F45" s="631">
        <v>18</v>
      </c>
      <c r="G45" s="630" t="s">
        <v>603</v>
      </c>
      <c r="H45" s="631" t="s">
        <v>364</v>
      </c>
      <c r="I45" s="631">
        <v>1325</v>
      </c>
      <c r="J45" s="617"/>
      <c r="K45" s="618" t="str">
        <f t="shared" si="11"/>
        <v>INCLUDED</v>
      </c>
      <c r="L45" s="617"/>
      <c r="M45" s="618" t="str">
        <f t="shared" si="12"/>
        <v>INCLUDED</v>
      </c>
      <c r="N45" s="618">
        <f t="shared" si="13"/>
        <v>0</v>
      </c>
      <c r="O45" s="618" t="str">
        <f t="shared" si="14"/>
        <v>INCLUDED</v>
      </c>
      <c r="P45" s="618" t="str">
        <f t="shared" si="15"/>
        <v>0</v>
      </c>
      <c r="Q45" s="618" t="str">
        <f t="shared" si="16"/>
        <v>0</v>
      </c>
      <c r="R45" s="618">
        <f t="shared" si="17"/>
        <v>0</v>
      </c>
      <c r="S45" s="618">
        <f t="shared" si="18"/>
        <v>0</v>
      </c>
      <c r="T45" s="601"/>
      <c r="U45" s="601"/>
      <c r="V45" s="602"/>
      <c r="W45" s="602"/>
      <c r="X45" s="602"/>
      <c r="Y45" s="603"/>
      <c r="AA45" s="604"/>
      <c r="AB45" s="603"/>
      <c r="AC45" s="603"/>
      <c r="AD45" s="603"/>
      <c r="AE45" s="603"/>
      <c r="AF45" s="603"/>
    </row>
    <row r="46" spans="1:32" ht="57.6" customHeight="1">
      <c r="A46" s="605">
        <v>29</v>
      </c>
      <c r="B46" s="631">
        <v>7000027731</v>
      </c>
      <c r="C46" s="631">
        <v>10</v>
      </c>
      <c r="D46" s="630" t="s">
        <v>543</v>
      </c>
      <c r="E46" s="631">
        <v>1000000520</v>
      </c>
      <c r="F46" s="631">
        <v>18</v>
      </c>
      <c r="G46" s="630" t="s">
        <v>604</v>
      </c>
      <c r="H46" s="631" t="s">
        <v>364</v>
      </c>
      <c r="I46" s="631">
        <v>1425</v>
      </c>
      <c r="J46" s="617"/>
      <c r="K46" s="618" t="str">
        <f t="shared" si="11"/>
        <v>INCLUDED</v>
      </c>
      <c r="L46" s="617"/>
      <c r="M46" s="618" t="str">
        <f t="shared" si="12"/>
        <v>INCLUDED</v>
      </c>
      <c r="N46" s="618">
        <f t="shared" si="13"/>
        <v>0</v>
      </c>
      <c r="O46" s="618" t="str">
        <f t="shared" si="14"/>
        <v>INCLUDED</v>
      </c>
      <c r="P46" s="618" t="str">
        <f t="shared" si="15"/>
        <v>0</v>
      </c>
      <c r="Q46" s="618" t="str">
        <f t="shared" si="16"/>
        <v>0</v>
      </c>
      <c r="R46" s="618">
        <f t="shared" si="17"/>
        <v>0</v>
      </c>
      <c r="S46" s="618">
        <f t="shared" si="18"/>
        <v>0</v>
      </c>
      <c r="T46" s="601"/>
      <c r="U46" s="601"/>
      <c r="V46" s="602"/>
      <c r="W46" s="602"/>
      <c r="X46" s="602"/>
      <c r="Y46" s="603"/>
      <c r="AA46" s="604"/>
      <c r="AB46" s="603"/>
      <c r="AC46" s="603"/>
      <c r="AD46" s="603"/>
      <c r="AE46" s="603"/>
      <c r="AF46" s="603"/>
    </row>
    <row r="47" spans="1:32" ht="57.6" customHeight="1">
      <c r="A47" s="605">
        <v>30</v>
      </c>
      <c r="B47" s="631">
        <v>7000027732</v>
      </c>
      <c r="C47" s="631">
        <v>10</v>
      </c>
      <c r="D47" s="630" t="s">
        <v>543</v>
      </c>
      <c r="E47" s="631">
        <v>1000000446</v>
      </c>
      <c r="F47" s="631">
        <v>18</v>
      </c>
      <c r="G47" s="630" t="s">
        <v>605</v>
      </c>
      <c r="H47" s="631" t="s">
        <v>364</v>
      </c>
      <c r="I47" s="631">
        <v>2250</v>
      </c>
      <c r="J47" s="617"/>
      <c r="K47" s="618" t="str">
        <f t="shared" si="11"/>
        <v>INCLUDED</v>
      </c>
      <c r="L47" s="617"/>
      <c r="M47" s="618" t="str">
        <f t="shared" si="12"/>
        <v>INCLUDED</v>
      </c>
      <c r="N47" s="618">
        <f t="shared" si="13"/>
        <v>0</v>
      </c>
      <c r="O47" s="618" t="str">
        <f t="shared" si="14"/>
        <v>INCLUDED</v>
      </c>
      <c r="P47" s="618" t="str">
        <f t="shared" si="15"/>
        <v>0</v>
      </c>
      <c r="Q47" s="618" t="str">
        <f t="shared" si="16"/>
        <v>0</v>
      </c>
      <c r="R47" s="618">
        <f t="shared" si="17"/>
        <v>0</v>
      </c>
      <c r="S47" s="618">
        <f t="shared" si="18"/>
        <v>0</v>
      </c>
      <c r="T47" s="601"/>
      <c r="U47" s="601"/>
      <c r="V47" s="602"/>
      <c r="W47" s="602"/>
      <c r="X47" s="602"/>
      <c r="Y47" s="603"/>
      <c r="AA47" s="604"/>
      <c r="AB47" s="603"/>
      <c r="AC47" s="603"/>
      <c r="AD47" s="603"/>
      <c r="AE47" s="603"/>
      <c r="AF47" s="603"/>
    </row>
    <row r="48" spans="1:32" ht="57.6" customHeight="1">
      <c r="A48" s="605">
        <v>31</v>
      </c>
      <c r="B48" s="631">
        <v>7000027733</v>
      </c>
      <c r="C48" s="631">
        <v>10</v>
      </c>
      <c r="D48" s="630" t="s">
        <v>543</v>
      </c>
      <c r="E48" s="631">
        <v>1000028413</v>
      </c>
      <c r="F48" s="631">
        <v>18</v>
      </c>
      <c r="G48" s="630" t="s">
        <v>556</v>
      </c>
      <c r="H48" s="631" t="s">
        <v>508</v>
      </c>
      <c r="I48" s="631">
        <v>5</v>
      </c>
      <c r="J48" s="617"/>
      <c r="K48" s="618" t="str">
        <f t="shared" si="11"/>
        <v>INCLUDED</v>
      </c>
      <c r="L48" s="617"/>
      <c r="M48" s="618" t="str">
        <f t="shared" si="12"/>
        <v>INCLUDED</v>
      </c>
      <c r="N48" s="618">
        <f t="shared" si="13"/>
        <v>0</v>
      </c>
      <c r="O48" s="618" t="str">
        <f t="shared" si="14"/>
        <v>INCLUDED</v>
      </c>
      <c r="P48" s="618" t="str">
        <f t="shared" si="15"/>
        <v>0</v>
      </c>
      <c r="Q48" s="618" t="str">
        <f t="shared" si="16"/>
        <v>0</v>
      </c>
      <c r="R48" s="618">
        <f t="shared" si="17"/>
        <v>0</v>
      </c>
      <c r="S48" s="618">
        <f t="shared" si="18"/>
        <v>0</v>
      </c>
      <c r="T48" s="601"/>
      <c r="U48" s="601"/>
      <c r="V48" s="602"/>
      <c r="W48" s="602"/>
      <c r="X48" s="602"/>
      <c r="Y48" s="603"/>
      <c r="AA48" s="604"/>
      <c r="AB48" s="603"/>
      <c r="AC48" s="603"/>
      <c r="AD48" s="603"/>
      <c r="AE48" s="603"/>
      <c r="AF48" s="603"/>
    </row>
    <row r="49" spans="1:32" ht="57.6" customHeight="1">
      <c r="A49" s="605">
        <v>32</v>
      </c>
      <c r="B49" s="631">
        <v>7000027734</v>
      </c>
      <c r="C49" s="631">
        <v>10</v>
      </c>
      <c r="D49" s="630" t="s">
        <v>543</v>
      </c>
      <c r="E49" s="631">
        <v>1000028411</v>
      </c>
      <c r="F49" s="631">
        <v>18</v>
      </c>
      <c r="G49" s="630" t="s">
        <v>557</v>
      </c>
      <c r="H49" s="631" t="s">
        <v>508</v>
      </c>
      <c r="I49" s="631">
        <v>3</v>
      </c>
      <c r="J49" s="617"/>
      <c r="K49" s="618" t="str">
        <f t="shared" si="11"/>
        <v>INCLUDED</v>
      </c>
      <c r="L49" s="617"/>
      <c r="M49" s="618" t="str">
        <f t="shared" si="12"/>
        <v>INCLUDED</v>
      </c>
      <c r="N49" s="618">
        <f t="shared" si="13"/>
        <v>0</v>
      </c>
      <c r="O49" s="618" t="str">
        <f t="shared" si="14"/>
        <v>INCLUDED</v>
      </c>
      <c r="P49" s="618" t="str">
        <f t="shared" si="15"/>
        <v>0</v>
      </c>
      <c r="Q49" s="618" t="str">
        <f t="shared" si="16"/>
        <v>0</v>
      </c>
      <c r="R49" s="618">
        <f t="shared" si="17"/>
        <v>0</v>
      </c>
      <c r="S49" s="618">
        <f t="shared" si="18"/>
        <v>0</v>
      </c>
      <c r="T49" s="601"/>
      <c r="U49" s="601"/>
      <c r="V49" s="602"/>
      <c r="W49" s="602"/>
      <c r="X49" s="602"/>
      <c r="Y49" s="603"/>
      <c r="AA49" s="604"/>
      <c r="AB49" s="603"/>
      <c r="AC49" s="603"/>
      <c r="AD49" s="603"/>
      <c r="AE49" s="603"/>
      <c r="AF49" s="603"/>
    </row>
    <row r="50" spans="1:32" ht="57.6" customHeight="1">
      <c r="A50" s="605">
        <v>33</v>
      </c>
      <c r="B50" s="631">
        <v>7000027735</v>
      </c>
      <c r="C50" s="631">
        <v>10</v>
      </c>
      <c r="D50" s="630" t="s">
        <v>543</v>
      </c>
      <c r="E50" s="631">
        <v>1000028409</v>
      </c>
      <c r="F50" s="631">
        <v>18</v>
      </c>
      <c r="G50" s="630" t="s">
        <v>555</v>
      </c>
      <c r="H50" s="631" t="s">
        <v>508</v>
      </c>
      <c r="I50" s="631">
        <v>5</v>
      </c>
      <c r="J50" s="617"/>
      <c r="K50" s="618" t="str">
        <f t="shared" si="11"/>
        <v>INCLUDED</v>
      </c>
      <c r="L50" s="617"/>
      <c r="M50" s="618" t="str">
        <f t="shared" si="12"/>
        <v>INCLUDED</v>
      </c>
      <c r="N50" s="618">
        <f t="shared" si="13"/>
        <v>0</v>
      </c>
      <c r="O50" s="618" t="str">
        <f t="shared" si="14"/>
        <v>INCLUDED</v>
      </c>
      <c r="P50" s="618" t="str">
        <f t="shared" si="15"/>
        <v>0</v>
      </c>
      <c r="Q50" s="618" t="str">
        <f t="shared" si="16"/>
        <v>0</v>
      </c>
      <c r="R50" s="618">
        <f t="shared" si="17"/>
        <v>0</v>
      </c>
      <c r="S50" s="618">
        <f t="shared" si="18"/>
        <v>0</v>
      </c>
      <c r="T50" s="601"/>
      <c r="U50" s="601"/>
      <c r="V50" s="602"/>
      <c r="W50" s="602"/>
      <c r="X50" s="602"/>
      <c r="Y50" s="603"/>
      <c r="AA50" s="604"/>
      <c r="AB50" s="603"/>
      <c r="AC50" s="603"/>
      <c r="AD50" s="603"/>
      <c r="AE50" s="603"/>
      <c r="AF50" s="603"/>
    </row>
    <row r="51" spans="1:32" ht="57.6" customHeight="1">
      <c r="A51" s="605">
        <v>34</v>
      </c>
      <c r="B51" s="631">
        <v>7000027736</v>
      </c>
      <c r="C51" s="631">
        <v>10</v>
      </c>
      <c r="D51" s="630" t="s">
        <v>543</v>
      </c>
      <c r="E51" s="631">
        <v>1000028414</v>
      </c>
      <c r="F51" s="631">
        <v>18</v>
      </c>
      <c r="G51" s="630" t="s">
        <v>558</v>
      </c>
      <c r="H51" s="631" t="s">
        <v>508</v>
      </c>
      <c r="I51" s="631">
        <v>5</v>
      </c>
      <c r="J51" s="617"/>
      <c r="K51" s="618" t="str">
        <f t="shared" si="11"/>
        <v>INCLUDED</v>
      </c>
      <c r="L51" s="617"/>
      <c r="M51" s="618" t="str">
        <f t="shared" si="12"/>
        <v>INCLUDED</v>
      </c>
      <c r="N51" s="618">
        <f t="shared" si="13"/>
        <v>0</v>
      </c>
      <c r="O51" s="618" t="str">
        <f t="shared" si="14"/>
        <v>INCLUDED</v>
      </c>
      <c r="P51" s="618" t="str">
        <f t="shared" si="15"/>
        <v>0</v>
      </c>
      <c r="Q51" s="618" t="str">
        <f t="shared" si="16"/>
        <v>0</v>
      </c>
      <c r="R51" s="618">
        <f t="shared" si="17"/>
        <v>0</v>
      </c>
      <c r="S51" s="618">
        <f t="shared" si="18"/>
        <v>0</v>
      </c>
      <c r="T51" s="601"/>
      <c r="U51" s="601"/>
      <c r="V51" s="602"/>
      <c r="W51" s="602"/>
      <c r="X51" s="602"/>
      <c r="Y51" s="603"/>
      <c r="AA51" s="604"/>
      <c r="AB51" s="603"/>
      <c r="AC51" s="603"/>
      <c r="AD51" s="603"/>
      <c r="AE51" s="603"/>
      <c r="AF51" s="603"/>
    </row>
    <row r="52" spans="1:32" ht="57.6" customHeight="1">
      <c r="A52" s="605">
        <v>35</v>
      </c>
      <c r="B52" s="631">
        <v>7000027737</v>
      </c>
      <c r="C52" s="631">
        <v>10</v>
      </c>
      <c r="D52" s="630" t="s">
        <v>543</v>
      </c>
      <c r="E52" s="631">
        <v>1000028410</v>
      </c>
      <c r="F52" s="631">
        <v>18</v>
      </c>
      <c r="G52" s="630" t="s">
        <v>559</v>
      </c>
      <c r="H52" s="631" t="s">
        <v>508</v>
      </c>
      <c r="I52" s="631">
        <v>4</v>
      </c>
      <c r="J52" s="617"/>
      <c r="K52" s="618" t="str">
        <f t="shared" si="11"/>
        <v>INCLUDED</v>
      </c>
      <c r="L52" s="617"/>
      <c r="M52" s="618" t="str">
        <f t="shared" si="12"/>
        <v>INCLUDED</v>
      </c>
      <c r="N52" s="618">
        <f t="shared" si="13"/>
        <v>0</v>
      </c>
      <c r="O52" s="618" t="str">
        <f t="shared" si="14"/>
        <v>INCLUDED</v>
      </c>
      <c r="P52" s="618" t="str">
        <f t="shared" si="15"/>
        <v>0</v>
      </c>
      <c r="Q52" s="618" t="str">
        <f t="shared" si="16"/>
        <v>0</v>
      </c>
      <c r="R52" s="618">
        <f t="shared" si="17"/>
        <v>0</v>
      </c>
      <c r="S52" s="618">
        <f t="shared" si="18"/>
        <v>0</v>
      </c>
      <c r="T52" s="601"/>
      <c r="U52" s="601"/>
      <c r="V52" s="602"/>
      <c r="W52" s="602"/>
      <c r="X52" s="602"/>
      <c r="Y52" s="603"/>
      <c r="AA52" s="604"/>
      <c r="AB52" s="603"/>
      <c r="AC52" s="603"/>
      <c r="AD52" s="603"/>
      <c r="AE52" s="603"/>
      <c r="AF52" s="603"/>
    </row>
    <row r="53" spans="1:32" ht="57.6" customHeight="1">
      <c r="A53" s="605">
        <v>36</v>
      </c>
      <c r="B53" s="631">
        <v>7000027738</v>
      </c>
      <c r="C53" s="631">
        <v>10</v>
      </c>
      <c r="D53" s="630" t="s">
        <v>543</v>
      </c>
      <c r="E53" s="631">
        <v>1000068515</v>
      </c>
      <c r="F53" s="631">
        <v>18</v>
      </c>
      <c r="G53" s="630" t="s">
        <v>563</v>
      </c>
      <c r="H53" s="631" t="s">
        <v>427</v>
      </c>
      <c r="I53" s="631">
        <v>28</v>
      </c>
      <c r="J53" s="617"/>
      <c r="K53" s="618" t="str">
        <f t="shared" si="11"/>
        <v>INCLUDED</v>
      </c>
      <c r="L53" s="617"/>
      <c r="M53" s="618" t="str">
        <f t="shared" si="12"/>
        <v>INCLUDED</v>
      </c>
      <c r="N53" s="618">
        <f t="shared" si="13"/>
        <v>0</v>
      </c>
      <c r="O53" s="618" t="str">
        <f t="shared" si="14"/>
        <v>INCLUDED</v>
      </c>
      <c r="P53" s="618" t="str">
        <f t="shared" si="15"/>
        <v>0</v>
      </c>
      <c r="Q53" s="618" t="str">
        <f t="shared" si="16"/>
        <v>0</v>
      </c>
      <c r="R53" s="618">
        <f t="shared" si="17"/>
        <v>0</v>
      </c>
      <c r="S53" s="618">
        <f t="shared" si="18"/>
        <v>0</v>
      </c>
      <c r="T53" s="601"/>
      <c r="U53" s="601"/>
      <c r="V53" s="602"/>
      <c r="W53" s="602"/>
      <c r="X53" s="602"/>
      <c r="Y53" s="603"/>
      <c r="AA53" s="604"/>
      <c r="AB53" s="603"/>
      <c r="AC53" s="603"/>
      <c r="AD53" s="603"/>
      <c r="AE53" s="603"/>
      <c r="AF53" s="603"/>
    </row>
    <row r="54" spans="1:32" ht="57.6" customHeight="1">
      <c r="A54" s="605">
        <v>37</v>
      </c>
      <c r="B54" s="631">
        <v>7000027739</v>
      </c>
      <c r="C54" s="631">
        <v>10</v>
      </c>
      <c r="D54" s="630" t="s">
        <v>543</v>
      </c>
      <c r="E54" s="631">
        <v>1000006308</v>
      </c>
      <c r="F54" s="631">
        <v>18</v>
      </c>
      <c r="G54" s="630" t="s">
        <v>560</v>
      </c>
      <c r="H54" s="631" t="s">
        <v>364</v>
      </c>
      <c r="I54" s="631">
        <v>750</v>
      </c>
      <c r="J54" s="617"/>
      <c r="K54" s="618" t="str">
        <f t="shared" si="11"/>
        <v>INCLUDED</v>
      </c>
      <c r="L54" s="617"/>
      <c r="M54" s="618" t="str">
        <f t="shared" si="12"/>
        <v>INCLUDED</v>
      </c>
      <c r="N54" s="618">
        <f t="shared" si="13"/>
        <v>0</v>
      </c>
      <c r="O54" s="618" t="str">
        <f t="shared" si="14"/>
        <v>INCLUDED</v>
      </c>
      <c r="P54" s="618" t="str">
        <f t="shared" si="15"/>
        <v>0</v>
      </c>
      <c r="Q54" s="618" t="str">
        <f t="shared" si="16"/>
        <v>0</v>
      </c>
      <c r="R54" s="618">
        <f t="shared" si="17"/>
        <v>0</v>
      </c>
      <c r="S54" s="618">
        <f t="shared" si="18"/>
        <v>0</v>
      </c>
      <c r="T54" s="601"/>
      <c r="U54" s="601"/>
      <c r="V54" s="602"/>
      <c r="W54" s="602"/>
      <c r="X54" s="602"/>
      <c r="Y54" s="603"/>
      <c r="AA54" s="604"/>
      <c r="AB54" s="603"/>
      <c r="AC54" s="603"/>
      <c r="AD54" s="603"/>
      <c r="AE54" s="603"/>
      <c r="AF54" s="603"/>
    </row>
    <row r="55" spans="1:32" ht="57.6" customHeight="1">
      <c r="A55" s="605">
        <v>38</v>
      </c>
      <c r="B55" s="631">
        <v>7000027740</v>
      </c>
      <c r="C55" s="631">
        <v>10</v>
      </c>
      <c r="D55" s="630" t="s">
        <v>543</v>
      </c>
      <c r="E55" s="631">
        <v>1000045341</v>
      </c>
      <c r="F55" s="631">
        <v>18</v>
      </c>
      <c r="G55" s="630" t="s">
        <v>545</v>
      </c>
      <c r="H55" s="631" t="s">
        <v>219</v>
      </c>
      <c r="I55" s="631">
        <v>240</v>
      </c>
      <c r="J55" s="617"/>
      <c r="K55" s="618" t="str">
        <f t="shared" si="11"/>
        <v>INCLUDED</v>
      </c>
      <c r="L55" s="617"/>
      <c r="M55" s="618" t="str">
        <f t="shared" si="12"/>
        <v>INCLUDED</v>
      </c>
      <c r="N55" s="618">
        <f t="shared" si="13"/>
        <v>0</v>
      </c>
      <c r="O55" s="618" t="str">
        <f t="shared" si="14"/>
        <v>INCLUDED</v>
      </c>
      <c r="P55" s="618" t="str">
        <f t="shared" si="15"/>
        <v>0</v>
      </c>
      <c r="Q55" s="618" t="str">
        <f t="shared" si="16"/>
        <v>0</v>
      </c>
      <c r="R55" s="618">
        <f t="shared" si="17"/>
        <v>0</v>
      </c>
      <c r="S55" s="618">
        <f t="shared" si="18"/>
        <v>0</v>
      </c>
      <c r="T55" s="601"/>
      <c r="U55" s="601"/>
      <c r="V55" s="602"/>
      <c r="W55" s="602"/>
      <c r="X55" s="602"/>
      <c r="Y55" s="603"/>
      <c r="AA55" s="604"/>
      <c r="AB55" s="603"/>
      <c r="AC55" s="603"/>
      <c r="AD55" s="603"/>
      <c r="AE55" s="603"/>
      <c r="AF55" s="603"/>
    </row>
    <row r="56" spans="1:32" ht="57.6" customHeight="1">
      <c r="A56" s="605">
        <v>39</v>
      </c>
      <c r="B56" s="631">
        <v>7000027741</v>
      </c>
      <c r="C56" s="631">
        <v>10</v>
      </c>
      <c r="D56" s="630" t="s">
        <v>543</v>
      </c>
      <c r="E56" s="631">
        <v>1000068612</v>
      </c>
      <c r="F56" s="631">
        <v>18</v>
      </c>
      <c r="G56" s="630" t="s">
        <v>561</v>
      </c>
      <c r="H56" s="631" t="s">
        <v>220</v>
      </c>
      <c r="I56" s="631">
        <v>60</v>
      </c>
      <c r="J56" s="617"/>
      <c r="K56" s="618" t="str">
        <f t="shared" si="11"/>
        <v>INCLUDED</v>
      </c>
      <c r="L56" s="617"/>
      <c r="M56" s="618" t="str">
        <f t="shared" si="12"/>
        <v>INCLUDED</v>
      </c>
      <c r="N56" s="618">
        <f t="shared" si="13"/>
        <v>0</v>
      </c>
      <c r="O56" s="618" t="str">
        <f t="shared" si="14"/>
        <v>INCLUDED</v>
      </c>
      <c r="P56" s="618" t="str">
        <f t="shared" si="15"/>
        <v>0</v>
      </c>
      <c r="Q56" s="618" t="str">
        <f t="shared" si="16"/>
        <v>0</v>
      </c>
      <c r="R56" s="618">
        <f t="shared" si="17"/>
        <v>0</v>
      </c>
      <c r="S56" s="618">
        <f t="shared" si="18"/>
        <v>0</v>
      </c>
      <c r="T56" s="601"/>
      <c r="U56" s="601"/>
      <c r="V56" s="602"/>
      <c r="W56" s="602"/>
      <c r="X56" s="602"/>
      <c r="Y56" s="603"/>
      <c r="AA56" s="604"/>
      <c r="AB56" s="603"/>
      <c r="AC56" s="603"/>
      <c r="AD56" s="603"/>
      <c r="AE56" s="603"/>
      <c r="AF56" s="603"/>
    </row>
    <row r="57" spans="1:32" ht="57.6" customHeight="1">
      <c r="A57" s="605">
        <v>40</v>
      </c>
      <c r="B57" s="631">
        <v>7000027742</v>
      </c>
      <c r="C57" s="631">
        <v>10</v>
      </c>
      <c r="D57" s="630" t="s">
        <v>543</v>
      </c>
      <c r="E57" s="631">
        <v>1000028400</v>
      </c>
      <c r="F57" s="631">
        <v>18</v>
      </c>
      <c r="G57" s="630" t="s">
        <v>562</v>
      </c>
      <c r="H57" s="631" t="s">
        <v>220</v>
      </c>
      <c r="I57" s="631">
        <v>40</v>
      </c>
      <c r="J57" s="617"/>
      <c r="K57" s="618" t="str">
        <f t="shared" si="11"/>
        <v>INCLUDED</v>
      </c>
      <c r="L57" s="617"/>
      <c r="M57" s="618" t="str">
        <f t="shared" si="12"/>
        <v>INCLUDED</v>
      </c>
      <c r="N57" s="618">
        <f t="shared" si="13"/>
        <v>0</v>
      </c>
      <c r="O57" s="618" t="str">
        <f t="shared" si="14"/>
        <v>INCLUDED</v>
      </c>
      <c r="P57" s="618" t="str">
        <f t="shared" si="15"/>
        <v>0</v>
      </c>
      <c r="Q57" s="618" t="str">
        <f t="shared" si="16"/>
        <v>0</v>
      </c>
      <c r="R57" s="618">
        <f t="shared" si="17"/>
        <v>0</v>
      </c>
      <c r="S57" s="618">
        <f t="shared" si="18"/>
        <v>0</v>
      </c>
      <c r="T57" s="601"/>
      <c r="U57" s="601"/>
      <c r="V57" s="602"/>
      <c r="W57" s="602"/>
      <c r="X57" s="602"/>
      <c r="Y57" s="603"/>
      <c r="AA57" s="604"/>
      <c r="AB57" s="603"/>
      <c r="AC57" s="603"/>
      <c r="AD57" s="603"/>
      <c r="AE57" s="603"/>
      <c r="AF57" s="603"/>
    </row>
    <row r="58" spans="1:32" ht="57.6" customHeight="1">
      <c r="A58" s="605">
        <v>41</v>
      </c>
      <c r="B58" s="631">
        <v>7000027743</v>
      </c>
      <c r="C58" s="631">
        <v>10</v>
      </c>
      <c r="D58" s="630" t="s">
        <v>543</v>
      </c>
      <c r="E58" s="631">
        <v>1000037908</v>
      </c>
      <c r="F58" s="631">
        <v>18</v>
      </c>
      <c r="G58" s="630" t="s">
        <v>425</v>
      </c>
      <c r="H58" s="631" t="s">
        <v>219</v>
      </c>
      <c r="I58" s="631">
        <v>48</v>
      </c>
      <c r="J58" s="617"/>
      <c r="K58" s="618" t="str">
        <f t="shared" si="11"/>
        <v>INCLUDED</v>
      </c>
      <c r="L58" s="617"/>
      <c r="M58" s="618" t="str">
        <f t="shared" si="12"/>
        <v>INCLUDED</v>
      </c>
      <c r="N58" s="618">
        <f t="shared" si="13"/>
        <v>0</v>
      </c>
      <c r="O58" s="618" t="str">
        <f t="shared" si="14"/>
        <v>INCLUDED</v>
      </c>
      <c r="P58" s="618" t="str">
        <f t="shared" si="15"/>
        <v>0</v>
      </c>
      <c r="Q58" s="618" t="str">
        <f t="shared" si="16"/>
        <v>0</v>
      </c>
      <c r="R58" s="618">
        <f t="shared" si="17"/>
        <v>0</v>
      </c>
      <c r="S58" s="618">
        <f t="shared" si="18"/>
        <v>0</v>
      </c>
      <c r="T58" s="601"/>
      <c r="U58" s="601"/>
      <c r="V58" s="602"/>
      <c r="W58" s="602"/>
      <c r="X58" s="602"/>
      <c r="Y58" s="603"/>
      <c r="AA58" s="604"/>
      <c r="AB58" s="603"/>
      <c r="AC58" s="603"/>
      <c r="AD58" s="603"/>
      <c r="AE58" s="603"/>
      <c r="AF58" s="603"/>
    </row>
    <row r="59" spans="1:32" ht="57.6" customHeight="1">
      <c r="A59" s="605">
        <v>42</v>
      </c>
      <c r="B59" s="631">
        <v>7000027744</v>
      </c>
      <c r="C59" s="631">
        <v>10</v>
      </c>
      <c r="D59" s="630" t="s">
        <v>543</v>
      </c>
      <c r="E59" s="631">
        <v>1000029110</v>
      </c>
      <c r="F59" s="631">
        <v>18</v>
      </c>
      <c r="G59" s="630" t="s">
        <v>509</v>
      </c>
      <c r="H59" s="631" t="s">
        <v>436</v>
      </c>
      <c r="I59" s="631">
        <v>19000</v>
      </c>
      <c r="J59" s="617"/>
      <c r="K59" s="618" t="str">
        <f t="shared" si="11"/>
        <v>INCLUDED</v>
      </c>
      <c r="L59" s="617"/>
      <c r="M59" s="618" t="str">
        <f t="shared" si="12"/>
        <v>INCLUDED</v>
      </c>
      <c r="N59" s="618">
        <f t="shared" si="13"/>
        <v>0</v>
      </c>
      <c r="O59" s="618" t="str">
        <f t="shared" si="14"/>
        <v>INCLUDED</v>
      </c>
      <c r="P59" s="618" t="str">
        <f t="shared" si="15"/>
        <v>0</v>
      </c>
      <c r="Q59" s="618" t="str">
        <f t="shared" si="16"/>
        <v>0</v>
      </c>
      <c r="R59" s="618">
        <f t="shared" si="17"/>
        <v>0</v>
      </c>
      <c r="S59" s="618">
        <f t="shared" si="18"/>
        <v>0</v>
      </c>
      <c r="T59" s="601"/>
      <c r="U59" s="601"/>
      <c r="V59" s="602"/>
      <c r="W59" s="602"/>
      <c r="X59" s="602"/>
      <c r="Y59" s="603"/>
      <c r="AA59" s="604"/>
      <c r="AB59" s="603"/>
      <c r="AC59" s="603"/>
      <c r="AD59" s="603"/>
      <c r="AE59" s="603"/>
      <c r="AF59" s="603"/>
    </row>
    <row r="60" spans="1:32" ht="57.6" customHeight="1">
      <c r="A60" s="605">
        <v>43</v>
      </c>
      <c r="B60" s="631">
        <v>7000027745</v>
      </c>
      <c r="C60" s="631">
        <v>10</v>
      </c>
      <c r="D60" s="630" t="s">
        <v>543</v>
      </c>
      <c r="E60" s="631">
        <v>1000029112</v>
      </c>
      <c r="F60" s="631">
        <v>18</v>
      </c>
      <c r="G60" s="630" t="s">
        <v>510</v>
      </c>
      <c r="H60" s="631" t="s">
        <v>436</v>
      </c>
      <c r="I60" s="631">
        <v>7000</v>
      </c>
      <c r="J60" s="617"/>
      <c r="K60" s="618" t="str">
        <f t="shared" si="11"/>
        <v>INCLUDED</v>
      </c>
      <c r="L60" s="617"/>
      <c r="M60" s="618" t="str">
        <f t="shared" si="12"/>
        <v>INCLUDED</v>
      </c>
      <c r="N60" s="618">
        <f t="shared" si="13"/>
        <v>0</v>
      </c>
      <c r="O60" s="618" t="str">
        <f t="shared" si="14"/>
        <v>INCLUDED</v>
      </c>
      <c r="P60" s="618" t="str">
        <f t="shared" si="15"/>
        <v>0</v>
      </c>
      <c r="Q60" s="618" t="str">
        <f t="shared" si="16"/>
        <v>0</v>
      </c>
      <c r="R60" s="618">
        <f t="shared" si="17"/>
        <v>0</v>
      </c>
      <c r="S60" s="618">
        <f t="shared" si="18"/>
        <v>0</v>
      </c>
      <c r="T60" s="601"/>
      <c r="U60" s="601"/>
      <c r="V60" s="602"/>
      <c r="W60" s="602"/>
      <c r="X60" s="602"/>
      <c r="Y60" s="603"/>
      <c r="AA60" s="604"/>
      <c r="AB60" s="603"/>
      <c r="AC60" s="603"/>
      <c r="AD60" s="603"/>
      <c r="AE60" s="603"/>
      <c r="AF60" s="603"/>
    </row>
    <row r="61" spans="1:32" ht="57.6" customHeight="1">
      <c r="A61" s="605">
        <v>44</v>
      </c>
      <c r="B61" s="631">
        <v>7000027746</v>
      </c>
      <c r="C61" s="631">
        <v>10</v>
      </c>
      <c r="D61" s="630" t="s">
        <v>543</v>
      </c>
      <c r="E61" s="631">
        <v>1000029111</v>
      </c>
      <c r="F61" s="631">
        <v>18</v>
      </c>
      <c r="G61" s="630" t="s">
        <v>511</v>
      </c>
      <c r="H61" s="631" t="s">
        <v>436</v>
      </c>
      <c r="I61" s="631">
        <v>3500</v>
      </c>
      <c r="J61" s="617"/>
      <c r="K61" s="618" t="str">
        <f t="shared" si="11"/>
        <v>INCLUDED</v>
      </c>
      <c r="L61" s="617"/>
      <c r="M61" s="618" t="str">
        <f t="shared" si="12"/>
        <v>INCLUDED</v>
      </c>
      <c r="N61" s="618">
        <f t="shared" si="13"/>
        <v>0</v>
      </c>
      <c r="O61" s="618" t="str">
        <f t="shared" si="14"/>
        <v>INCLUDED</v>
      </c>
      <c r="P61" s="618" t="str">
        <f t="shared" si="15"/>
        <v>0</v>
      </c>
      <c r="Q61" s="618" t="str">
        <f t="shared" si="16"/>
        <v>0</v>
      </c>
      <c r="R61" s="618">
        <f t="shared" si="17"/>
        <v>0</v>
      </c>
      <c r="S61" s="618">
        <f t="shared" si="18"/>
        <v>0</v>
      </c>
      <c r="T61" s="601"/>
      <c r="U61" s="601"/>
      <c r="V61" s="602"/>
      <c r="W61" s="602"/>
      <c r="X61" s="602"/>
      <c r="Y61" s="603"/>
      <c r="AA61" s="604"/>
      <c r="AB61" s="603"/>
      <c r="AC61" s="603"/>
      <c r="AD61" s="603"/>
      <c r="AE61" s="603"/>
      <c r="AF61" s="603"/>
    </row>
    <row r="62" spans="1:32" ht="57.6" customHeight="1">
      <c r="A62" s="605">
        <v>45</v>
      </c>
      <c r="B62" s="631">
        <v>7000027747</v>
      </c>
      <c r="C62" s="631">
        <v>10</v>
      </c>
      <c r="D62" s="630" t="s">
        <v>543</v>
      </c>
      <c r="E62" s="631">
        <v>1000012682</v>
      </c>
      <c r="F62" s="631">
        <v>18</v>
      </c>
      <c r="G62" s="630" t="s">
        <v>606</v>
      </c>
      <c r="H62" s="631" t="s">
        <v>219</v>
      </c>
      <c r="I62" s="631">
        <v>150</v>
      </c>
      <c r="J62" s="617"/>
      <c r="K62" s="618" t="str">
        <f t="shared" si="11"/>
        <v>INCLUDED</v>
      </c>
      <c r="L62" s="617"/>
      <c r="M62" s="618" t="str">
        <f t="shared" si="12"/>
        <v>INCLUDED</v>
      </c>
      <c r="N62" s="618">
        <f t="shared" si="13"/>
        <v>0</v>
      </c>
      <c r="O62" s="618" t="str">
        <f t="shared" si="14"/>
        <v>INCLUDED</v>
      </c>
      <c r="P62" s="618" t="str">
        <f t="shared" si="15"/>
        <v>0</v>
      </c>
      <c r="Q62" s="618" t="str">
        <f t="shared" si="16"/>
        <v>0</v>
      </c>
      <c r="R62" s="618">
        <f t="shared" si="17"/>
        <v>0</v>
      </c>
      <c r="S62" s="618">
        <f t="shared" si="18"/>
        <v>0</v>
      </c>
      <c r="T62" s="601"/>
      <c r="U62" s="601"/>
      <c r="V62" s="602"/>
      <c r="W62" s="602"/>
      <c r="X62" s="602"/>
      <c r="Y62" s="603"/>
      <c r="AA62" s="604"/>
      <c r="AB62" s="603"/>
      <c r="AC62" s="603"/>
      <c r="AD62" s="603"/>
      <c r="AE62" s="603"/>
      <c r="AF62" s="603"/>
    </row>
    <row r="63" spans="1:32" ht="57.6" customHeight="1">
      <c r="A63" s="605">
        <v>46</v>
      </c>
      <c r="B63" s="631">
        <v>7000027748</v>
      </c>
      <c r="C63" s="631">
        <v>10</v>
      </c>
      <c r="D63" s="630" t="s">
        <v>543</v>
      </c>
      <c r="E63" s="631">
        <v>1000028395</v>
      </c>
      <c r="F63" s="631">
        <v>18</v>
      </c>
      <c r="G63" s="630" t="s">
        <v>607</v>
      </c>
      <c r="H63" s="631" t="s">
        <v>220</v>
      </c>
      <c r="I63" s="631">
        <v>100</v>
      </c>
      <c r="J63" s="617"/>
      <c r="K63" s="618" t="str">
        <f t="shared" si="11"/>
        <v>INCLUDED</v>
      </c>
      <c r="L63" s="617"/>
      <c r="M63" s="618" t="str">
        <f t="shared" si="12"/>
        <v>INCLUDED</v>
      </c>
      <c r="N63" s="618">
        <f t="shared" si="13"/>
        <v>0</v>
      </c>
      <c r="O63" s="618" t="str">
        <f t="shared" si="14"/>
        <v>INCLUDED</v>
      </c>
      <c r="P63" s="618" t="str">
        <f t="shared" si="15"/>
        <v>0</v>
      </c>
      <c r="Q63" s="618" t="str">
        <f t="shared" si="16"/>
        <v>0</v>
      </c>
      <c r="R63" s="618">
        <f t="shared" si="17"/>
        <v>0</v>
      </c>
      <c r="S63" s="618">
        <f t="shared" si="18"/>
        <v>0</v>
      </c>
      <c r="T63" s="601"/>
      <c r="U63" s="601"/>
      <c r="V63" s="602"/>
      <c r="W63" s="602"/>
      <c r="X63" s="602"/>
      <c r="Y63" s="603"/>
      <c r="AA63" s="604"/>
      <c r="AB63" s="603"/>
      <c r="AC63" s="603"/>
      <c r="AD63" s="603"/>
      <c r="AE63" s="603"/>
      <c r="AF63" s="603"/>
    </row>
    <row r="64" spans="1:32" ht="57.6" customHeight="1">
      <c r="A64" s="605">
        <v>47</v>
      </c>
      <c r="B64" s="631">
        <v>7000027749</v>
      </c>
      <c r="C64" s="631">
        <v>10</v>
      </c>
      <c r="D64" s="630" t="s">
        <v>543</v>
      </c>
      <c r="E64" s="631">
        <v>1000070489</v>
      </c>
      <c r="F64" s="631">
        <v>18</v>
      </c>
      <c r="G64" s="630" t="s">
        <v>608</v>
      </c>
      <c r="H64" s="631" t="s">
        <v>220</v>
      </c>
      <c r="I64" s="631">
        <v>4</v>
      </c>
      <c r="J64" s="617"/>
      <c r="K64" s="618" t="str">
        <f t="shared" si="11"/>
        <v>INCLUDED</v>
      </c>
      <c r="L64" s="617"/>
      <c r="M64" s="618" t="str">
        <f t="shared" si="12"/>
        <v>INCLUDED</v>
      </c>
      <c r="N64" s="618">
        <f t="shared" si="13"/>
        <v>0</v>
      </c>
      <c r="O64" s="618" t="str">
        <f t="shared" si="14"/>
        <v>INCLUDED</v>
      </c>
      <c r="P64" s="618" t="str">
        <f t="shared" si="15"/>
        <v>0</v>
      </c>
      <c r="Q64" s="618" t="str">
        <f t="shared" si="16"/>
        <v>0</v>
      </c>
      <c r="R64" s="618">
        <f t="shared" si="17"/>
        <v>0</v>
      </c>
      <c r="S64" s="618">
        <f t="shared" si="18"/>
        <v>0</v>
      </c>
      <c r="T64" s="601"/>
      <c r="U64" s="601"/>
      <c r="V64" s="602"/>
      <c r="W64" s="602"/>
      <c r="X64" s="602"/>
      <c r="Y64" s="603"/>
      <c r="AA64" s="604"/>
      <c r="AB64" s="603"/>
      <c r="AC64" s="603"/>
      <c r="AD64" s="603"/>
      <c r="AE64" s="603"/>
      <c r="AF64" s="603"/>
    </row>
    <row r="65" spans="1:32" ht="57.6" customHeight="1">
      <c r="A65" s="605">
        <v>48</v>
      </c>
      <c r="B65" s="631">
        <v>7000027750</v>
      </c>
      <c r="C65" s="631">
        <v>10</v>
      </c>
      <c r="D65" s="630" t="s">
        <v>543</v>
      </c>
      <c r="E65" s="631">
        <v>1000034279</v>
      </c>
      <c r="F65" s="631">
        <v>18</v>
      </c>
      <c r="G65" s="630" t="s">
        <v>512</v>
      </c>
      <c r="H65" s="631" t="s">
        <v>219</v>
      </c>
      <c r="I65" s="631">
        <v>4</v>
      </c>
      <c r="J65" s="617"/>
      <c r="K65" s="618" t="str">
        <f t="shared" si="11"/>
        <v>INCLUDED</v>
      </c>
      <c r="L65" s="617"/>
      <c r="M65" s="618" t="str">
        <f t="shared" si="12"/>
        <v>INCLUDED</v>
      </c>
      <c r="N65" s="618">
        <f t="shared" si="13"/>
        <v>0</v>
      </c>
      <c r="O65" s="618" t="str">
        <f t="shared" si="14"/>
        <v>INCLUDED</v>
      </c>
      <c r="P65" s="618" t="str">
        <f t="shared" si="15"/>
        <v>0</v>
      </c>
      <c r="Q65" s="618" t="str">
        <f t="shared" si="16"/>
        <v>0</v>
      </c>
      <c r="R65" s="618">
        <f t="shared" si="17"/>
        <v>0</v>
      </c>
      <c r="S65" s="618">
        <f t="shared" si="18"/>
        <v>0</v>
      </c>
      <c r="T65" s="601"/>
      <c r="U65" s="601"/>
      <c r="V65" s="602"/>
      <c r="W65" s="602"/>
      <c r="X65" s="602"/>
      <c r="Y65" s="603"/>
      <c r="AA65" s="604"/>
      <c r="AB65" s="603"/>
      <c r="AC65" s="603"/>
      <c r="AD65" s="603"/>
      <c r="AE65" s="603"/>
      <c r="AF65" s="603"/>
    </row>
    <row r="66" spans="1:32" ht="57.6" customHeight="1">
      <c r="A66" s="605">
        <v>49</v>
      </c>
      <c r="B66" s="631">
        <v>7000027751</v>
      </c>
      <c r="C66" s="631">
        <v>10</v>
      </c>
      <c r="D66" s="630" t="s">
        <v>543</v>
      </c>
      <c r="E66" s="631">
        <v>1000012022</v>
      </c>
      <c r="F66" s="631">
        <v>18</v>
      </c>
      <c r="G66" s="630" t="s">
        <v>513</v>
      </c>
      <c r="H66" s="631" t="s">
        <v>219</v>
      </c>
      <c r="I66" s="631">
        <v>4</v>
      </c>
      <c r="J66" s="617"/>
      <c r="K66" s="618" t="str">
        <f t="shared" si="11"/>
        <v>INCLUDED</v>
      </c>
      <c r="L66" s="617"/>
      <c r="M66" s="618" t="str">
        <f t="shared" si="12"/>
        <v>INCLUDED</v>
      </c>
      <c r="N66" s="618">
        <f t="shared" si="13"/>
        <v>0</v>
      </c>
      <c r="O66" s="618" t="str">
        <f t="shared" si="14"/>
        <v>INCLUDED</v>
      </c>
      <c r="P66" s="618" t="str">
        <f t="shared" si="15"/>
        <v>0</v>
      </c>
      <c r="Q66" s="618" t="str">
        <f t="shared" si="16"/>
        <v>0</v>
      </c>
      <c r="R66" s="618">
        <f t="shared" si="17"/>
        <v>0</v>
      </c>
      <c r="S66" s="618">
        <f t="shared" si="18"/>
        <v>0</v>
      </c>
      <c r="T66" s="601"/>
      <c r="U66" s="601"/>
      <c r="V66" s="602"/>
      <c r="W66" s="602"/>
      <c r="X66" s="602"/>
      <c r="Y66" s="603"/>
      <c r="AA66" s="604"/>
      <c r="AB66" s="603"/>
      <c r="AC66" s="603"/>
      <c r="AD66" s="603"/>
      <c r="AE66" s="603"/>
      <c r="AF66" s="603"/>
    </row>
    <row r="67" spans="1:32" ht="57.6" customHeight="1">
      <c r="A67" s="605">
        <v>50</v>
      </c>
      <c r="B67" s="631">
        <v>7000027752</v>
      </c>
      <c r="C67" s="631">
        <v>10</v>
      </c>
      <c r="D67" s="630" t="s">
        <v>543</v>
      </c>
      <c r="E67" s="631">
        <v>1000027449</v>
      </c>
      <c r="F67" s="631">
        <v>18</v>
      </c>
      <c r="G67" s="630" t="s">
        <v>514</v>
      </c>
      <c r="H67" s="631" t="s">
        <v>219</v>
      </c>
      <c r="I67" s="631">
        <v>4</v>
      </c>
      <c r="J67" s="617"/>
      <c r="K67" s="618" t="str">
        <f t="shared" si="11"/>
        <v>INCLUDED</v>
      </c>
      <c r="L67" s="617"/>
      <c r="M67" s="618" t="str">
        <f t="shared" si="12"/>
        <v>INCLUDED</v>
      </c>
      <c r="N67" s="618">
        <f t="shared" si="13"/>
        <v>0</v>
      </c>
      <c r="O67" s="618" t="str">
        <f t="shared" si="14"/>
        <v>INCLUDED</v>
      </c>
      <c r="P67" s="618" t="str">
        <f t="shared" si="15"/>
        <v>0</v>
      </c>
      <c r="Q67" s="618" t="str">
        <f t="shared" si="16"/>
        <v>0</v>
      </c>
      <c r="R67" s="618">
        <f t="shared" si="17"/>
        <v>0</v>
      </c>
      <c r="S67" s="618">
        <f t="shared" si="18"/>
        <v>0</v>
      </c>
      <c r="T67" s="601"/>
      <c r="U67" s="601"/>
      <c r="V67" s="602"/>
      <c r="W67" s="602"/>
      <c r="X67" s="602"/>
      <c r="Y67" s="603"/>
      <c r="AA67" s="604"/>
      <c r="AB67" s="603"/>
      <c r="AC67" s="603"/>
      <c r="AD67" s="603"/>
      <c r="AE67" s="603"/>
      <c r="AF67" s="603"/>
    </row>
    <row r="68" spans="1:32" ht="57.6" customHeight="1">
      <c r="A68" s="605">
        <v>51</v>
      </c>
      <c r="B68" s="631">
        <v>7000027753</v>
      </c>
      <c r="C68" s="631">
        <v>10</v>
      </c>
      <c r="D68" s="630" t="s">
        <v>542</v>
      </c>
      <c r="E68" s="631">
        <v>1000030857</v>
      </c>
      <c r="F68" s="631">
        <v>18</v>
      </c>
      <c r="G68" s="630" t="s">
        <v>432</v>
      </c>
      <c r="H68" s="631" t="s">
        <v>363</v>
      </c>
      <c r="I68" s="631">
        <v>281</v>
      </c>
      <c r="J68" s="617"/>
      <c r="K68" s="618" t="str">
        <f t="shared" si="11"/>
        <v>INCLUDED</v>
      </c>
      <c r="L68" s="617"/>
      <c r="M68" s="618" t="str">
        <f t="shared" si="12"/>
        <v>INCLUDED</v>
      </c>
      <c r="N68" s="618">
        <f t="shared" si="13"/>
        <v>0</v>
      </c>
      <c r="O68" s="618" t="str">
        <f t="shared" si="14"/>
        <v>INCLUDED</v>
      </c>
      <c r="P68" s="618" t="str">
        <f t="shared" si="15"/>
        <v>0</v>
      </c>
      <c r="Q68" s="618" t="str">
        <f t="shared" si="16"/>
        <v>0</v>
      </c>
      <c r="R68" s="618">
        <f t="shared" si="17"/>
        <v>0</v>
      </c>
      <c r="S68" s="618">
        <f t="shared" si="18"/>
        <v>0</v>
      </c>
      <c r="T68" s="601"/>
      <c r="U68" s="601"/>
      <c r="V68" s="602"/>
      <c r="W68" s="602"/>
      <c r="X68" s="602"/>
      <c r="Y68" s="603"/>
      <c r="AA68" s="604"/>
      <c r="AB68" s="603"/>
      <c r="AC68" s="603"/>
      <c r="AD68" s="603"/>
      <c r="AE68" s="603"/>
      <c r="AF68" s="603"/>
    </row>
    <row r="69" spans="1:32" ht="57.6" customHeight="1">
      <c r="A69" s="605">
        <v>52</v>
      </c>
      <c r="B69" s="631">
        <v>7000027754</v>
      </c>
      <c r="C69" s="631">
        <v>10</v>
      </c>
      <c r="D69" s="630" t="s">
        <v>542</v>
      </c>
      <c r="E69" s="631">
        <v>1000045341</v>
      </c>
      <c r="F69" s="631">
        <v>18</v>
      </c>
      <c r="G69" s="630" t="s">
        <v>545</v>
      </c>
      <c r="H69" s="631" t="s">
        <v>219</v>
      </c>
      <c r="I69" s="631">
        <v>27300</v>
      </c>
      <c r="J69" s="617"/>
      <c r="K69" s="618" t="str">
        <f t="shared" si="11"/>
        <v>INCLUDED</v>
      </c>
      <c r="L69" s="617"/>
      <c r="M69" s="618" t="str">
        <f t="shared" si="12"/>
        <v>INCLUDED</v>
      </c>
      <c r="N69" s="618">
        <f t="shared" si="13"/>
        <v>0</v>
      </c>
      <c r="O69" s="618" t="str">
        <f t="shared" si="14"/>
        <v>INCLUDED</v>
      </c>
      <c r="P69" s="618" t="str">
        <f t="shared" si="15"/>
        <v>0</v>
      </c>
      <c r="Q69" s="618" t="str">
        <f t="shared" si="16"/>
        <v>0</v>
      </c>
      <c r="R69" s="618">
        <f t="shared" si="17"/>
        <v>0</v>
      </c>
      <c r="S69" s="618">
        <f t="shared" si="18"/>
        <v>0</v>
      </c>
      <c r="T69" s="601"/>
      <c r="U69" s="601"/>
      <c r="V69" s="602"/>
      <c r="W69" s="602"/>
      <c r="X69" s="602"/>
      <c r="Y69" s="603"/>
      <c r="AA69" s="604"/>
      <c r="AB69" s="603"/>
      <c r="AC69" s="603"/>
      <c r="AD69" s="603"/>
      <c r="AE69" s="603"/>
      <c r="AF69" s="603"/>
    </row>
    <row r="70" spans="1:32" ht="57.6" customHeight="1">
      <c r="A70" s="605">
        <v>53</v>
      </c>
      <c r="B70" s="631">
        <v>7000027755</v>
      </c>
      <c r="C70" s="631">
        <v>10</v>
      </c>
      <c r="D70" s="630" t="s">
        <v>542</v>
      </c>
      <c r="E70" s="631">
        <v>1000056398</v>
      </c>
      <c r="F70" s="631">
        <v>18</v>
      </c>
      <c r="G70" s="630" t="s">
        <v>546</v>
      </c>
      <c r="H70" s="631" t="s">
        <v>220</v>
      </c>
      <c r="I70" s="631">
        <v>6825</v>
      </c>
      <c r="J70" s="617"/>
      <c r="K70" s="618" t="str">
        <f t="shared" si="11"/>
        <v>INCLUDED</v>
      </c>
      <c r="L70" s="617"/>
      <c r="M70" s="618" t="str">
        <f t="shared" si="12"/>
        <v>INCLUDED</v>
      </c>
      <c r="N70" s="618">
        <f t="shared" si="13"/>
        <v>0</v>
      </c>
      <c r="O70" s="618" t="str">
        <f t="shared" si="14"/>
        <v>INCLUDED</v>
      </c>
      <c r="P70" s="618" t="str">
        <f t="shared" si="15"/>
        <v>0</v>
      </c>
      <c r="Q70" s="618" t="str">
        <f t="shared" si="16"/>
        <v>0</v>
      </c>
      <c r="R70" s="618">
        <f t="shared" si="17"/>
        <v>0</v>
      </c>
      <c r="S70" s="618">
        <f t="shared" si="18"/>
        <v>0</v>
      </c>
      <c r="T70" s="601"/>
      <c r="U70" s="601"/>
      <c r="V70" s="602"/>
      <c r="W70" s="602"/>
      <c r="X70" s="602"/>
      <c r="Y70" s="603"/>
      <c r="AA70" s="604"/>
      <c r="AB70" s="603"/>
      <c r="AC70" s="603"/>
      <c r="AD70" s="603"/>
      <c r="AE70" s="603"/>
      <c r="AF70" s="603"/>
    </row>
    <row r="71" spans="1:32" ht="57.6" customHeight="1">
      <c r="A71" s="605">
        <v>54</v>
      </c>
      <c r="B71" s="631">
        <v>7000027756</v>
      </c>
      <c r="C71" s="631">
        <v>10</v>
      </c>
      <c r="D71" s="630" t="s">
        <v>542</v>
      </c>
      <c r="E71" s="631">
        <v>1000056012</v>
      </c>
      <c r="F71" s="631">
        <v>18</v>
      </c>
      <c r="G71" s="630" t="s">
        <v>544</v>
      </c>
      <c r="H71" s="631" t="s">
        <v>219</v>
      </c>
      <c r="I71" s="631">
        <v>4550</v>
      </c>
      <c r="J71" s="617"/>
      <c r="K71" s="618" t="str">
        <f t="shared" si="11"/>
        <v>INCLUDED</v>
      </c>
      <c r="L71" s="617"/>
      <c r="M71" s="618" t="str">
        <f t="shared" si="12"/>
        <v>INCLUDED</v>
      </c>
      <c r="N71" s="618">
        <f t="shared" si="13"/>
        <v>0</v>
      </c>
      <c r="O71" s="618" t="str">
        <f t="shared" si="14"/>
        <v>INCLUDED</v>
      </c>
      <c r="P71" s="618" t="str">
        <f t="shared" si="15"/>
        <v>0</v>
      </c>
      <c r="Q71" s="618" t="str">
        <f t="shared" si="16"/>
        <v>0</v>
      </c>
      <c r="R71" s="618">
        <f t="shared" si="17"/>
        <v>0</v>
      </c>
      <c r="S71" s="618">
        <f t="shared" si="18"/>
        <v>0</v>
      </c>
      <c r="T71" s="601"/>
      <c r="U71" s="601"/>
      <c r="V71" s="602"/>
      <c r="W71" s="602"/>
      <c r="X71" s="602"/>
      <c r="Y71" s="603"/>
      <c r="AA71" s="604"/>
      <c r="AB71" s="603"/>
      <c r="AC71" s="603"/>
      <c r="AD71" s="603"/>
      <c r="AE71" s="603"/>
      <c r="AF71" s="603"/>
    </row>
    <row r="72" spans="1:32" ht="57.6" customHeight="1">
      <c r="A72" s="605">
        <v>55</v>
      </c>
      <c r="B72" s="631">
        <v>7000027757</v>
      </c>
      <c r="C72" s="631">
        <v>10</v>
      </c>
      <c r="D72" s="630" t="s">
        <v>542</v>
      </c>
      <c r="E72" s="631">
        <v>1000022813</v>
      </c>
      <c r="F72" s="631">
        <v>18</v>
      </c>
      <c r="G72" s="630" t="s">
        <v>426</v>
      </c>
      <c r="H72" s="631" t="s">
        <v>427</v>
      </c>
      <c r="I72" s="631">
        <v>455</v>
      </c>
      <c r="J72" s="617"/>
      <c r="K72" s="618" t="str">
        <f t="shared" si="11"/>
        <v>INCLUDED</v>
      </c>
      <c r="L72" s="617"/>
      <c r="M72" s="618" t="str">
        <f t="shared" si="12"/>
        <v>INCLUDED</v>
      </c>
      <c r="N72" s="618">
        <f t="shared" si="13"/>
        <v>0</v>
      </c>
      <c r="O72" s="618" t="str">
        <f t="shared" si="14"/>
        <v>INCLUDED</v>
      </c>
      <c r="P72" s="618" t="str">
        <f t="shared" si="15"/>
        <v>0</v>
      </c>
      <c r="Q72" s="618" t="str">
        <f t="shared" si="16"/>
        <v>0</v>
      </c>
      <c r="R72" s="618">
        <f t="shared" si="17"/>
        <v>0</v>
      </c>
      <c r="S72" s="618">
        <f t="shared" si="18"/>
        <v>0</v>
      </c>
      <c r="T72" s="601"/>
      <c r="U72" s="601"/>
      <c r="V72" s="602"/>
      <c r="W72" s="602"/>
      <c r="X72" s="602"/>
      <c r="Y72" s="603"/>
      <c r="AA72" s="604"/>
      <c r="AB72" s="603"/>
      <c r="AC72" s="603"/>
      <c r="AD72" s="603"/>
      <c r="AE72" s="603"/>
      <c r="AF72" s="603"/>
    </row>
    <row r="73" spans="1:32" ht="57.6" customHeight="1">
      <c r="A73" s="605">
        <v>56</v>
      </c>
      <c r="B73" s="631">
        <v>7000027758</v>
      </c>
      <c r="C73" s="631">
        <v>10</v>
      </c>
      <c r="D73" s="630" t="s">
        <v>542</v>
      </c>
      <c r="E73" s="631">
        <v>1000022819</v>
      </c>
      <c r="F73" s="631">
        <v>18</v>
      </c>
      <c r="G73" s="630" t="s">
        <v>609</v>
      </c>
      <c r="H73" s="631" t="s">
        <v>427</v>
      </c>
      <c r="I73" s="631">
        <v>23</v>
      </c>
      <c r="J73" s="617"/>
      <c r="K73" s="618" t="str">
        <f t="shared" si="11"/>
        <v>INCLUDED</v>
      </c>
      <c r="L73" s="617"/>
      <c r="M73" s="618" t="str">
        <f t="shared" si="12"/>
        <v>INCLUDED</v>
      </c>
      <c r="N73" s="618">
        <f t="shared" si="13"/>
        <v>0</v>
      </c>
      <c r="O73" s="618" t="str">
        <f t="shared" si="14"/>
        <v>INCLUDED</v>
      </c>
      <c r="P73" s="618" t="str">
        <f t="shared" si="15"/>
        <v>0</v>
      </c>
      <c r="Q73" s="618" t="str">
        <f t="shared" si="16"/>
        <v>0</v>
      </c>
      <c r="R73" s="618">
        <f t="shared" si="17"/>
        <v>0</v>
      </c>
      <c r="S73" s="618">
        <f t="shared" si="18"/>
        <v>0</v>
      </c>
      <c r="T73" s="601"/>
      <c r="U73" s="601"/>
      <c r="V73" s="602"/>
      <c r="W73" s="602"/>
      <c r="X73" s="602"/>
      <c r="Y73" s="603"/>
      <c r="AA73" s="604"/>
      <c r="AB73" s="603"/>
      <c r="AC73" s="603"/>
      <c r="AD73" s="603"/>
      <c r="AE73" s="603"/>
      <c r="AF73" s="603"/>
    </row>
    <row r="74" spans="1:32" ht="57.6" customHeight="1">
      <c r="A74" s="605">
        <v>57</v>
      </c>
      <c r="B74" s="631">
        <v>7000027759</v>
      </c>
      <c r="C74" s="631">
        <v>10</v>
      </c>
      <c r="D74" s="630" t="s">
        <v>542</v>
      </c>
      <c r="E74" s="631">
        <v>1000033887</v>
      </c>
      <c r="F74" s="631">
        <v>18</v>
      </c>
      <c r="G74" s="630" t="s">
        <v>610</v>
      </c>
      <c r="H74" s="631" t="s">
        <v>220</v>
      </c>
      <c r="I74" s="631">
        <v>182</v>
      </c>
      <c r="J74" s="617"/>
      <c r="K74" s="618" t="str">
        <f t="shared" si="11"/>
        <v>INCLUDED</v>
      </c>
      <c r="L74" s="617"/>
      <c r="M74" s="618" t="str">
        <f t="shared" si="12"/>
        <v>INCLUDED</v>
      </c>
      <c r="N74" s="618">
        <f t="shared" si="13"/>
        <v>0</v>
      </c>
      <c r="O74" s="618" t="str">
        <f t="shared" si="14"/>
        <v>INCLUDED</v>
      </c>
      <c r="P74" s="618" t="str">
        <f t="shared" si="15"/>
        <v>0</v>
      </c>
      <c r="Q74" s="618" t="str">
        <f t="shared" si="16"/>
        <v>0</v>
      </c>
      <c r="R74" s="618">
        <f t="shared" si="17"/>
        <v>0</v>
      </c>
      <c r="S74" s="618">
        <f t="shared" si="18"/>
        <v>0</v>
      </c>
      <c r="T74" s="601"/>
      <c r="U74" s="601"/>
      <c r="V74" s="602"/>
      <c r="W74" s="602"/>
      <c r="X74" s="602"/>
      <c r="Y74" s="603"/>
      <c r="AA74" s="604"/>
      <c r="AB74" s="603"/>
      <c r="AC74" s="603"/>
      <c r="AD74" s="603"/>
      <c r="AE74" s="603"/>
      <c r="AF74" s="603"/>
    </row>
    <row r="75" spans="1:32" ht="57.6" customHeight="1">
      <c r="A75" s="605">
        <v>58</v>
      </c>
      <c r="B75" s="631">
        <v>7000027760</v>
      </c>
      <c r="C75" s="631">
        <v>10</v>
      </c>
      <c r="D75" s="630" t="s">
        <v>542</v>
      </c>
      <c r="E75" s="631">
        <v>1000022814</v>
      </c>
      <c r="F75" s="631">
        <v>18</v>
      </c>
      <c r="G75" s="630" t="s">
        <v>434</v>
      </c>
      <c r="H75" s="631" t="s">
        <v>219</v>
      </c>
      <c r="I75" s="631">
        <v>182</v>
      </c>
      <c r="J75" s="617"/>
      <c r="K75" s="618" t="str">
        <f t="shared" si="11"/>
        <v>INCLUDED</v>
      </c>
      <c r="L75" s="617"/>
      <c r="M75" s="618" t="str">
        <f t="shared" si="12"/>
        <v>INCLUDED</v>
      </c>
      <c r="N75" s="618">
        <f t="shared" si="13"/>
        <v>0</v>
      </c>
      <c r="O75" s="618" t="str">
        <f t="shared" si="14"/>
        <v>INCLUDED</v>
      </c>
      <c r="P75" s="618" t="str">
        <f t="shared" si="15"/>
        <v>0</v>
      </c>
      <c r="Q75" s="618" t="str">
        <f t="shared" si="16"/>
        <v>0</v>
      </c>
      <c r="R75" s="618">
        <f t="shared" si="17"/>
        <v>0</v>
      </c>
      <c r="S75" s="618">
        <f t="shared" si="18"/>
        <v>0</v>
      </c>
      <c r="T75" s="601"/>
      <c r="U75" s="601"/>
      <c r="V75" s="602"/>
      <c r="W75" s="602"/>
      <c r="X75" s="602"/>
      <c r="Y75" s="603"/>
      <c r="AA75" s="604"/>
      <c r="AB75" s="603"/>
      <c r="AC75" s="603"/>
      <c r="AD75" s="603"/>
      <c r="AE75" s="603"/>
      <c r="AF75" s="603"/>
    </row>
    <row r="76" spans="1:32" ht="57.6" customHeight="1">
      <c r="A76" s="605">
        <v>59</v>
      </c>
      <c r="B76" s="631">
        <v>7000027761</v>
      </c>
      <c r="C76" s="631">
        <v>10</v>
      </c>
      <c r="D76" s="630" t="s">
        <v>542</v>
      </c>
      <c r="E76" s="631">
        <v>1000071672</v>
      </c>
      <c r="F76" s="631">
        <v>18</v>
      </c>
      <c r="G76" s="630" t="s">
        <v>611</v>
      </c>
      <c r="H76" s="631" t="s">
        <v>436</v>
      </c>
      <c r="I76" s="631">
        <v>1976</v>
      </c>
      <c r="J76" s="617"/>
      <c r="K76" s="618" t="str">
        <f t="shared" si="11"/>
        <v>INCLUDED</v>
      </c>
      <c r="L76" s="617"/>
      <c r="M76" s="618" t="str">
        <f t="shared" si="12"/>
        <v>INCLUDED</v>
      </c>
      <c r="N76" s="618">
        <f t="shared" si="13"/>
        <v>0</v>
      </c>
      <c r="O76" s="618" t="str">
        <f t="shared" si="14"/>
        <v>INCLUDED</v>
      </c>
      <c r="P76" s="618" t="str">
        <f t="shared" si="15"/>
        <v>0</v>
      </c>
      <c r="Q76" s="618" t="str">
        <f t="shared" si="16"/>
        <v>0</v>
      </c>
      <c r="R76" s="618">
        <f t="shared" si="17"/>
        <v>0</v>
      </c>
      <c r="S76" s="618">
        <f t="shared" si="18"/>
        <v>0</v>
      </c>
      <c r="T76" s="601"/>
      <c r="U76" s="601"/>
      <c r="V76" s="602"/>
      <c r="W76" s="602"/>
      <c r="X76" s="602"/>
      <c r="Y76" s="603"/>
      <c r="AA76" s="604"/>
      <c r="AB76" s="603"/>
      <c r="AC76" s="603"/>
      <c r="AD76" s="603"/>
      <c r="AE76" s="603"/>
      <c r="AF76" s="603"/>
    </row>
    <row r="77" spans="1:32" ht="57.6" customHeight="1">
      <c r="A77" s="605">
        <v>60</v>
      </c>
      <c r="B77" s="631">
        <v>7000027762</v>
      </c>
      <c r="C77" s="631">
        <v>10</v>
      </c>
      <c r="D77" s="630" t="s">
        <v>542</v>
      </c>
      <c r="E77" s="631">
        <v>1000032344</v>
      </c>
      <c r="F77" s="631">
        <v>18</v>
      </c>
      <c r="G77" s="630" t="s">
        <v>437</v>
      </c>
      <c r="H77" s="631" t="s">
        <v>436</v>
      </c>
      <c r="I77" s="631">
        <v>1365</v>
      </c>
      <c r="J77" s="617"/>
      <c r="K77" s="618" t="str">
        <f t="shared" si="11"/>
        <v>INCLUDED</v>
      </c>
      <c r="L77" s="617"/>
      <c r="M77" s="618" t="str">
        <f t="shared" si="12"/>
        <v>INCLUDED</v>
      </c>
      <c r="N77" s="618">
        <f t="shared" si="13"/>
        <v>0</v>
      </c>
      <c r="O77" s="618" t="str">
        <f t="shared" si="14"/>
        <v>INCLUDED</v>
      </c>
      <c r="P77" s="618" t="str">
        <f t="shared" si="15"/>
        <v>0</v>
      </c>
      <c r="Q77" s="618" t="str">
        <f t="shared" si="16"/>
        <v>0</v>
      </c>
      <c r="R77" s="618">
        <f t="shared" si="17"/>
        <v>0</v>
      </c>
      <c r="S77" s="618">
        <f t="shared" si="18"/>
        <v>0</v>
      </c>
      <c r="T77" s="601"/>
      <c r="U77" s="601"/>
      <c r="V77" s="602"/>
      <c r="W77" s="602"/>
      <c r="X77" s="602"/>
      <c r="Y77" s="603"/>
      <c r="AA77" s="604"/>
      <c r="AB77" s="603"/>
      <c r="AC77" s="603"/>
      <c r="AD77" s="603"/>
      <c r="AE77" s="603"/>
      <c r="AF77" s="603"/>
    </row>
    <row r="78" spans="1:32" ht="57.6" customHeight="1">
      <c r="A78" s="605">
        <v>61</v>
      </c>
      <c r="B78" s="631">
        <v>7000027763</v>
      </c>
      <c r="C78" s="631">
        <v>10</v>
      </c>
      <c r="D78" s="630" t="s">
        <v>542</v>
      </c>
      <c r="E78" s="631">
        <v>1000028393</v>
      </c>
      <c r="F78" s="631">
        <v>18</v>
      </c>
      <c r="G78" s="630" t="s">
        <v>433</v>
      </c>
      <c r="H78" s="631" t="s">
        <v>220</v>
      </c>
      <c r="I78" s="631">
        <v>4550</v>
      </c>
      <c r="J78" s="617"/>
      <c r="K78" s="618" t="str">
        <f t="shared" si="11"/>
        <v>INCLUDED</v>
      </c>
      <c r="L78" s="617"/>
      <c r="M78" s="618" t="str">
        <f t="shared" si="12"/>
        <v>INCLUDED</v>
      </c>
      <c r="N78" s="618">
        <f t="shared" si="13"/>
        <v>0</v>
      </c>
      <c r="O78" s="618" t="str">
        <f t="shared" si="14"/>
        <v>INCLUDED</v>
      </c>
      <c r="P78" s="618" t="str">
        <f t="shared" si="15"/>
        <v>0</v>
      </c>
      <c r="Q78" s="618" t="str">
        <f t="shared" si="16"/>
        <v>0</v>
      </c>
      <c r="R78" s="618">
        <f t="shared" si="17"/>
        <v>0</v>
      </c>
      <c r="S78" s="618">
        <f t="shared" si="18"/>
        <v>0</v>
      </c>
      <c r="T78" s="601"/>
      <c r="U78" s="601"/>
      <c r="V78" s="602"/>
      <c r="W78" s="602"/>
      <c r="X78" s="602"/>
      <c r="Y78" s="603"/>
      <c r="AA78" s="604"/>
      <c r="AB78" s="603"/>
      <c r="AC78" s="603"/>
      <c r="AD78" s="603"/>
      <c r="AE78" s="603"/>
      <c r="AF78" s="603"/>
    </row>
    <row r="79" spans="1:32" ht="57.6" customHeight="1">
      <c r="A79" s="605">
        <v>62</v>
      </c>
      <c r="B79" s="631">
        <v>7000027764</v>
      </c>
      <c r="C79" s="631">
        <v>10</v>
      </c>
      <c r="D79" s="630" t="s">
        <v>480</v>
      </c>
      <c r="E79" s="631">
        <v>1000066070</v>
      </c>
      <c r="F79" s="631">
        <v>18</v>
      </c>
      <c r="G79" s="630" t="s">
        <v>431</v>
      </c>
      <c r="H79" s="631" t="s">
        <v>220</v>
      </c>
      <c r="I79" s="631">
        <v>1728</v>
      </c>
      <c r="J79" s="617"/>
      <c r="K79" s="618" t="str">
        <f t="shared" si="11"/>
        <v>INCLUDED</v>
      </c>
      <c r="L79" s="617"/>
      <c r="M79" s="618" t="str">
        <f t="shared" si="12"/>
        <v>INCLUDED</v>
      </c>
      <c r="N79" s="618">
        <f t="shared" si="13"/>
        <v>0</v>
      </c>
      <c r="O79" s="618" t="str">
        <f t="shared" si="14"/>
        <v>INCLUDED</v>
      </c>
      <c r="P79" s="618" t="str">
        <f t="shared" si="15"/>
        <v>0</v>
      </c>
      <c r="Q79" s="618" t="str">
        <f t="shared" si="16"/>
        <v>0</v>
      </c>
      <c r="R79" s="618">
        <f t="shared" si="17"/>
        <v>0</v>
      </c>
      <c r="S79" s="618">
        <f t="shared" si="18"/>
        <v>0</v>
      </c>
      <c r="T79" s="601"/>
      <c r="U79" s="601"/>
      <c r="V79" s="602"/>
      <c r="W79" s="602"/>
      <c r="X79" s="602"/>
      <c r="Y79" s="603"/>
      <c r="AA79" s="604"/>
      <c r="AB79" s="603"/>
      <c r="AC79" s="603"/>
      <c r="AD79" s="603"/>
      <c r="AE79" s="603"/>
      <c r="AF79" s="603"/>
    </row>
    <row r="80" spans="1:32" ht="57.6" customHeight="1">
      <c r="A80" s="605">
        <v>63</v>
      </c>
      <c r="B80" s="631">
        <v>7000027765</v>
      </c>
      <c r="C80" s="631">
        <v>10</v>
      </c>
      <c r="D80" s="630" t="s">
        <v>480</v>
      </c>
      <c r="E80" s="631">
        <v>1000065966</v>
      </c>
      <c r="F80" s="631">
        <v>18</v>
      </c>
      <c r="G80" s="630" t="s">
        <v>612</v>
      </c>
      <c r="H80" s="631" t="s">
        <v>219</v>
      </c>
      <c r="I80" s="631">
        <v>1728</v>
      </c>
      <c r="J80" s="617"/>
      <c r="K80" s="618" t="str">
        <f t="shared" si="11"/>
        <v>INCLUDED</v>
      </c>
      <c r="L80" s="617"/>
      <c r="M80" s="618" t="str">
        <f t="shared" si="12"/>
        <v>INCLUDED</v>
      </c>
      <c r="N80" s="618">
        <f t="shared" si="13"/>
        <v>0</v>
      </c>
      <c r="O80" s="618" t="str">
        <f t="shared" si="14"/>
        <v>INCLUDED</v>
      </c>
      <c r="P80" s="618" t="str">
        <f t="shared" si="15"/>
        <v>0</v>
      </c>
      <c r="Q80" s="618" t="str">
        <f t="shared" si="16"/>
        <v>0</v>
      </c>
      <c r="R80" s="618">
        <f t="shared" si="17"/>
        <v>0</v>
      </c>
      <c r="S80" s="618">
        <f t="shared" si="18"/>
        <v>0</v>
      </c>
      <c r="T80" s="601"/>
      <c r="U80" s="601"/>
      <c r="V80" s="602"/>
      <c r="W80" s="602"/>
      <c r="X80" s="602"/>
      <c r="Y80" s="603"/>
      <c r="AA80" s="604"/>
      <c r="AB80" s="603"/>
      <c r="AC80" s="603"/>
      <c r="AD80" s="603"/>
      <c r="AE80" s="603"/>
      <c r="AF80" s="603"/>
    </row>
    <row r="81" spans="1:32" ht="57.6" customHeight="1">
      <c r="A81" s="605">
        <v>64</v>
      </c>
      <c r="B81" s="631">
        <v>7000027766</v>
      </c>
      <c r="C81" s="631">
        <v>10</v>
      </c>
      <c r="D81" s="630" t="s">
        <v>480</v>
      </c>
      <c r="E81" s="631">
        <v>1000065967</v>
      </c>
      <c r="F81" s="631">
        <v>18</v>
      </c>
      <c r="G81" s="630" t="s">
        <v>613</v>
      </c>
      <c r="H81" s="631" t="s">
        <v>219</v>
      </c>
      <c r="I81" s="631">
        <v>8207</v>
      </c>
      <c r="J81" s="617"/>
      <c r="K81" s="618" t="str">
        <f t="shared" si="11"/>
        <v>INCLUDED</v>
      </c>
      <c r="L81" s="617"/>
      <c r="M81" s="618" t="str">
        <f t="shared" si="12"/>
        <v>INCLUDED</v>
      </c>
      <c r="N81" s="618">
        <f t="shared" si="13"/>
        <v>0</v>
      </c>
      <c r="O81" s="618" t="str">
        <f t="shared" si="14"/>
        <v>INCLUDED</v>
      </c>
      <c r="P81" s="618" t="str">
        <f t="shared" si="15"/>
        <v>0</v>
      </c>
      <c r="Q81" s="618" t="str">
        <f t="shared" si="16"/>
        <v>0</v>
      </c>
      <c r="R81" s="618">
        <f t="shared" si="17"/>
        <v>0</v>
      </c>
      <c r="S81" s="618">
        <f t="shared" si="18"/>
        <v>0</v>
      </c>
      <c r="T81" s="601"/>
      <c r="U81" s="601"/>
      <c r="V81" s="602"/>
      <c r="W81" s="602"/>
      <c r="X81" s="602"/>
      <c r="Y81" s="603"/>
      <c r="AA81" s="604"/>
      <c r="AB81" s="603"/>
      <c r="AC81" s="603"/>
      <c r="AD81" s="603"/>
      <c r="AE81" s="603"/>
      <c r="AF81" s="603"/>
    </row>
    <row r="82" spans="1:32" ht="57.6" customHeight="1">
      <c r="A82" s="605">
        <v>65</v>
      </c>
      <c r="B82" s="631">
        <v>7000027767</v>
      </c>
      <c r="C82" s="631">
        <v>10</v>
      </c>
      <c r="D82" s="630" t="s">
        <v>480</v>
      </c>
      <c r="E82" s="631">
        <v>1000032345</v>
      </c>
      <c r="F82" s="631">
        <v>18</v>
      </c>
      <c r="G82" s="630" t="s">
        <v>614</v>
      </c>
      <c r="H82" s="631" t="s">
        <v>220</v>
      </c>
      <c r="I82" s="631">
        <v>720</v>
      </c>
      <c r="J82" s="617"/>
      <c r="K82" s="618" t="str">
        <f t="shared" si="11"/>
        <v>INCLUDED</v>
      </c>
      <c r="L82" s="617"/>
      <c r="M82" s="618" t="str">
        <f t="shared" si="12"/>
        <v>INCLUDED</v>
      </c>
      <c r="N82" s="618">
        <f t="shared" si="13"/>
        <v>0</v>
      </c>
      <c r="O82" s="618" t="str">
        <f t="shared" si="14"/>
        <v>INCLUDED</v>
      </c>
      <c r="P82" s="618" t="str">
        <f t="shared" si="15"/>
        <v>0</v>
      </c>
      <c r="Q82" s="618" t="str">
        <f t="shared" si="16"/>
        <v>0</v>
      </c>
      <c r="R82" s="618">
        <f t="shared" si="17"/>
        <v>0</v>
      </c>
      <c r="S82" s="618">
        <f t="shared" si="18"/>
        <v>0</v>
      </c>
      <c r="T82" s="601"/>
      <c r="U82" s="601"/>
      <c r="V82" s="602"/>
      <c r="W82" s="602"/>
      <c r="X82" s="602"/>
      <c r="Y82" s="603"/>
      <c r="AA82" s="604"/>
      <c r="AB82" s="603"/>
      <c r="AC82" s="603"/>
      <c r="AD82" s="603"/>
      <c r="AE82" s="603"/>
      <c r="AF82" s="603"/>
    </row>
    <row r="83" spans="1:32" ht="57.6" customHeight="1">
      <c r="A83" s="605">
        <v>66</v>
      </c>
      <c r="B83" s="631">
        <v>7000027768</v>
      </c>
      <c r="C83" s="631">
        <v>10</v>
      </c>
      <c r="D83" s="630" t="s">
        <v>480</v>
      </c>
      <c r="E83" s="631">
        <v>1000028393</v>
      </c>
      <c r="F83" s="631">
        <v>18</v>
      </c>
      <c r="G83" s="630" t="s">
        <v>433</v>
      </c>
      <c r="H83" s="631" t="s">
        <v>220</v>
      </c>
      <c r="I83" s="631">
        <v>2736</v>
      </c>
      <c r="J83" s="617"/>
      <c r="K83" s="618" t="str">
        <f t="shared" ref="K83:K146" si="19">IF(J83=0, "INCLUDED", IF(ISERROR(J83*I83), J83, J83*I83))</f>
        <v>INCLUDED</v>
      </c>
      <c r="L83" s="617"/>
      <c r="M83" s="618" t="str">
        <f t="shared" ref="M83:M146" si="20">IF(L83=0, "INCLUDED", IF(ISERROR(L83*I83), L83, L83*I83))</f>
        <v>INCLUDED</v>
      </c>
      <c r="N83" s="618">
        <f t="shared" ref="N83:N146" si="21">IF(F83="","INCLUDED",P83+Q83)</f>
        <v>0</v>
      </c>
      <c r="O83" s="618" t="str">
        <f t="shared" ref="O83:O146" si="22">IF(J83+L83=0,"INCLUDED",P83+Q83+R83+S83)</f>
        <v>INCLUDED</v>
      </c>
      <c r="P83" s="618" t="str">
        <f t="shared" ref="P83:P146" si="23">IF(J83=0, "0", IF(ISERROR((F83*K83)/100), K83, (F83*K83)/100))</f>
        <v>0</v>
      </c>
      <c r="Q83" s="618" t="str">
        <f t="shared" ref="Q83:Q146" si="24">IF(L83=0, "0", IF(ISERROR((F83*M83)/100), M83, (F83*M83)/100))</f>
        <v>0</v>
      </c>
      <c r="R83" s="618">
        <f t="shared" ref="R83:R146" si="25">+IF(K83="INCLUDED",0,K83)</f>
        <v>0</v>
      </c>
      <c r="S83" s="618">
        <f t="shared" ref="S83:S146" si="26">+IF(M83="INCLUDED",0,M83)</f>
        <v>0</v>
      </c>
      <c r="T83" s="601"/>
      <c r="U83" s="601"/>
      <c r="V83" s="602"/>
      <c r="W83" s="602"/>
      <c r="X83" s="602"/>
      <c r="Y83" s="603"/>
      <c r="AA83" s="604"/>
      <c r="AB83" s="603"/>
      <c r="AC83" s="603"/>
      <c r="AD83" s="603"/>
      <c r="AE83" s="603"/>
      <c r="AF83" s="603"/>
    </row>
    <row r="84" spans="1:32" ht="57.6" customHeight="1">
      <c r="A84" s="605">
        <v>67</v>
      </c>
      <c r="B84" s="631">
        <v>7000027769</v>
      </c>
      <c r="C84" s="631">
        <v>10</v>
      </c>
      <c r="D84" s="630" t="s">
        <v>480</v>
      </c>
      <c r="E84" s="631">
        <v>1000030857</v>
      </c>
      <c r="F84" s="631">
        <v>18</v>
      </c>
      <c r="G84" s="630" t="s">
        <v>432</v>
      </c>
      <c r="H84" s="631" t="s">
        <v>363</v>
      </c>
      <c r="I84" s="631">
        <v>444.9</v>
      </c>
      <c r="J84" s="617"/>
      <c r="K84" s="618" t="str">
        <f t="shared" si="19"/>
        <v>INCLUDED</v>
      </c>
      <c r="L84" s="617"/>
      <c r="M84" s="618" t="str">
        <f t="shared" si="20"/>
        <v>INCLUDED</v>
      </c>
      <c r="N84" s="618">
        <f t="shared" si="21"/>
        <v>0</v>
      </c>
      <c r="O84" s="618" t="str">
        <f t="shared" si="22"/>
        <v>INCLUDED</v>
      </c>
      <c r="P84" s="618" t="str">
        <f t="shared" si="23"/>
        <v>0</v>
      </c>
      <c r="Q84" s="618" t="str">
        <f t="shared" si="24"/>
        <v>0</v>
      </c>
      <c r="R84" s="618">
        <f t="shared" si="25"/>
        <v>0</v>
      </c>
      <c r="S84" s="618">
        <f t="shared" si="26"/>
        <v>0</v>
      </c>
      <c r="T84" s="601"/>
      <c r="U84" s="601"/>
      <c r="V84" s="602"/>
      <c r="W84" s="602"/>
      <c r="X84" s="602"/>
      <c r="Y84" s="603"/>
      <c r="AA84" s="604"/>
      <c r="AB84" s="603"/>
      <c r="AC84" s="603"/>
      <c r="AD84" s="603"/>
      <c r="AE84" s="603"/>
      <c r="AF84" s="603"/>
    </row>
    <row r="85" spans="1:32" ht="57.6" customHeight="1">
      <c r="A85" s="605">
        <v>68</v>
      </c>
      <c r="B85" s="631">
        <v>7000027770</v>
      </c>
      <c r="C85" s="631">
        <v>10</v>
      </c>
      <c r="D85" s="630" t="s">
        <v>480</v>
      </c>
      <c r="E85" s="631">
        <v>1000022813</v>
      </c>
      <c r="F85" s="631">
        <v>18</v>
      </c>
      <c r="G85" s="630" t="s">
        <v>426</v>
      </c>
      <c r="H85" s="631" t="s">
        <v>427</v>
      </c>
      <c r="I85" s="631">
        <v>64.790999999999997</v>
      </c>
      <c r="J85" s="617"/>
      <c r="K85" s="618" t="str">
        <f t="shared" si="19"/>
        <v>INCLUDED</v>
      </c>
      <c r="L85" s="617"/>
      <c r="M85" s="618" t="str">
        <f t="shared" si="20"/>
        <v>INCLUDED</v>
      </c>
      <c r="N85" s="618">
        <f t="shared" si="21"/>
        <v>0</v>
      </c>
      <c r="O85" s="618" t="str">
        <f t="shared" si="22"/>
        <v>INCLUDED</v>
      </c>
      <c r="P85" s="618" t="str">
        <f t="shared" si="23"/>
        <v>0</v>
      </c>
      <c r="Q85" s="618" t="str">
        <f t="shared" si="24"/>
        <v>0</v>
      </c>
      <c r="R85" s="618">
        <f t="shared" si="25"/>
        <v>0</v>
      </c>
      <c r="S85" s="618">
        <f t="shared" si="26"/>
        <v>0</v>
      </c>
      <c r="T85" s="601"/>
      <c r="U85" s="601"/>
      <c r="V85" s="602"/>
      <c r="W85" s="602"/>
      <c r="X85" s="602"/>
      <c r="Y85" s="603"/>
      <c r="AA85" s="604"/>
      <c r="AB85" s="603"/>
      <c r="AC85" s="603"/>
      <c r="AD85" s="603"/>
      <c r="AE85" s="603"/>
      <c r="AF85" s="603"/>
    </row>
    <row r="86" spans="1:32" ht="57.6" customHeight="1">
      <c r="A86" s="605">
        <v>69</v>
      </c>
      <c r="B86" s="631">
        <v>7000027771</v>
      </c>
      <c r="C86" s="631">
        <v>10</v>
      </c>
      <c r="D86" s="630" t="s">
        <v>480</v>
      </c>
      <c r="E86" s="631">
        <v>1000032343</v>
      </c>
      <c r="F86" s="631">
        <v>18</v>
      </c>
      <c r="G86" s="630" t="s">
        <v>435</v>
      </c>
      <c r="H86" s="631" t="s">
        <v>436</v>
      </c>
      <c r="I86" s="631">
        <v>2159.6999999999998</v>
      </c>
      <c r="J86" s="617"/>
      <c r="K86" s="618" t="str">
        <f t="shared" si="19"/>
        <v>INCLUDED</v>
      </c>
      <c r="L86" s="617"/>
      <c r="M86" s="618" t="str">
        <f t="shared" si="20"/>
        <v>INCLUDED</v>
      </c>
      <c r="N86" s="618">
        <f t="shared" si="21"/>
        <v>0</v>
      </c>
      <c r="O86" s="618" t="str">
        <f t="shared" si="22"/>
        <v>INCLUDED</v>
      </c>
      <c r="P86" s="618" t="str">
        <f t="shared" si="23"/>
        <v>0</v>
      </c>
      <c r="Q86" s="618" t="str">
        <f t="shared" si="24"/>
        <v>0</v>
      </c>
      <c r="R86" s="618">
        <f t="shared" si="25"/>
        <v>0</v>
      </c>
      <c r="S86" s="618">
        <f t="shared" si="26"/>
        <v>0</v>
      </c>
      <c r="T86" s="601"/>
      <c r="U86" s="601"/>
      <c r="V86" s="602"/>
      <c r="W86" s="602"/>
      <c r="X86" s="602"/>
      <c r="Y86" s="603"/>
      <c r="AA86" s="604"/>
      <c r="AB86" s="603"/>
      <c r="AC86" s="603"/>
      <c r="AD86" s="603"/>
      <c r="AE86" s="603"/>
      <c r="AF86" s="603"/>
    </row>
    <row r="87" spans="1:32" ht="57.6" customHeight="1">
      <c r="A87" s="605">
        <v>70</v>
      </c>
      <c r="B87" s="631">
        <v>7000027772</v>
      </c>
      <c r="C87" s="631">
        <v>10</v>
      </c>
      <c r="D87" s="630" t="s">
        <v>480</v>
      </c>
      <c r="E87" s="631">
        <v>1000032344</v>
      </c>
      <c r="F87" s="631">
        <v>18</v>
      </c>
      <c r="G87" s="630" t="s">
        <v>437</v>
      </c>
      <c r="H87" s="631" t="s">
        <v>436</v>
      </c>
      <c r="I87" s="631">
        <v>3743.48</v>
      </c>
      <c r="J87" s="617"/>
      <c r="K87" s="618" t="str">
        <f t="shared" si="19"/>
        <v>INCLUDED</v>
      </c>
      <c r="L87" s="617"/>
      <c r="M87" s="618" t="str">
        <f t="shared" si="20"/>
        <v>INCLUDED</v>
      </c>
      <c r="N87" s="618">
        <f t="shared" si="21"/>
        <v>0</v>
      </c>
      <c r="O87" s="618" t="str">
        <f t="shared" si="22"/>
        <v>INCLUDED</v>
      </c>
      <c r="P87" s="618" t="str">
        <f t="shared" si="23"/>
        <v>0</v>
      </c>
      <c r="Q87" s="618" t="str">
        <f t="shared" si="24"/>
        <v>0</v>
      </c>
      <c r="R87" s="618">
        <f t="shared" si="25"/>
        <v>0</v>
      </c>
      <c r="S87" s="618">
        <f t="shared" si="26"/>
        <v>0</v>
      </c>
      <c r="T87" s="601"/>
      <c r="U87" s="601"/>
      <c r="V87" s="602"/>
      <c r="W87" s="602"/>
      <c r="X87" s="602"/>
      <c r="Y87" s="603"/>
      <c r="AA87" s="604"/>
      <c r="AB87" s="603"/>
      <c r="AC87" s="603"/>
      <c r="AD87" s="603"/>
      <c r="AE87" s="603"/>
      <c r="AF87" s="603"/>
    </row>
    <row r="88" spans="1:32" ht="57.6" customHeight="1">
      <c r="A88" s="605">
        <v>71</v>
      </c>
      <c r="B88" s="631">
        <v>7000027773</v>
      </c>
      <c r="C88" s="631">
        <v>10</v>
      </c>
      <c r="D88" s="630" t="s">
        <v>480</v>
      </c>
      <c r="E88" s="631">
        <v>1000022814</v>
      </c>
      <c r="F88" s="631">
        <v>18</v>
      </c>
      <c r="G88" s="630" t="s">
        <v>434</v>
      </c>
      <c r="H88" s="631" t="s">
        <v>219</v>
      </c>
      <c r="I88" s="631">
        <v>1440</v>
      </c>
      <c r="J88" s="617"/>
      <c r="K88" s="618" t="str">
        <f t="shared" si="19"/>
        <v>INCLUDED</v>
      </c>
      <c r="L88" s="617"/>
      <c r="M88" s="618" t="str">
        <f t="shared" si="20"/>
        <v>INCLUDED</v>
      </c>
      <c r="N88" s="618">
        <f t="shared" si="21"/>
        <v>0</v>
      </c>
      <c r="O88" s="618" t="str">
        <f t="shared" si="22"/>
        <v>INCLUDED</v>
      </c>
      <c r="P88" s="618" t="str">
        <f t="shared" si="23"/>
        <v>0</v>
      </c>
      <c r="Q88" s="618" t="str">
        <f t="shared" si="24"/>
        <v>0</v>
      </c>
      <c r="R88" s="618">
        <f t="shared" si="25"/>
        <v>0</v>
      </c>
      <c r="S88" s="618">
        <f t="shared" si="26"/>
        <v>0</v>
      </c>
      <c r="T88" s="601"/>
      <c r="U88" s="601"/>
      <c r="V88" s="602"/>
      <c r="W88" s="602"/>
      <c r="X88" s="602"/>
      <c r="Y88" s="603"/>
      <c r="AA88" s="604"/>
      <c r="AB88" s="603"/>
      <c r="AC88" s="603"/>
      <c r="AD88" s="603"/>
      <c r="AE88" s="603"/>
      <c r="AF88" s="603"/>
    </row>
    <row r="89" spans="1:32" ht="57.6" customHeight="1">
      <c r="A89" s="605">
        <v>72</v>
      </c>
      <c r="B89" s="631">
        <v>7000027774</v>
      </c>
      <c r="C89" s="631">
        <v>10</v>
      </c>
      <c r="D89" s="630" t="s">
        <v>480</v>
      </c>
      <c r="E89" s="631">
        <v>1000022819</v>
      </c>
      <c r="F89" s="631">
        <v>18</v>
      </c>
      <c r="G89" s="630" t="s">
        <v>609</v>
      </c>
      <c r="H89" s="631" t="s">
        <v>427</v>
      </c>
      <c r="I89" s="631">
        <v>3.024</v>
      </c>
      <c r="J89" s="617"/>
      <c r="K89" s="618" t="str">
        <f t="shared" si="19"/>
        <v>INCLUDED</v>
      </c>
      <c r="L89" s="617"/>
      <c r="M89" s="618" t="str">
        <f t="shared" si="20"/>
        <v>INCLUDED</v>
      </c>
      <c r="N89" s="618">
        <f t="shared" si="21"/>
        <v>0</v>
      </c>
      <c r="O89" s="618" t="str">
        <f t="shared" si="22"/>
        <v>INCLUDED</v>
      </c>
      <c r="P89" s="618" t="str">
        <f t="shared" si="23"/>
        <v>0</v>
      </c>
      <c r="Q89" s="618" t="str">
        <f t="shared" si="24"/>
        <v>0</v>
      </c>
      <c r="R89" s="618">
        <f t="shared" si="25"/>
        <v>0</v>
      </c>
      <c r="S89" s="618">
        <f t="shared" si="26"/>
        <v>0</v>
      </c>
      <c r="T89" s="601"/>
      <c r="U89" s="601"/>
      <c r="V89" s="602"/>
      <c r="W89" s="602"/>
      <c r="X89" s="602"/>
      <c r="Y89" s="603"/>
      <c r="AA89" s="604"/>
      <c r="AB89" s="603"/>
      <c r="AC89" s="603"/>
      <c r="AD89" s="603"/>
      <c r="AE89" s="603"/>
      <c r="AF89" s="603"/>
    </row>
    <row r="90" spans="1:32" ht="57.6" customHeight="1">
      <c r="A90" s="605">
        <v>73</v>
      </c>
      <c r="B90" s="631">
        <v>7000027775</v>
      </c>
      <c r="C90" s="631">
        <v>10</v>
      </c>
      <c r="D90" s="630" t="s">
        <v>480</v>
      </c>
      <c r="E90" s="631">
        <v>1000017135</v>
      </c>
      <c r="F90" s="631">
        <v>18</v>
      </c>
      <c r="G90" s="630" t="s">
        <v>438</v>
      </c>
      <c r="H90" s="631" t="s">
        <v>219</v>
      </c>
      <c r="I90" s="631">
        <v>1728</v>
      </c>
      <c r="J90" s="617"/>
      <c r="K90" s="618" t="str">
        <f t="shared" si="19"/>
        <v>INCLUDED</v>
      </c>
      <c r="L90" s="617"/>
      <c r="M90" s="618" t="str">
        <f t="shared" si="20"/>
        <v>INCLUDED</v>
      </c>
      <c r="N90" s="618">
        <f t="shared" si="21"/>
        <v>0</v>
      </c>
      <c r="O90" s="618" t="str">
        <f t="shared" si="22"/>
        <v>INCLUDED</v>
      </c>
      <c r="P90" s="618" t="str">
        <f t="shared" si="23"/>
        <v>0</v>
      </c>
      <c r="Q90" s="618" t="str">
        <f t="shared" si="24"/>
        <v>0</v>
      </c>
      <c r="R90" s="618">
        <f t="shared" si="25"/>
        <v>0</v>
      </c>
      <c r="S90" s="618">
        <f t="shared" si="26"/>
        <v>0</v>
      </c>
      <c r="T90" s="601"/>
      <c r="U90" s="601"/>
      <c r="V90" s="602"/>
      <c r="W90" s="602"/>
      <c r="X90" s="602"/>
      <c r="Y90" s="603"/>
      <c r="AA90" s="604"/>
      <c r="AB90" s="603"/>
      <c r="AC90" s="603"/>
      <c r="AD90" s="603"/>
      <c r="AE90" s="603"/>
      <c r="AF90" s="603"/>
    </row>
    <row r="91" spans="1:32" ht="57.6" customHeight="1">
      <c r="A91" s="605">
        <v>74</v>
      </c>
      <c r="B91" s="631">
        <v>7000027776</v>
      </c>
      <c r="C91" s="631">
        <v>10</v>
      </c>
      <c r="D91" s="630" t="s">
        <v>480</v>
      </c>
      <c r="E91" s="631">
        <v>1000071671</v>
      </c>
      <c r="F91" s="631">
        <v>18</v>
      </c>
      <c r="G91" s="630" t="s">
        <v>615</v>
      </c>
      <c r="H91" s="631" t="s">
        <v>436</v>
      </c>
      <c r="I91" s="631">
        <v>288</v>
      </c>
      <c r="J91" s="617"/>
      <c r="K91" s="618" t="str">
        <f t="shared" si="19"/>
        <v>INCLUDED</v>
      </c>
      <c r="L91" s="617"/>
      <c r="M91" s="618" t="str">
        <f t="shared" si="20"/>
        <v>INCLUDED</v>
      </c>
      <c r="N91" s="618">
        <f t="shared" si="21"/>
        <v>0</v>
      </c>
      <c r="O91" s="618" t="str">
        <f t="shared" si="22"/>
        <v>INCLUDED</v>
      </c>
      <c r="P91" s="618" t="str">
        <f t="shared" si="23"/>
        <v>0</v>
      </c>
      <c r="Q91" s="618" t="str">
        <f t="shared" si="24"/>
        <v>0</v>
      </c>
      <c r="R91" s="618">
        <f t="shared" si="25"/>
        <v>0</v>
      </c>
      <c r="S91" s="618">
        <f t="shared" si="26"/>
        <v>0</v>
      </c>
      <c r="T91" s="601"/>
      <c r="U91" s="601"/>
      <c r="V91" s="602"/>
      <c r="W91" s="602"/>
      <c r="X91" s="602"/>
      <c r="Y91" s="603"/>
      <c r="AA91" s="604"/>
      <c r="AB91" s="603"/>
      <c r="AC91" s="603"/>
      <c r="AD91" s="603"/>
      <c r="AE91" s="603"/>
      <c r="AF91" s="603"/>
    </row>
    <row r="92" spans="1:32" ht="57.6" customHeight="1">
      <c r="A92" s="605">
        <v>75</v>
      </c>
      <c r="B92" s="631">
        <v>7000027777</v>
      </c>
      <c r="C92" s="631">
        <v>10</v>
      </c>
      <c r="D92" s="630" t="s">
        <v>480</v>
      </c>
      <c r="E92" s="631">
        <v>1000037908</v>
      </c>
      <c r="F92" s="631">
        <v>18</v>
      </c>
      <c r="G92" s="630" t="s">
        <v>425</v>
      </c>
      <c r="H92" s="631" t="s">
        <v>219</v>
      </c>
      <c r="I92" s="631">
        <v>2736</v>
      </c>
      <c r="J92" s="617"/>
      <c r="K92" s="618" t="str">
        <f t="shared" si="19"/>
        <v>INCLUDED</v>
      </c>
      <c r="L92" s="617"/>
      <c r="M92" s="618" t="str">
        <f t="shared" si="20"/>
        <v>INCLUDED</v>
      </c>
      <c r="N92" s="618">
        <f t="shared" si="21"/>
        <v>0</v>
      </c>
      <c r="O92" s="618" t="str">
        <f t="shared" si="22"/>
        <v>INCLUDED</v>
      </c>
      <c r="P92" s="618" t="str">
        <f t="shared" si="23"/>
        <v>0</v>
      </c>
      <c r="Q92" s="618" t="str">
        <f t="shared" si="24"/>
        <v>0</v>
      </c>
      <c r="R92" s="618">
        <f t="shared" si="25"/>
        <v>0</v>
      </c>
      <c r="S92" s="618">
        <f t="shared" si="26"/>
        <v>0</v>
      </c>
      <c r="T92" s="601"/>
      <c r="U92" s="601"/>
      <c r="V92" s="602"/>
      <c r="W92" s="602"/>
      <c r="X92" s="602"/>
      <c r="Y92" s="603"/>
      <c r="AA92" s="604"/>
      <c r="AB92" s="603"/>
      <c r="AC92" s="603"/>
      <c r="AD92" s="603"/>
      <c r="AE92" s="603"/>
      <c r="AF92" s="603"/>
    </row>
    <row r="93" spans="1:32" ht="57.6" customHeight="1">
      <c r="A93" s="605">
        <v>76</v>
      </c>
      <c r="B93" s="631">
        <v>7000027778</v>
      </c>
      <c r="C93" s="631">
        <v>10</v>
      </c>
      <c r="D93" s="630" t="s">
        <v>479</v>
      </c>
      <c r="E93" s="631">
        <v>1000068485</v>
      </c>
      <c r="F93" s="631">
        <v>18</v>
      </c>
      <c r="G93" s="630" t="s">
        <v>497</v>
      </c>
      <c r="H93" s="631" t="s">
        <v>363</v>
      </c>
      <c r="I93" s="631">
        <v>279.04000000000002</v>
      </c>
      <c r="J93" s="617"/>
      <c r="K93" s="618" t="str">
        <f t="shared" si="19"/>
        <v>INCLUDED</v>
      </c>
      <c r="L93" s="617"/>
      <c r="M93" s="618" t="str">
        <f t="shared" si="20"/>
        <v>INCLUDED</v>
      </c>
      <c r="N93" s="618">
        <f t="shared" si="21"/>
        <v>0</v>
      </c>
      <c r="O93" s="618" t="str">
        <f t="shared" si="22"/>
        <v>INCLUDED</v>
      </c>
      <c r="P93" s="618" t="str">
        <f t="shared" si="23"/>
        <v>0</v>
      </c>
      <c r="Q93" s="618" t="str">
        <f t="shared" si="24"/>
        <v>0</v>
      </c>
      <c r="R93" s="618">
        <f t="shared" si="25"/>
        <v>0</v>
      </c>
      <c r="S93" s="618">
        <f t="shared" si="26"/>
        <v>0</v>
      </c>
      <c r="T93" s="601"/>
      <c r="U93" s="601"/>
      <c r="V93" s="602"/>
      <c r="W93" s="602"/>
      <c r="X93" s="602"/>
      <c r="Y93" s="603"/>
      <c r="AA93" s="604"/>
      <c r="AB93" s="603"/>
      <c r="AC93" s="603"/>
      <c r="AD93" s="603"/>
      <c r="AE93" s="603"/>
      <c r="AF93" s="603"/>
    </row>
    <row r="94" spans="1:32" ht="57.6" customHeight="1">
      <c r="A94" s="605">
        <v>77</v>
      </c>
      <c r="B94" s="631">
        <v>7000027779</v>
      </c>
      <c r="C94" s="631">
        <v>10</v>
      </c>
      <c r="D94" s="630" t="s">
        <v>479</v>
      </c>
      <c r="E94" s="631">
        <v>1000037907</v>
      </c>
      <c r="F94" s="631">
        <v>18</v>
      </c>
      <c r="G94" s="630" t="s">
        <v>439</v>
      </c>
      <c r="H94" s="631" t="s">
        <v>219</v>
      </c>
      <c r="I94" s="631">
        <v>1063</v>
      </c>
      <c r="J94" s="617"/>
      <c r="K94" s="618" t="str">
        <f t="shared" si="19"/>
        <v>INCLUDED</v>
      </c>
      <c r="L94" s="617"/>
      <c r="M94" s="618" t="str">
        <f t="shared" si="20"/>
        <v>INCLUDED</v>
      </c>
      <c r="N94" s="618">
        <f t="shared" si="21"/>
        <v>0</v>
      </c>
      <c r="O94" s="618" t="str">
        <f t="shared" si="22"/>
        <v>INCLUDED</v>
      </c>
      <c r="P94" s="618" t="str">
        <f t="shared" si="23"/>
        <v>0</v>
      </c>
      <c r="Q94" s="618" t="str">
        <f t="shared" si="24"/>
        <v>0</v>
      </c>
      <c r="R94" s="618">
        <f t="shared" si="25"/>
        <v>0</v>
      </c>
      <c r="S94" s="618">
        <f t="shared" si="26"/>
        <v>0</v>
      </c>
      <c r="T94" s="601"/>
      <c r="U94" s="601"/>
      <c r="V94" s="602"/>
      <c r="W94" s="602"/>
      <c r="X94" s="602"/>
      <c r="Y94" s="603"/>
      <c r="AA94" s="604"/>
      <c r="AB94" s="603"/>
      <c r="AC94" s="603"/>
      <c r="AD94" s="603"/>
      <c r="AE94" s="603"/>
      <c r="AF94" s="603"/>
    </row>
    <row r="95" spans="1:32" ht="57.6" customHeight="1">
      <c r="A95" s="605">
        <v>78</v>
      </c>
      <c r="B95" s="631">
        <v>7000027780</v>
      </c>
      <c r="C95" s="631">
        <v>10</v>
      </c>
      <c r="D95" s="630" t="s">
        <v>479</v>
      </c>
      <c r="E95" s="631">
        <v>1000068494</v>
      </c>
      <c r="F95" s="631">
        <v>18</v>
      </c>
      <c r="G95" s="630" t="s">
        <v>498</v>
      </c>
      <c r="H95" s="631" t="s">
        <v>219</v>
      </c>
      <c r="I95" s="631">
        <v>5315</v>
      </c>
      <c r="J95" s="617"/>
      <c r="K95" s="618" t="str">
        <f t="shared" si="19"/>
        <v>INCLUDED</v>
      </c>
      <c r="L95" s="617"/>
      <c r="M95" s="618" t="str">
        <f t="shared" si="20"/>
        <v>INCLUDED</v>
      </c>
      <c r="N95" s="618">
        <f t="shared" si="21"/>
        <v>0</v>
      </c>
      <c r="O95" s="618" t="str">
        <f t="shared" si="22"/>
        <v>INCLUDED</v>
      </c>
      <c r="P95" s="618" t="str">
        <f t="shared" si="23"/>
        <v>0</v>
      </c>
      <c r="Q95" s="618" t="str">
        <f t="shared" si="24"/>
        <v>0</v>
      </c>
      <c r="R95" s="618">
        <f t="shared" si="25"/>
        <v>0</v>
      </c>
      <c r="S95" s="618">
        <f t="shared" si="26"/>
        <v>0</v>
      </c>
      <c r="T95" s="601"/>
      <c r="U95" s="601"/>
      <c r="V95" s="602"/>
      <c r="W95" s="602"/>
      <c r="X95" s="602"/>
      <c r="Y95" s="603"/>
      <c r="AA95" s="604"/>
      <c r="AB95" s="603"/>
      <c r="AC95" s="603"/>
      <c r="AD95" s="603"/>
      <c r="AE95" s="603"/>
      <c r="AF95" s="603"/>
    </row>
    <row r="96" spans="1:32" ht="57.6" customHeight="1">
      <c r="A96" s="605">
        <v>79</v>
      </c>
      <c r="B96" s="631">
        <v>7000027781</v>
      </c>
      <c r="C96" s="631">
        <v>10</v>
      </c>
      <c r="D96" s="630" t="s">
        <v>479</v>
      </c>
      <c r="E96" s="631">
        <v>1000068497</v>
      </c>
      <c r="F96" s="631">
        <v>18</v>
      </c>
      <c r="G96" s="630" t="s">
        <v>499</v>
      </c>
      <c r="H96" s="631" t="s">
        <v>219</v>
      </c>
      <c r="I96" s="631">
        <v>266</v>
      </c>
      <c r="J96" s="617"/>
      <c r="K96" s="618" t="str">
        <f t="shared" si="19"/>
        <v>INCLUDED</v>
      </c>
      <c r="L96" s="617"/>
      <c r="M96" s="618" t="str">
        <f t="shared" si="20"/>
        <v>INCLUDED</v>
      </c>
      <c r="N96" s="618">
        <f t="shared" si="21"/>
        <v>0</v>
      </c>
      <c r="O96" s="618" t="str">
        <f t="shared" si="22"/>
        <v>INCLUDED</v>
      </c>
      <c r="P96" s="618" t="str">
        <f t="shared" si="23"/>
        <v>0</v>
      </c>
      <c r="Q96" s="618" t="str">
        <f t="shared" si="24"/>
        <v>0</v>
      </c>
      <c r="R96" s="618">
        <f t="shared" si="25"/>
        <v>0</v>
      </c>
      <c r="S96" s="618">
        <f t="shared" si="26"/>
        <v>0</v>
      </c>
      <c r="T96" s="601"/>
      <c r="U96" s="601"/>
      <c r="V96" s="602"/>
      <c r="W96" s="602"/>
      <c r="X96" s="602"/>
      <c r="Y96" s="603"/>
      <c r="AA96" s="604"/>
      <c r="AB96" s="603"/>
      <c r="AC96" s="603"/>
      <c r="AD96" s="603"/>
      <c r="AE96" s="603"/>
      <c r="AF96" s="603"/>
    </row>
    <row r="97" spans="1:32" ht="57.6" customHeight="1">
      <c r="A97" s="605">
        <v>80</v>
      </c>
      <c r="B97" s="631">
        <v>7000027782</v>
      </c>
      <c r="C97" s="631">
        <v>10</v>
      </c>
      <c r="D97" s="630" t="s">
        <v>479</v>
      </c>
      <c r="E97" s="631">
        <v>1000068487</v>
      </c>
      <c r="F97" s="631">
        <v>18</v>
      </c>
      <c r="G97" s="630" t="s">
        <v>487</v>
      </c>
      <c r="H97" s="631" t="s">
        <v>219</v>
      </c>
      <c r="I97" s="631">
        <v>5581</v>
      </c>
      <c r="J97" s="617"/>
      <c r="K97" s="618" t="str">
        <f t="shared" si="19"/>
        <v>INCLUDED</v>
      </c>
      <c r="L97" s="617"/>
      <c r="M97" s="618" t="str">
        <f t="shared" si="20"/>
        <v>INCLUDED</v>
      </c>
      <c r="N97" s="618">
        <f t="shared" si="21"/>
        <v>0</v>
      </c>
      <c r="O97" s="618" t="str">
        <f t="shared" si="22"/>
        <v>INCLUDED</v>
      </c>
      <c r="P97" s="618" t="str">
        <f t="shared" si="23"/>
        <v>0</v>
      </c>
      <c r="Q97" s="618" t="str">
        <f t="shared" si="24"/>
        <v>0</v>
      </c>
      <c r="R97" s="618">
        <f t="shared" si="25"/>
        <v>0</v>
      </c>
      <c r="S97" s="618">
        <f t="shared" si="26"/>
        <v>0</v>
      </c>
      <c r="T97" s="601"/>
      <c r="U97" s="601"/>
      <c r="V97" s="602"/>
      <c r="W97" s="602"/>
      <c r="X97" s="602"/>
      <c r="Y97" s="603"/>
      <c r="AA97" s="604"/>
      <c r="AB97" s="603"/>
      <c r="AC97" s="603"/>
      <c r="AD97" s="603"/>
      <c r="AE97" s="603"/>
      <c r="AF97" s="603"/>
    </row>
    <row r="98" spans="1:32" ht="57.6" customHeight="1">
      <c r="A98" s="605">
        <v>81</v>
      </c>
      <c r="B98" s="631">
        <v>7000027783</v>
      </c>
      <c r="C98" s="631">
        <v>10</v>
      </c>
      <c r="D98" s="630" t="s">
        <v>479</v>
      </c>
      <c r="E98" s="631">
        <v>1000022819</v>
      </c>
      <c r="F98" s="631">
        <v>18</v>
      </c>
      <c r="G98" s="630" t="s">
        <v>609</v>
      </c>
      <c r="H98" s="631" t="s">
        <v>427</v>
      </c>
      <c r="I98" s="631">
        <v>1.0629999999999999</v>
      </c>
      <c r="J98" s="617"/>
      <c r="K98" s="618" t="str">
        <f t="shared" si="19"/>
        <v>INCLUDED</v>
      </c>
      <c r="L98" s="617"/>
      <c r="M98" s="618" t="str">
        <f t="shared" si="20"/>
        <v>INCLUDED</v>
      </c>
      <c r="N98" s="618">
        <f t="shared" si="21"/>
        <v>0</v>
      </c>
      <c r="O98" s="618" t="str">
        <f t="shared" si="22"/>
        <v>INCLUDED</v>
      </c>
      <c r="P98" s="618" t="str">
        <f t="shared" si="23"/>
        <v>0</v>
      </c>
      <c r="Q98" s="618" t="str">
        <f t="shared" si="24"/>
        <v>0</v>
      </c>
      <c r="R98" s="618">
        <f t="shared" si="25"/>
        <v>0</v>
      </c>
      <c r="S98" s="618">
        <f t="shared" si="26"/>
        <v>0</v>
      </c>
      <c r="T98" s="601"/>
      <c r="U98" s="601"/>
      <c r="V98" s="602"/>
      <c r="W98" s="602"/>
      <c r="X98" s="602"/>
      <c r="Y98" s="603"/>
      <c r="AA98" s="604"/>
      <c r="AB98" s="603"/>
      <c r="AC98" s="603"/>
      <c r="AD98" s="603"/>
      <c r="AE98" s="603"/>
      <c r="AF98" s="603"/>
    </row>
    <row r="99" spans="1:32" ht="57.6" customHeight="1">
      <c r="A99" s="605">
        <v>82</v>
      </c>
      <c r="B99" s="631">
        <v>7000027784</v>
      </c>
      <c r="C99" s="631">
        <v>10</v>
      </c>
      <c r="D99" s="630" t="s">
        <v>479</v>
      </c>
      <c r="E99" s="631">
        <v>1000028393</v>
      </c>
      <c r="F99" s="631">
        <v>18</v>
      </c>
      <c r="G99" s="630" t="s">
        <v>433</v>
      </c>
      <c r="H99" s="631" t="s">
        <v>220</v>
      </c>
      <c r="I99" s="631">
        <v>1063</v>
      </c>
      <c r="J99" s="617"/>
      <c r="K99" s="618" t="str">
        <f t="shared" si="19"/>
        <v>INCLUDED</v>
      </c>
      <c r="L99" s="617"/>
      <c r="M99" s="618" t="str">
        <f t="shared" si="20"/>
        <v>INCLUDED</v>
      </c>
      <c r="N99" s="618">
        <f t="shared" si="21"/>
        <v>0</v>
      </c>
      <c r="O99" s="618" t="str">
        <f t="shared" si="22"/>
        <v>INCLUDED</v>
      </c>
      <c r="P99" s="618" t="str">
        <f t="shared" si="23"/>
        <v>0</v>
      </c>
      <c r="Q99" s="618" t="str">
        <f t="shared" si="24"/>
        <v>0</v>
      </c>
      <c r="R99" s="618">
        <f t="shared" si="25"/>
        <v>0</v>
      </c>
      <c r="S99" s="618">
        <f t="shared" si="26"/>
        <v>0</v>
      </c>
      <c r="T99" s="601"/>
      <c r="U99" s="601"/>
      <c r="V99" s="602"/>
      <c r="W99" s="602"/>
      <c r="X99" s="602"/>
      <c r="Y99" s="603"/>
      <c r="AA99" s="604"/>
      <c r="AB99" s="603"/>
      <c r="AC99" s="603"/>
      <c r="AD99" s="603"/>
      <c r="AE99" s="603"/>
      <c r="AF99" s="603"/>
    </row>
    <row r="100" spans="1:32" ht="57.6" customHeight="1">
      <c r="A100" s="605">
        <v>83</v>
      </c>
      <c r="B100" s="631">
        <v>7000027785</v>
      </c>
      <c r="C100" s="631">
        <v>10</v>
      </c>
      <c r="D100" s="630" t="s">
        <v>479</v>
      </c>
      <c r="E100" s="631">
        <v>1000033887</v>
      </c>
      <c r="F100" s="631">
        <v>18</v>
      </c>
      <c r="G100" s="630" t="s">
        <v>610</v>
      </c>
      <c r="H100" s="631" t="s">
        <v>220</v>
      </c>
      <c r="I100" s="631">
        <v>67</v>
      </c>
      <c r="J100" s="617"/>
      <c r="K100" s="618" t="str">
        <f t="shared" si="19"/>
        <v>INCLUDED</v>
      </c>
      <c r="L100" s="617"/>
      <c r="M100" s="618" t="str">
        <f t="shared" si="20"/>
        <v>INCLUDED</v>
      </c>
      <c r="N100" s="618">
        <f t="shared" si="21"/>
        <v>0</v>
      </c>
      <c r="O100" s="618" t="str">
        <f t="shared" si="22"/>
        <v>INCLUDED</v>
      </c>
      <c r="P100" s="618" t="str">
        <f t="shared" si="23"/>
        <v>0</v>
      </c>
      <c r="Q100" s="618" t="str">
        <f t="shared" si="24"/>
        <v>0</v>
      </c>
      <c r="R100" s="618">
        <f t="shared" si="25"/>
        <v>0</v>
      </c>
      <c r="S100" s="618">
        <f t="shared" si="26"/>
        <v>0</v>
      </c>
      <c r="T100" s="601"/>
      <c r="U100" s="601"/>
      <c r="V100" s="602"/>
      <c r="W100" s="602"/>
      <c r="X100" s="602"/>
      <c r="Y100" s="603"/>
      <c r="AA100" s="604"/>
      <c r="AB100" s="603"/>
      <c r="AC100" s="603"/>
      <c r="AD100" s="603"/>
      <c r="AE100" s="603"/>
      <c r="AF100" s="603"/>
    </row>
    <row r="101" spans="1:32" ht="57.6" customHeight="1">
      <c r="A101" s="605">
        <v>84</v>
      </c>
      <c r="B101" s="631">
        <v>7000027786</v>
      </c>
      <c r="C101" s="631">
        <v>10</v>
      </c>
      <c r="D101" s="630" t="s">
        <v>479</v>
      </c>
      <c r="E101" s="631">
        <v>1000028419</v>
      </c>
      <c r="F101" s="631">
        <v>18</v>
      </c>
      <c r="G101" s="630" t="s">
        <v>440</v>
      </c>
      <c r="H101" s="631" t="s">
        <v>220</v>
      </c>
      <c r="I101" s="631">
        <v>133</v>
      </c>
      <c r="J101" s="617"/>
      <c r="K101" s="618" t="str">
        <f t="shared" si="19"/>
        <v>INCLUDED</v>
      </c>
      <c r="L101" s="617"/>
      <c r="M101" s="618" t="str">
        <f t="shared" si="20"/>
        <v>INCLUDED</v>
      </c>
      <c r="N101" s="618">
        <f t="shared" si="21"/>
        <v>0</v>
      </c>
      <c r="O101" s="618" t="str">
        <f t="shared" si="22"/>
        <v>INCLUDED</v>
      </c>
      <c r="P101" s="618" t="str">
        <f t="shared" si="23"/>
        <v>0</v>
      </c>
      <c r="Q101" s="618" t="str">
        <f t="shared" si="24"/>
        <v>0</v>
      </c>
      <c r="R101" s="618">
        <f t="shared" si="25"/>
        <v>0</v>
      </c>
      <c r="S101" s="618">
        <f t="shared" si="26"/>
        <v>0</v>
      </c>
      <c r="T101" s="601"/>
      <c r="U101" s="601"/>
      <c r="V101" s="602"/>
      <c r="W101" s="602"/>
      <c r="X101" s="602"/>
      <c r="Y101" s="603"/>
      <c r="AA101" s="604"/>
      <c r="AB101" s="603"/>
      <c r="AC101" s="603"/>
      <c r="AD101" s="603"/>
      <c r="AE101" s="603"/>
      <c r="AF101" s="603"/>
    </row>
    <row r="102" spans="1:32" ht="57.6" customHeight="1">
      <c r="A102" s="605">
        <v>85</v>
      </c>
      <c r="B102" s="631">
        <v>7000027787</v>
      </c>
      <c r="C102" s="631">
        <v>10</v>
      </c>
      <c r="D102" s="630" t="s">
        <v>479</v>
      </c>
      <c r="E102" s="631">
        <v>1000068492</v>
      </c>
      <c r="F102" s="631">
        <v>18</v>
      </c>
      <c r="G102" s="630" t="s">
        <v>500</v>
      </c>
      <c r="H102" s="631" t="s">
        <v>219</v>
      </c>
      <c r="I102" s="631">
        <v>8239</v>
      </c>
      <c r="J102" s="617"/>
      <c r="K102" s="618" t="str">
        <f t="shared" si="19"/>
        <v>INCLUDED</v>
      </c>
      <c r="L102" s="617"/>
      <c r="M102" s="618" t="str">
        <f t="shared" si="20"/>
        <v>INCLUDED</v>
      </c>
      <c r="N102" s="618">
        <f t="shared" si="21"/>
        <v>0</v>
      </c>
      <c r="O102" s="618" t="str">
        <f t="shared" si="22"/>
        <v>INCLUDED</v>
      </c>
      <c r="P102" s="618" t="str">
        <f t="shared" si="23"/>
        <v>0</v>
      </c>
      <c r="Q102" s="618" t="str">
        <f t="shared" si="24"/>
        <v>0</v>
      </c>
      <c r="R102" s="618">
        <f t="shared" si="25"/>
        <v>0</v>
      </c>
      <c r="S102" s="618">
        <f t="shared" si="26"/>
        <v>0</v>
      </c>
      <c r="T102" s="601"/>
      <c r="U102" s="601"/>
      <c r="V102" s="602"/>
      <c r="W102" s="602"/>
      <c r="X102" s="602"/>
      <c r="Y102" s="603"/>
      <c r="AA102" s="604"/>
      <c r="AB102" s="603"/>
      <c r="AC102" s="603"/>
      <c r="AD102" s="603"/>
      <c r="AE102" s="603"/>
      <c r="AF102" s="603"/>
    </row>
    <row r="103" spans="1:32" ht="57.6" customHeight="1">
      <c r="A103" s="605">
        <v>86</v>
      </c>
      <c r="B103" s="631">
        <v>7000027788</v>
      </c>
      <c r="C103" s="631">
        <v>10</v>
      </c>
      <c r="D103" s="630" t="s">
        <v>479</v>
      </c>
      <c r="E103" s="631">
        <v>1000068488</v>
      </c>
      <c r="F103" s="631">
        <v>18</v>
      </c>
      <c r="G103" s="630" t="s">
        <v>501</v>
      </c>
      <c r="H103" s="631" t="s">
        <v>219</v>
      </c>
      <c r="I103" s="631">
        <v>2924</v>
      </c>
      <c r="J103" s="617"/>
      <c r="K103" s="618" t="str">
        <f t="shared" si="19"/>
        <v>INCLUDED</v>
      </c>
      <c r="L103" s="617"/>
      <c r="M103" s="618" t="str">
        <f t="shared" si="20"/>
        <v>INCLUDED</v>
      </c>
      <c r="N103" s="618">
        <f t="shared" si="21"/>
        <v>0</v>
      </c>
      <c r="O103" s="618" t="str">
        <f t="shared" si="22"/>
        <v>INCLUDED</v>
      </c>
      <c r="P103" s="618" t="str">
        <f t="shared" si="23"/>
        <v>0</v>
      </c>
      <c r="Q103" s="618" t="str">
        <f t="shared" si="24"/>
        <v>0</v>
      </c>
      <c r="R103" s="618">
        <f t="shared" si="25"/>
        <v>0</v>
      </c>
      <c r="S103" s="618">
        <f t="shared" si="26"/>
        <v>0</v>
      </c>
      <c r="T103" s="601"/>
      <c r="U103" s="601"/>
      <c r="V103" s="602"/>
      <c r="W103" s="602"/>
      <c r="X103" s="602"/>
      <c r="Y103" s="603"/>
      <c r="AA103" s="604"/>
      <c r="AB103" s="603"/>
      <c r="AC103" s="603"/>
      <c r="AD103" s="603"/>
      <c r="AE103" s="603"/>
      <c r="AF103" s="603"/>
    </row>
    <row r="104" spans="1:32" ht="57.6" customHeight="1">
      <c r="A104" s="605">
        <v>87</v>
      </c>
      <c r="B104" s="631">
        <v>7000027789</v>
      </c>
      <c r="C104" s="631">
        <v>10</v>
      </c>
      <c r="D104" s="630" t="s">
        <v>479</v>
      </c>
      <c r="E104" s="631">
        <v>1000056676</v>
      </c>
      <c r="F104" s="631">
        <v>18</v>
      </c>
      <c r="G104" s="630" t="s">
        <v>441</v>
      </c>
      <c r="H104" s="631" t="s">
        <v>427</v>
      </c>
      <c r="I104" s="631">
        <v>21.26</v>
      </c>
      <c r="J104" s="617"/>
      <c r="K104" s="618" t="str">
        <f t="shared" si="19"/>
        <v>INCLUDED</v>
      </c>
      <c r="L104" s="617"/>
      <c r="M104" s="618" t="str">
        <f t="shared" si="20"/>
        <v>INCLUDED</v>
      </c>
      <c r="N104" s="618">
        <f t="shared" si="21"/>
        <v>0</v>
      </c>
      <c r="O104" s="618" t="str">
        <f t="shared" si="22"/>
        <v>INCLUDED</v>
      </c>
      <c r="P104" s="618" t="str">
        <f t="shared" si="23"/>
        <v>0</v>
      </c>
      <c r="Q104" s="618" t="str">
        <f t="shared" si="24"/>
        <v>0</v>
      </c>
      <c r="R104" s="618">
        <f t="shared" si="25"/>
        <v>0</v>
      </c>
      <c r="S104" s="618">
        <f t="shared" si="26"/>
        <v>0</v>
      </c>
      <c r="T104" s="601"/>
      <c r="U104" s="601"/>
      <c r="V104" s="602"/>
      <c r="W104" s="602"/>
      <c r="X104" s="602"/>
      <c r="Y104" s="603"/>
      <c r="AA104" s="604"/>
      <c r="AB104" s="603"/>
      <c r="AC104" s="603"/>
      <c r="AD104" s="603"/>
      <c r="AE104" s="603"/>
      <c r="AF104" s="603"/>
    </row>
    <row r="105" spans="1:32" ht="57.6" customHeight="1">
      <c r="A105" s="605">
        <v>88</v>
      </c>
      <c r="B105" s="631">
        <v>7000027790</v>
      </c>
      <c r="C105" s="631">
        <v>10</v>
      </c>
      <c r="D105" s="630" t="s">
        <v>479</v>
      </c>
      <c r="E105" s="631">
        <v>1000068483</v>
      </c>
      <c r="F105" s="631">
        <v>18</v>
      </c>
      <c r="G105" s="630" t="s">
        <v>490</v>
      </c>
      <c r="H105" s="631" t="s">
        <v>364</v>
      </c>
      <c r="I105" s="631">
        <v>3321.88</v>
      </c>
      <c r="J105" s="617"/>
      <c r="K105" s="618" t="str">
        <f t="shared" si="19"/>
        <v>INCLUDED</v>
      </c>
      <c r="L105" s="617"/>
      <c r="M105" s="618" t="str">
        <f t="shared" si="20"/>
        <v>INCLUDED</v>
      </c>
      <c r="N105" s="618">
        <f t="shared" si="21"/>
        <v>0</v>
      </c>
      <c r="O105" s="618" t="str">
        <f t="shared" si="22"/>
        <v>INCLUDED</v>
      </c>
      <c r="P105" s="618" t="str">
        <f t="shared" si="23"/>
        <v>0</v>
      </c>
      <c r="Q105" s="618" t="str">
        <f t="shared" si="24"/>
        <v>0</v>
      </c>
      <c r="R105" s="618">
        <f t="shared" si="25"/>
        <v>0</v>
      </c>
      <c r="S105" s="618">
        <f t="shared" si="26"/>
        <v>0</v>
      </c>
      <c r="T105" s="601"/>
      <c r="U105" s="601"/>
      <c r="V105" s="602"/>
      <c r="W105" s="602"/>
      <c r="X105" s="602"/>
      <c r="Y105" s="603"/>
      <c r="AA105" s="604"/>
      <c r="AB105" s="603"/>
      <c r="AC105" s="603"/>
      <c r="AD105" s="603"/>
      <c r="AE105" s="603"/>
      <c r="AF105" s="603"/>
    </row>
    <row r="106" spans="1:32" ht="57.6" customHeight="1">
      <c r="A106" s="605">
        <v>89</v>
      </c>
      <c r="B106" s="631">
        <v>7000027791</v>
      </c>
      <c r="C106" s="631">
        <v>10</v>
      </c>
      <c r="D106" s="630" t="s">
        <v>479</v>
      </c>
      <c r="E106" s="631">
        <v>1000066060</v>
      </c>
      <c r="F106" s="631">
        <v>18</v>
      </c>
      <c r="G106" s="630" t="s">
        <v>616</v>
      </c>
      <c r="H106" s="631" t="s">
        <v>219</v>
      </c>
      <c r="I106" s="631">
        <v>2658</v>
      </c>
      <c r="J106" s="617"/>
      <c r="K106" s="618" t="str">
        <f t="shared" si="19"/>
        <v>INCLUDED</v>
      </c>
      <c r="L106" s="617"/>
      <c r="M106" s="618" t="str">
        <f t="shared" si="20"/>
        <v>INCLUDED</v>
      </c>
      <c r="N106" s="618">
        <f t="shared" si="21"/>
        <v>0</v>
      </c>
      <c r="O106" s="618" t="str">
        <f t="shared" si="22"/>
        <v>INCLUDED</v>
      </c>
      <c r="P106" s="618" t="str">
        <f t="shared" si="23"/>
        <v>0</v>
      </c>
      <c r="Q106" s="618" t="str">
        <f t="shared" si="24"/>
        <v>0</v>
      </c>
      <c r="R106" s="618">
        <f t="shared" si="25"/>
        <v>0</v>
      </c>
      <c r="S106" s="618">
        <f t="shared" si="26"/>
        <v>0</v>
      </c>
      <c r="T106" s="601"/>
      <c r="U106" s="601"/>
      <c r="V106" s="602"/>
      <c r="W106" s="602"/>
      <c r="X106" s="602"/>
      <c r="Y106" s="603"/>
      <c r="AA106" s="604"/>
      <c r="AB106" s="603"/>
      <c r="AC106" s="603"/>
      <c r="AD106" s="603"/>
      <c r="AE106" s="603"/>
      <c r="AF106" s="603"/>
    </row>
    <row r="107" spans="1:32" ht="57.6" customHeight="1">
      <c r="A107" s="605">
        <v>90</v>
      </c>
      <c r="B107" s="631">
        <v>7000027792</v>
      </c>
      <c r="C107" s="631">
        <v>10</v>
      </c>
      <c r="D107" s="630" t="s">
        <v>479</v>
      </c>
      <c r="E107" s="631">
        <v>1000068482</v>
      </c>
      <c r="F107" s="631">
        <v>18</v>
      </c>
      <c r="G107" s="630" t="s">
        <v>491</v>
      </c>
      <c r="H107" s="631" t="s">
        <v>364</v>
      </c>
      <c r="I107" s="631">
        <v>664.38</v>
      </c>
      <c r="J107" s="617"/>
      <c r="K107" s="618" t="str">
        <f t="shared" si="19"/>
        <v>INCLUDED</v>
      </c>
      <c r="L107" s="617"/>
      <c r="M107" s="618" t="str">
        <f t="shared" si="20"/>
        <v>INCLUDED</v>
      </c>
      <c r="N107" s="618">
        <f t="shared" si="21"/>
        <v>0</v>
      </c>
      <c r="O107" s="618" t="str">
        <f t="shared" si="22"/>
        <v>INCLUDED</v>
      </c>
      <c r="P107" s="618" t="str">
        <f t="shared" si="23"/>
        <v>0</v>
      </c>
      <c r="Q107" s="618" t="str">
        <f t="shared" si="24"/>
        <v>0</v>
      </c>
      <c r="R107" s="618">
        <f t="shared" si="25"/>
        <v>0</v>
      </c>
      <c r="S107" s="618">
        <f t="shared" si="26"/>
        <v>0</v>
      </c>
      <c r="T107" s="601"/>
      <c r="U107" s="601"/>
      <c r="V107" s="602"/>
      <c r="W107" s="602"/>
      <c r="X107" s="602"/>
      <c r="Y107" s="603"/>
      <c r="AA107" s="604"/>
      <c r="AB107" s="603"/>
      <c r="AC107" s="603"/>
      <c r="AD107" s="603"/>
      <c r="AE107" s="603"/>
      <c r="AF107" s="603"/>
    </row>
    <row r="108" spans="1:32" ht="57.6" customHeight="1">
      <c r="A108" s="605">
        <v>91</v>
      </c>
      <c r="B108" s="631">
        <v>7000027793</v>
      </c>
      <c r="C108" s="631">
        <v>10</v>
      </c>
      <c r="D108" s="630" t="s">
        <v>479</v>
      </c>
      <c r="E108" s="631">
        <v>1000065859</v>
      </c>
      <c r="F108" s="631">
        <v>18</v>
      </c>
      <c r="G108" s="630" t="s">
        <v>617</v>
      </c>
      <c r="H108" s="631" t="s">
        <v>219</v>
      </c>
      <c r="I108" s="631">
        <v>266</v>
      </c>
      <c r="J108" s="617"/>
      <c r="K108" s="618" t="str">
        <f t="shared" si="19"/>
        <v>INCLUDED</v>
      </c>
      <c r="L108" s="617"/>
      <c r="M108" s="618" t="str">
        <f t="shared" si="20"/>
        <v>INCLUDED</v>
      </c>
      <c r="N108" s="618">
        <f t="shared" si="21"/>
        <v>0</v>
      </c>
      <c r="O108" s="618" t="str">
        <f t="shared" si="22"/>
        <v>INCLUDED</v>
      </c>
      <c r="P108" s="618" t="str">
        <f t="shared" si="23"/>
        <v>0</v>
      </c>
      <c r="Q108" s="618" t="str">
        <f t="shared" si="24"/>
        <v>0</v>
      </c>
      <c r="R108" s="618">
        <f t="shared" si="25"/>
        <v>0</v>
      </c>
      <c r="S108" s="618">
        <f t="shared" si="26"/>
        <v>0</v>
      </c>
      <c r="T108" s="601"/>
      <c r="U108" s="601"/>
      <c r="V108" s="602"/>
      <c r="W108" s="602"/>
      <c r="X108" s="602"/>
      <c r="Y108" s="603"/>
      <c r="AA108" s="604"/>
      <c r="AB108" s="603"/>
      <c r="AC108" s="603"/>
      <c r="AD108" s="603"/>
      <c r="AE108" s="603"/>
      <c r="AF108" s="603"/>
    </row>
    <row r="109" spans="1:32" ht="57.6" customHeight="1">
      <c r="A109" s="605">
        <v>92</v>
      </c>
      <c r="B109" s="631">
        <v>7000027794</v>
      </c>
      <c r="C109" s="631">
        <v>10</v>
      </c>
      <c r="D109" s="630" t="s">
        <v>478</v>
      </c>
      <c r="E109" s="631">
        <v>1000068486</v>
      </c>
      <c r="F109" s="631">
        <v>18</v>
      </c>
      <c r="G109" s="630" t="s">
        <v>492</v>
      </c>
      <c r="H109" s="631" t="s">
        <v>363</v>
      </c>
      <c r="I109" s="631">
        <v>55.81</v>
      </c>
      <c r="J109" s="617"/>
      <c r="K109" s="618" t="str">
        <f t="shared" si="19"/>
        <v>INCLUDED</v>
      </c>
      <c r="L109" s="617"/>
      <c r="M109" s="618" t="str">
        <f t="shared" si="20"/>
        <v>INCLUDED</v>
      </c>
      <c r="N109" s="618">
        <f t="shared" si="21"/>
        <v>0</v>
      </c>
      <c r="O109" s="618" t="str">
        <f t="shared" si="22"/>
        <v>INCLUDED</v>
      </c>
      <c r="P109" s="618" t="str">
        <f t="shared" si="23"/>
        <v>0</v>
      </c>
      <c r="Q109" s="618" t="str">
        <f t="shared" si="24"/>
        <v>0</v>
      </c>
      <c r="R109" s="618">
        <f t="shared" si="25"/>
        <v>0</v>
      </c>
      <c r="S109" s="618">
        <f t="shared" si="26"/>
        <v>0</v>
      </c>
      <c r="T109" s="601"/>
      <c r="U109" s="601"/>
      <c r="V109" s="602"/>
      <c r="W109" s="602"/>
      <c r="X109" s="602"/>
      <c r="Y109" s="603"/>
      <c r="AA109" s="604"/>
      <c r="AB109" s="603"/>
      <c r="AC109" s="603"/>
      <c r="AD109" s="603"/>
      <c r="AE109" s="603"/>
      <c r="AF109" s="603"/>
    </row>
    <row r="110" spans="1:32" ht="57.6" customHeight="1">
      <c r="A110" s="605">
        <v>93</v>
      </c>
      <c r="B110" s="631">
        <v>7000027795</v>
      </c>
      <c r="C110" s="631">
        <v>10</v>
      </c>
      <c r="D110" s="630" t="s">
        <v>478</v>
      </c>
      <c r="E110" s="631">
        <v>1000037907</v>
      </c>
      <c r="F110" s="631">
        <v>18</v>
      </c>
      <c r="G110" s="630" t="s">
        <v>439</v>
      </c>
      <c r="H110" s="631" t="s">
        <v>219</v>
      </c>
      <c r="I110" s="631">
        <v>213</v>
      </c>
      <c r="J110" s="617"/>
      <c r="K110" s="618" t="str">
        <f t="shared" si="19"/>
        <v>INCLUDED</v>
      </c>
      <c r="L110" s="617"/>
      <c r="M110" s="618" t="str">
        <f t="shared" si="20"/>
        <v>INCLUDED</v>
      </c>
      <c r="N110" s="618">
        <f t="shared" si="21"/>
        <v>0</v>
      </c>
      <c r="O110" s="618" t="str">
        <f t="shared" si="22"/>
        <v>INCLUDED</v>
      </c>
      <c r="P110" s="618" t="str">
        <f t="shared" si="23"/>
        <v>0</v>
      </c>
      <c r="Q110" s="618" t="str">
        <f t="shared" si="24"/>
        <v>0</v>
      </c>
      <c r="R110" s="618">
        <f t="shared" si="25"/>
        <v>0</v>
      </c>
      <c r="S110" s="618">
        <f t="shared" si="26"/>
        <v>0</v>
      </c>
      <c r="T110" s="601"/>
      <c r="U110" s="601"/>
      <c r="V110" s="602"/>
      <c r="W110" s="602"/>
      <c r="X110" s="602"/>
      <c r="Y110" s="603"/>
      <c r="AA110" s="604"/>
      <c r="AB110" s="603"/>
      <c r="AC110" s="603"/>
      <c r="AD110" s="603"/>
      <c r="AE110" s="603"/>
      <c r="AF110" s="603"/>
    </row>
    <row r="111" spans="1:32" ht="57.6" customHeight="1">
      <c r="A111" s="605">
        <v>94</v>
      </c>
      <c r="B111" s="631">
        <v>7000027796</v>
      </c>
      <c r="C111" s="631">
        <v>10</v>
      </c>
      <c r="D111" s="630" t="s">
        <v>478</v>
      </c>
      <c r="E111" s="631">
        <v>1000068495</v>
      </c>
      <c r="F111" s="631">
        <v>18</v>
      </c>
      <c r="G111" s="630" t="s">
        <v>493</v>
      </c>
      <c r="H111" s="631" t="s">
        <v>219</v>
      </c>
      <c r="I111" s="631">
        <v>1063</v>
      </c>
      <c r="J111" s="617"/>
      <c r="K111" s="618" t="str">
        <f t="shared" si="19"/>
        <v>INCLUDED</v>
      </c>
      <c r="L111" s="617"/>
      <c r="M111" s="618" t="str">
        <f t="shared" si="20"/>
        <v>INCLUDED</v>
      </c>
      <c r="N111" s="618">
        <f t="shared" si="21"/>
        <v>0</v>
      </c>
      <c r="O111" s="618" t="str">
        <f t="shared" si="22"/>
        <v>INCLUDED</v>
      </c>
      <c r="P111" s="618" t="str">
        <f t="shared" si="23"/>
        <v>0</v>
      </c>
      <c r="Q111" s="618" t="str">
        <f t="shared" si="24"/>
        <v>0</v>
      </c>
      <c r="R111" s="618">
        <f t="shared" si="25"/>
        <v>0</v>
      </c>
      <c r="S111" s="618">
        <f t="shared" si="26"/>
        <v>0</v>
      </c>
      <c r="T111" s="601"/>
      <c r="U111" s="601"/>
      <c r="V111" s="602"/>
      <c r="W111" s="602"/>
      <c r="X111" s="602"/>
      <c r="Y111" s="603"/>
      <c r="AA111" s="604"/>
      <c r="AB111" s="603"/>
      <c r="AC111" s="603"/>
      <c r="AD111" s="603"/>
      <c r="AE111" s="603"/>
      <c r="AF111" s="603"/>
    </row>
    <row r="112" spans="1:32" ht="57.6" customHeight="1">
      <c r="A112" s="605">
        <v>95</v>
      </c>
      <c r="B112" s="631">
        <v>7000027797</v>
      </c>
      <c r="C112" s="631">
        <v>10</v>
      </c>
      <c r="D112" s="630" t="s">
        <v>478</v>
      </c>
      <c r="E112" s="631">
        <v>1000068498</v>
      </c>
      <c r="F112" s="631">
        <v>18</v>
      </c>
      <c r="G112" s="630" t="s">
        <v>494</v>
      </c>
      <c r="H112" s="631" t="s">
        <v>219</v>
      </c>
      <c r="I112" s="631">
        <v>54</v>
      </c>
      <c r="J112" s="617"/>
      <c r="K112" s="618" t="str">
        <f t="shared" si="19"/>
        <v>INCLUDED</v>
      </c>
      <c r="L112" s="617"/>
      <c r="M112" s="618" t="str">
        <f t="shared" si="20"/>
        <v>INCLUDED</v>
      </c>
      <c r="N112" s="618">
        <f t="shared" si="21"/>
        <v>0</v>
      </c>
      <c r="O112" s="618" t="str">
        <f t="shared" si="22"/>
        <v>INCLUDED</v>
      </c>
      <c r="P112" s="618" t="str">
        <f t="shared" si="23"/>
        <v>0</v>
      </c>
      <c r="Q112" s="618" t="str">
        <f t="shared" si="24"/>
        <v>0</v>
      </c>
      <c r="R112" s="618">
        <f t="shared" si="25"/>
        <v>0</v>
      </c>
      <c r="S112" s="618">
        <f t="shared" si="26"/>
        <v>0</v>
      </c>
      <c r="T112" s="601"/>
      <c r="U112" s="601"/>
      <c r="V112" s="602"/>
      <c r="W112" s="602"/>
      <c r="X112" s="602"/>
      <c r="Y112" s="603"/>
      <c r="AA112" s="604"/>
      <c r="AB112" s="603"/>
      <c r="AC112" s="603"/>
      <c r="AD112" s="603"/>
      <c r="AE112" s="603"/>
      <c r="AF112" s="603"/>
    </row>
    <row r="113" spans="1:32" ht="57.6" customHeight="1">
      <c r="A113" s="605">
        <v>96</v>
      </c>
      <c r="B113" s="631">
        <v>7000027798</v>
      </c>
      <c r="C113" s="631">
        <v>10</v>
      </c>
      <c r="D113" s="630" t="s">
        <v>478</v>
      </c>
      <c r="E113" s="631">
        <v>1000068487</v>
      </c>
      <c r="F113" s="631">
        <v>18</v>
      </c>
      <c r="G113" s="630" t="s">
        <v>487</v>
      </c>
      <c r="H113" s="631" t="s">
        <v>219</v>
      </c>
      <c r="I113" s="631">
        <v>1117</v>
      </c>
      <c r="J113" s="617"/>
      <c r="K113" s="618" t="str">
        <f t="shared" si="19"/>
        <v>INCLUDED</v>
      </c>
      <c r="L113" s="617"/>
      <c r="M113" s="618" t="str">
        <f t="shared" si="20"/>
        <v>INCLUDED</v>
      </c>
      <c r="N113" s="618">
        <f t="shared" si="21"/>
        <v>0</v>
      </c>
      <c r="O113" s="618" t="str">
        <f t="shared" si="22"/>
        <v>INCLUDED</v>
      </c>
      <c r="P113" s="618" t="str">
        <f t="shared" si="23"/>
        <v>0</v>
      </c>
      <c r="Q113" s="618" t="str">
        <f t="shared" si="24"/>
        <v>0</v>
      </c>
      <c r="R113" s="618">
        <f t="shared" si="25"/>
        <v>0</v>
      </c>
      <c r="S113" s="618">
        <f t="shared" si="26"/>
        <v>0</v>
      </c>
      <c r="T113" s="601"/>
      <c r="U113" s="601"/>
      <c r="V113" s="602"/>
      <c r="W113" s="602"/>
      <c r="X113" s="602"/>
      <c r="Y113" s="603"/>
      <c r="AA113" s="604"/>
      <c r="AB113" s="603"/>
      <c r="AC113" s="603"/>
      <c r="AD113" s="603"/>
      <c r="AE113" s="603"/>
      <c r="AF113" s="603"/>
    </row>
    <row r="114" spans="1:32" ht="57.6" customHeight="1">
      <c r="A114" s="605">
        <v>97</v>
      </c>
      <c r="B114" s="631">
        <v>7000027799</v>
      </c>
      <c r="C114" s="631">
        <v>10</v>
      </c>
      <c r="D114" s="630" t="s">
        <v>478</v>
      </c>
      <c r="E114" s="631">
        <v>1000022819</v>
      </c>
      <c r="F114" s="631">
        <v>18</v>
      </c>
      <c r="G114" s="630" t="s">
        <v>609</v>
      </c>
      <c r="H114" s="631" t="s">
        <v>427</v>
      </c>
      <c r="I114" s="631">
        <v>0.21299999999999999</v>
      </c>
      <c r="J114" s="617"/>
      <c r="K114" s="618" t="str">
        <f t="shared" si="19"/>
        <v>INCLUDED</v>
      </c>
      <c r="L114" s="617"/>
      <c r="M114" s="618" t="str">
        <f t="shared" si="20"/>
        <v>INCLUDED</v>
      </c>
      <c r="N114" s="618">
        <f t="shared" si="21"/>
        <v>0</v>
      </c>
      <c r="O114" s="618" t="str">
        <f t="shared" si="22"/>
        <v>INCLUDED</v>
      </c>
      <c r="P114" s="618" t="str">
        <f t="shared" si="23"/>
        <v>0</v>
      </c>
      <c r="Q114" s="618" t="str">
        <f t="shared" si="24"/>
        <v>0</v>
      </c>
      <c r="R114" s="618">
        <f t="shared" si="25"/>
        <v>0</v>
      </c>
      <c r="S114" s="618">
        <f t="shared" si="26"/>
        <v>0</v>
      </c>
      <c r="T114" s="601"/>
      <c r="U114" s="601"/>
      <c r="V114" s="602"/>
      <c r="W114" s="602"/>
      <c r="X114" s="602"/>
      <c r="Y114" s="603"/>
      <c r="AA114" s="604"/>
      <c r="AB114" s="603"/>
      <c r="AC114" s="603"/>
      <c r="AD114" s="603"/>
      <c r="AE114" s="603"/>
      <c r="AF114" s="603"/>
    </row>
    <row r="115" spans="1:32" ht="57.6" customHeight="1">
      <c r="A115" s="605">
        <v>98</v>
      </c>
      <c r="B115" s="631">
        <v>7000027800</v>
      </c>
      <c r="C115" s="631">
        <v>10</v>
      </c>
      <c r="D115" s="630" t="s">
        <v>478</v>
      </c>
      <c r="E115" s="631">
        <v>1000028393</v>
      </c>
      <c r="F115" s="631">
        <v>18</v>
      </c>
      <c r="G115" s="630" t="s">
        <v>433</v>
      </c>
      <c r="H115" s="631" t="s">
        <v>220</v>
      </c>
      <c r="I115" s="631">
        <v>213</v>
      </c>
      <c r="J115" s="617"/>
      <c r="K115" s="618" t="str">
        <f t="shared" si="19"/>
        <v>INCLUDED</v>
      </c>
      <c r="L115" s="617"/>
      <c r="M115" s="618" t="str">
        <f t="shared" si="20"/>
        <v>INCLUDED</v>
      </c>
      <c r="N115" s="618">
        <f t="shared" si="21"/>
        <v>0</v>
      </c>
      <c r="O115" s="618" t="str">
        <f t="shared" si="22"/>
        <v>INCLUDED</v>
      </c>
      <c r="P115" s="618" t="str">
        <f t="shared" si="23"/>
        <v>0</v>
      </c>
      <c r="Q115" s="618" t="str">
        <f t="shared" si="24"/>
        <v>0</v>
      </c>
      <c r="R115" s="618">
        <f t="shared" si="25"/>
        <v>0</v>
      </c>
      <c r="S115" s="618">
        <f t="shared" si="26"/>
        <v>0</v>
      </c>
      <c r="T115" s="601"/>
      <c r="U115" s="601"/>
      <c r="V115" s="602"/>
      <c r="W115" s="602"/>
      <c r="X115" s="602"/>
      <c r="Y115" s="603"/>
      <c r="AA115" s="604"/>
      <c r="AB115" s="603"/>
      <c r="AC115" s="603"/>
      <c r="AD115" s="603"/>
      <c r="AE115" s="603"/>
      <c r="AF115" s="603"/>
    </row>
    <row r="116" spans="1:32" ht="57.6" customHeight="1">
      <c r="A116" s="605">
        <v>99</v>
      </c>
      <c r="B116" s="631">
        <v>7000027801</v>
      </c>
      <c r="C116" s="631">
        <v>10</v>
      </c>
      <c r="D116" s="630" t="s">
        <v>478</v>
      </c>
      <c r="E116" s="631">
        <v>1000033887</v>
      </c>
      <c r="F116" s="631">
        <v>18</v>
      </c>
      <c r="G116" s="630" t="s">
        <v>610</v>
      </c>
      <c r="H116" s="631" t="s">
        <v>220</v>
      </c>
      <c r="I116" s="631">
        <v>14</v>
      </c>
      <c r="J116" s="617"/>
      <c r="K116" s="618" t="str">
        <f t="shared" si="19"/>
        <v>INCLUDED</v>
      </c>
      <c r="L116" s="617"/>
      <c r="M116" s="618" t="str">
        <f t="shared" si="20"/>
        <v>INCLUDED</v>
      </c>
      <c r="N116" s="618">
        <f t="shared" si="21"/>
        <v>0</v>
      </c>
      <c r="O116" s="618" t="str">
        <f t="shared" si="22"/>
        <v>INCLUDED</v>
      </c>
      <c r="P116" s="618" t="str">
        <f t="shared" si="23"/>
        <v>0</v>
      </c>
      <c r="Q116" s="618" t="str">
        <f t="shared" si="24"/>
        <v>0</v>
      </c>
      <c r="R116" s="618">
        <f t="shared" si="25"/>
        <v>0</v>
      </c>
      <c r="S116" s="618">
        <f t="shared" si="26"/>
        <v>0</v>
      </c>
      <c r="T116" s="601"/>
      <c r="U116" s="601"/>
      <c r="V116" s="602"/>
      <c r="W116" s="602"/>
      <c r="X116" s="602"/>
      <c r="Y116" s="603"/>
      <c r="AA116" s="604"/>
      <c r="AB116" s="603"/>
      <c r="AC116" s="603"/>
      <c r="AD116" s="603"/>
      <c r="AE116" s="603"/>
      <c r="AF116" s="603"/>
    </row>
    <row r="117" spans="1:32" ht="57.6" customHeight="1">
      <c r="A117" s="605">
        <v>100</v>
      </c>
      <c r="B117" s="631">
        <v>7000027802</v>
      </c>
      <c r="C117" s="631">
        <v>10</v>
      </c>
      <c r="D117" s="630" t="s">
        <v>478</v>
      </c>
      <c r="E117" s="631">
        <v>1000028419</v>
      </c>
      <c r="F117" s="631">
        <v>18</v>
      </c>
      <c r="G117" s="630" t="s">
        <v>440</v>
      </c>
      <c r="H117" s="631" t="s">
        <v>220</v>
      </c>
      <c r="I117" s="631">
        <v>27</v>
      </c>
      <c r="J117" s="617"/>
      <c r="K117" s="618" t="str">
        <f t="shared" si="19"/>
        <v>INCLUDED</v>
      </c>
      <c r="L117" s="617"/>
      <c r="M117" s="618" t="str">
        <f t="shared" si="20"/>
        <v>INCLUDED</v>
      </c>
      <c r="N117" s="618">
        <f t="shared" si="21"/>
        <v>0</v>
      </c>
      <c r="O117" s="618" t="str">
        <f t="shared" si="22"/>
        <v>INCLUDED</v>
      </c>
      <c r="P117" s="618" t="str">
        <f t="shared" si="23"/>
        <v>0</v>
      </c>
      <c r="Q117" s="618" t="str">
        <f t="shared" si="24"/>
        <v>0</v>
      </c>
      <c r="R117" s="618">
        <f t="shared" si="25"/>
        <v>0</v>
      </c>
      <c r="S117" s="618">
        <f t="shared" si="26"/>
        <v>0</v>
      </c>
      <c r="T117" s="601"/>
      <c r="U117" s="601"/>
      <c r="V117" s="602"/>
      <c r="W117" s="602"/>
      <c r="X117" s="602"/>
      <c r="Y117" s="603"/>
      <c r="AA117" s="604"/>
      <c r="AB117" s="603"/>
      <c r="AC117" s="603"/>
      <c r="AD117" s="603"/>
      <c r="AE117" s="603"/>
      <c r="AF117" s="603"/>
    </row>
    <row r="118" spans="1:32" ht="57.6" customHeight="1">
      <c r="A118" s="605">
        <v>101</v>
      </c>
      <c r="B118" s="631">
        <v>7000027803</v>
      </c>
      <c r="C118" s="631">
        <v>10</v>
      </c>
      <c r="D118" s="630" t="s">
        <v>478</v>
      </c>
      <c r="E118" s="631">
        <v>1000068493</v>
      </c>
      <c r="F118" s="631">
        <v>18</v>
      </c>
      <c r="G118" s="630" t="s">
        <v>495</v>
      </c>
      <c r="H118" s="631" t="s">
        <v>219</v>
      </c>
      <c r="I118" s="631">
        <v>1648</v>
      </c>
      <c r="J118" s="617"/>
      <c r="K118" s="618" t="str">
        <f t="shared" si="19"/>
        <v>INCLUDED</v>
      </c>
      <c r="L118" s="617"/>
      <c r="M118" s="618" t="str">
        <f t="shared" si="20"/>
        <v>INCLUDED</v>
      </c>
      <c r="N118" s="618">
        <f t="shared" si="21"/>
        <v>0</v>
      </c>
      <c r="O118" s="618" t="str">
        <f t="shared" si="22"/>
        <v>INCLUDED</v>
      </c>
      <c r="P118" s="618" t="str">
        <f t="shared" si="23"/>
        <v>0</v>
      </c>
      <c r="Q118" s="618" t="str">
        <f t="shared" si="24"/>
        <v>0</v>
      </c>
      <c r="R118" s="618">
        <f t="shared" si="25"/>
        <v>0</v>
      </c>
      <c r="S118" s="618">
        <f t="shared" si="26"/>
        <v>0</v>
      </c>
      <c r="T118" s="601"/>
      <c r="U118" s="601"/>
      <c r="V118" s="602"/>
      <c r="W118" s="602"/>
      <c r="X118" s="602"/>
      <c r="Y118" s="603"/>
      <c r="AA118" s="604"/>
      <c r="AB118" s="603"/>
      <c r="AC118" s="603"/>
      <c r="AD118" s="603"/>
      <c r="AE118" s="603"/>
      <c r="AF118" s="603"/>
    </row>
    <row r="119" spans="1:32" ht="57.6" customHeight="1">
      <c r="A119" s="605">
        <v>102</v>
      </c>
      <c r="B119" s="631">
        <v>7000027804</v>
      </c>
      <c r="C119" s="631">
        <v>10</v>
      </c>
      <c r="D119" s="630" t="s">
        <v>478</v>
      </c>
      <c r="E119" s="631">
        <v>1000068489</v>
      </c>
      <c r="F119" s="631">
        <v>18</v>
      </c>
      <c r="G119" s="630" t="s">
        <v>496</v>
      </c>
      <c r="H119" s="631" t="s">
        <v>219</v>
      </c>
      <c r="I119" s="631">
        <v>585</v>
      </c>
      <c r="J119" s="617"/>
      <c r="K119" s="618" t="str">
        <f t="shared" si="19"/>
        <v>INCLUDED</v>
      </c>
      <c r="L119" s="617"/>
      <c r="M119" s="618" t="str">
        <f t="shared" si="20"/>
        <v>INCLUDED</v>
      </c>
      <c r="N119" s="618">
        <f t="shared" si="21"/>
        <v>0</v>
      </c>
      <c r="O119" s="618" t="str">
        <f t="shared" si="22"/>
        <v>INCLUDED</v>
      </c>
      <c r="P119" s="618" t="str">
        <f t="shared" si="23"/>
        <v>0</v>
      </c>
      <c r="Q119" s="618" t="str">
        <f t="shared" si="24"/>
        <v>0</v>
      </c>
      <c r="R119" s="618">
        <f t="shared" si="25"/>
        <v>0</v>
      </c>
      <c r="S119" s="618">
        <f t="shared" si="26"/>
        <v>0</v>
      </c>
      <c r="T119" s="601"/>
      <c r="U119" s="601"/>
      <c r="V119" s="602"/>
      <c r="W119" s="602"/>
      <c r="X119" s="602"/>
      <c r="Y119" s="603"/>
      <c r="AA119" s="604"/>
      <c r="AB119" s="603"/>
      <c r="AC119" s="603"/>
      <c r="AD119" s="603"/>
      <c r="AE119" s="603"/>
      <c r="AF119" s="603"/>
    </row>
    <row r="120" spans="1:32" ht="57.6" customHeight="1">
      <c r="A120" s="605">
        <v>103</v>
      </c>
      <c r="B120" s="631">
        <v>7000027805</v>
      </c>
      <c r="C120" s="631">
        <v>10</v>
      </c>
      <c r="D120" s="630" t="s">
        <v>478</v>
      </c>
      <c r="E120" s="631">
        <v>1000056676</v>
      </c>
      <c r="F120" s="631">
        <v>18</v>
      </c>
      <c r="G120" s="630" t="s">
        <v>441</v>
      </c>
      <c r="H120" s="631" t="s">
        <v>427</v>
      </c>
      <c r="I120" s="631">
        <v>4.2519999999999998</v>
      </c>
      <c r="J120" s="617"/>
      <c r="K120" s="618" t="str">
        <f t="shared" si="19"/>
        <v>INCLUDED</v>
      </c>
      <c r="L120" s="617"/>
      <c r="M120" s="618" t="str">
        <f t="shared" si="20"/>
        <v>INCLUDED</v>
      </c>
      <c r="N120" s="618">
        <f t="shared" si="21"/>
        <v>0</v>
      </c>
      <c r="O120" s="618" t="str">
        <f t="shared" si="22"/>
        <v>INCLUDED</v>
      </c>
      <c r="P120" s="618" t="str">
        <f t="shared" si="23"/>
        <v>0</v>
      </c>
      <c r="Q120" s="618" t="str">
        <f t="shared" si="24"/>
        <v>0</v>
      </c>
      <c r="R120" s="618">
        <f t="shared" si="25"/>
        <v>0</v>
      </c>
      <c r="S120" s="618">
        <f t="shared" si="26"/>
        <v>0</v>
      </c>
      <c r="T120" s="601"/>
      <c r="U120" s="601"/>
      <c r="V120" s="602"/>
      <c r="W120" s="602"/>
      <c r="X120" s="602"/>
      <c r="Y120" s="603"/>
      <c r="AA120" s="604"/>
      <c r="AB120" s="603"/>
      <c r="AC120" s="603"/>
      <c r="AD120" s="603"/>
      <c r="AE120" s="603"/>
      <c r="AF120" s="603"/>
    </row>
    <row r="121" spans="1:32" ht="57.6" customHeight="1">
      <c r="A121" s="605">
        <v>104</v>
      </c>
      <c r="B121" s="631">
        <v>7000027806</v>
      </c>
      <c r="C121" s="631">
        <v>10</v>
      </c>
      <c r="D121" s="630" t="s">
        <v>478</v>
      </c>
      <c r="E121" s="631">
        <v>1000068483</v>
      </c>
      <c r="F121" s="631">
        <v>18</v>
      </c>
      <c r="G121" s="630" t="s">
        <v>490</v>
      </c>
      <c r="H121" s="631" t="s">
        <v>364</v>
      </c>
      <c r="I121" s="631">
        <v>664.38</v>
      </c>
      <c r="J121" s="617"/>
      <c r="K121" s="618" t="str">
        <f t="shared" si="19"/>
        <v>INCLUDED</v>
      </c>
      <c r="L121" s="617"/>
      <c r="M121" s="618" t="str">
        <f t="shared" si="20"/>
        <v>INCLUDED</v>
      </c>
      <c r="N121" s="618">
        <f t="shared" si="21"/>
        <v>0</v>
      </c>
      <c r="O121" s="618" t="str">
        <f t="shared" si="22"/>
        <v>INCLUDED</v>
      </c>
      <c r="P121" s="618" t="str">
        <f t="shared" si="23"/>
        <v>0</v>
      </c>
      <c r="Q121" s="618" t="str">
        <f t="shared" si="24"/>
        <v>0</v>
      </c>
      <c r="R121" s="618">
        <f t="shared" si="25"/>
        <v>0</v>
      </c>
      <c r="S121" s="618">
        <f t="shared" si="26"/>
        <v>0</v>
      </c>
      <c r="T121" s="601"/>
      <c r="U121" s="601"/>
      <c r="V121" s="602"/>
      <c r="W121" s="602"/>
      <c r="X121" s="602"/>
      <c r="Y121" s="603"/>
      <c r="AA121" s="604"/>
      <c r="AB121" s="603"/>
      <c r="AC121" s="603"/>
      <c r="AD121" s="603"/>
      <c r="AE121" s="603"/>
      <c r="AF121" s="603"/>
    </row>
    <row r="122" spans="1:32" ht="57.6" customHeight="1">
      <c r="A122" s="605">
        <v>105</v>
      </c>
      <c r="B122" s="631">
        <v>7000027807</v>
      </c>
      <c r="C122" s="631">
        <v>10</v>
      </c>
      <c r="D122" s="630" t="s">
        <v>478</v>
      </c>
      <c r="E122" s="631">
        <v>1000066060</v>
      </c>
      <c r="F122" s="631">
        <v>18</v>
      </c>
      <c r="G122" s="630" t="s">
        <v>616</v>
      </c>
      <c r="H122" s="631" t="s">
        <v>219</v>
      </c>
      <c r="I122" s="631">
        <v>532</v>
      </c>
      <c r="J122" s="617"/>
      <c r="K122" s="618" t="str">
        <f t="shared" si="19"/>
        <v>INCLUDED</v>
      </c>
      <c r="L122" s="617"/>
      <c r="M122" s="618" t="str">
        <f t="shared" si="20"/>
        <v>INCLUDED</v>
      </c>
      <c r="N122" s="618">
        <f t="shared" si="21"/>
        <v>0</v>
      </c>
      <c r="O122" s="618" t="str">
        <f t="shared" si="22"/>
        <v>INCLUDED</v>
      </c>
      <c r="P122" s="618" t="str">
        <f t="shared" si="23"/>
        <v>0</v>
      </c>
      <c r="Q122" s="618" t="str">
        <f t="shared" si="24"/>
        <v>0</v>
      </c>
      <c r="R122" s="618">
        <f t="shared" si="25"/>
        <v>0</v>
      </c>
      <c r="S122" s="618">
        <f t="shared" si="26"/>
        <v>0</v>
      </c>
      <c r="T122" s="601"/>
      <c r="U122" s="601"/>
      <c r="V122" s="602"/>
      <c r="W122" s="602"/>
      <c r="X122" s="602"/>
      <c r="Y122" s="603"/>
      <c r="AA122" s="604"/>
      <c r="AB122" s="603"/>
      <c r="AC122" s="603"/>
      <c r="AD122" s="603"/>
      <c r="AE122" s="603"/>
      <c r="AF122" s="603"/>
    </row>
    <row r="123" spans="1:32" ht="57.6" customHeight="1">
      <c r="A123" s="605">
        <v>106</v>
      </c>
      <c r="B123" s="631">
        <v>7000027808</v>
      </c>
      <c r="C123" s="631">
        <v>10</v>
      </c>
      <c r="D123" s="630" t="s">
        <v>478</v>
      </c>
      <c r="E123" s="631">
        <v>1000068482</v>
      </c>
      <c r="F123" s="631">
        <v>18</v>
      </c>
      <c r="G123" s="630" t="s">
        <v>491</v>
      </c>
      <c r="H123" s="631" t="s">
        <v>364</v>
      </c>
      <c r="I123" s="631">
        <v>132.88</v>
      </c>
      <c r="J123" s="617"/>
      <c r="K123" s="618" t="str">
        <f t="shared" si="19"/>
        <v>INCLUDED</v>
      </c>
      <c r="L123" s="617"/>
      <c r="M123" s="618" t="str">
        <f t="shared" si="20"/>
        <v>INCLUDED</v>
      </c>
      <c r="N123" s="618">
        <f t="shared" si="21"/>
        <v>0</v>
      </c>
      <c r="O123" s="618" t="str">
        <f t="shared" si="22"/>
        <v>INCLUDED</v>
      </c>
      <c r="P123" s="618" t="str">
        <f t="shared" si="23"/>
        <v>0</v>
      </c>
      <c r="Q123" s="618" t="str">
        <f t="shared" si="24"/>
        <v>0</v>
      </c>
      <c r="R123" s="618">
        <f t="shared" si="25"/>
        <v>0</v>
      </c>
      <c r="S123" s="618">
        <f t="shared" si="26"/>
        <v>0</v>
      </c>
      <c r="T123" s="601"/>
      <c r="U123" s="601"/>
      <c r="V123" s="602"/>
      <c r="W123" s="602"/>
      <c r="X123" s="602"/>
      <c r="Y123" s="603"/>
      <c r="AA123" s="604"/>
      <c r="AB123" s="603"/>
      <c r="AC123" s="603"/>
      <c r="AD123" s="603"/>
      <c r="AE123" s="603"/>
      <c r="AF123" s="603"/>
    </row>
    <row r="124" spans="1:32" ht="57.6" customHeight="1">
      <c r="A124" s="605">
        <v>107</v>
      </c>
      <c r="B124" s="631">
        <v>7000027809</v>
      </c>
      <c r="C124" s="631">
        <v>10</v>
      </c>
      <c r="D124" s="630" t="s">
        <v>478</v>
      </c>
      <c r="E124" s="631">
        <v>1000065859</v>
      </c>
      <c r="F124" s="631">
        <v>18</v>
      </c>
      <c r="G124" s="630" t="s">
        <v>617</v>
      </c>
      <c r="H124" s="631" t="s">
        <v>219</v>
      </c>
      <c r="I124" s="631">
        <v>54</v>
      </c>
      <c r="J124" s="617"/>
      <c r="K124" s="618" t="str">
        <f t="shared" si="19"/>
        <v>INCLUDED</v>
      </c>
      <c r="L124" s="617"/>
      <c r="M124" s="618" t="str">
        <f t="shared" si="20"/>
        <v>INCLUDED</v>
      </c>
      <c r="N124" s="618">
        <f t="shared" si="21"/>
        <v>0</v>
      </c>
      <c r="O124" s="618" t="str">
        <f t="shared" si="22"/>
        <v>INCLUDED</v>
      </c>
      <c r="P124" s="618" t="str">
        <f t="shared" si="23"/>
        <v>0</v>
      </c>
      <c r="Q124" s="618" t="str">
        <f t="shared" si="24"/>
        <v>0</v>
      </c>
      <c r="R124" s="618">
        <f t="shared" si="25"/>
        <v>0</v>
      </c>
      <c r="S124" s="618">
        <f t="shared" si="26"/>
        <v>0</v>
      </c>
      <c r="T124" s="601"/>
      <c r="U124" s="601"/>
      <c r="V124" s="602"/>
      <c r="W124" s="602"/>
      <c r="X124" s="602"/>
      <c r="Y124" s="603"/>
      <c r="AA124" s="604"/>
      <c r="AB124" s="603"/>
      <c r="AC124" s="603"/>
      <c r="AD124" s="603"/>
      <c r="AE124" s="603"/>
      <c r="AF124" s="603"/>
    </row>
    <row r="125" spans="1:32" ht="57.6" customHeight="1">
      <c r="A125" s="605">
        <v>108</v>
      </c>
      <c r="B125" s="631">
        <v>7000027810</v>
      </c>
      <c r="C125" s="631">
        <v>10</v>
      </c>
      <c r="D125" s="630" t="s">
        <v>477</v>
      </c>
      <c r="E125" s="631">
        <v>1000068484</v>
      </c>
      <c r="F125" s="631">
        <v>18</v>
      </c>
      <c r="G125" s="630" t="s">
        <v>484</v>
      </c>
      <c r="H125" s="631" t="s">
        <v>363</v>
      </c>
      <c r="I125" s="631">
        <v>223.23</v>
      </c>
      <c r="J125" s="617"/>
      <c r="K125" s="618" t="str">
        <f t="shared" si="19"/>
        <v>INCLUDED</v>
      </c>
      <c r="L125" s="617"/>
      <c r="M125" s="618" t="str">
        <f t="shared" si="20"/>
        <v>INCLUDED</v>
      </c>
      <c r="N125" s="618">
        <f t="shared" si="21"/>
        <v>0</v>
      </c>
      <c r="O125" s="618" t="str">
        <f t="shared" si="22"/>
        <v>INCLUDED</v>
      </c>
      <c r="P125" s="618" t="str">
        <f t="shared" si="23"/>
        <v>0</v>
      </c>
      <c r="Q125" s="618" t="str">
        <f t="shared" si="24"/>
        <v>0</v>
      </c>
      <c r="R125" s="618">
        <f t="shared" si="25"/>
        <v>0</v>
      </c>
      <c r="S125" s="618">
        <f t="shared" si="26"/>
        <v>0</v>
      </c>
      <c r="T125" s="601"/>
      <c r="U125" s="601"/>
      <c r="V125" s="602"/>
      <c r="W125" s="602"/>
      <c r="X125" s="602"/>
      <c r="Y125" s="603"/>
      <c r="AA125" s="604"/>
      <c r="AB125" s="603"/>
      <c r="AC125" s="603"/>
      <c r="AD125" s="603"/>
      <c r="AE125" s="603"/>
      <c r="AF125" s="603"/>
    </row>
    <row r="126" spans="1:32" ht="57.6" customHeight="1">
      <c r="A126" s="605">
        <v>109</v>
      </c>
      <c r="B126" s="631">
        <v>7000027811</v>
      </c>
      <c r="C126" s="631">
        <v>10</v>
      </c>
      <c r="D126" s="630" t="s">
        <v>477</v>
      </c>
      <c r="E126" s="631">
        <v>1000037907</v>
      </c>
      <c r="F126" s="631">
        <v>18</v>
      </c>
      <c r="G126" s="630" t="s">
        <v>439</v>
      </c>
      <c r="H126" s="631" t="s">
        <v>219</v>
      </c>
      <c r="I126" s="631">
        <v>851</v>
      </c>
      <c r="J126" s="617"/>
      <c r="K126" s="618" t="str">
        <f t="shared" si="19"/>
        <v>INCLUDED</v>
      </c>
      <c r="L126" s="617"/>
      <c r="M126" s="618" t="str">
        <f t="shared" si="20"/>
        <v>INCLUDED</v>
      </c>
      <c r="N126" s="618">
        <f t="shared" si="21"/>
        <v>0</v>
      </c>
      <c r="O126" s="618" t="str">
        <f t="shared" si="22"/>
        <v>INCLUDED</v>
      </c>
      <c r="P126" s="618" t="str">
        <f t="shared" si="23"/>
        <v>0</v>
      </c>
      <c r="Q126" s="618" t="str">
        <f t="shared" si="24"/>
        <v>0</v>
      </c>
      <c r="R126" s="618">
        <f t="shared" si="25"/>
        <v>0</v>
      </c>
      <c r="S126" s="618">
        <f t="shared" si="26"/>
        <v>0</v>
      </c>
      <c r="T126" s="601"/>
      <c r="U126" s="601"/>
      <c r="V126" s="602"/>
      <c r="W126" s="602"/>
      <c r="X126" s="602"/>
      <c r="Y126" s="603"/>
      <c r="AA126" s="604"/>
      <c r="AB126" s="603"/>
      <c r="AC126" s="603"/>
      <c r="AD126" s="603"/>
      <c r="AE126" s="603"/>
      <c r="AF126" s="603"/>
    </row>
    <row r="127" spans="1:32" ht="57.6" customHeight="1">
      <c r="A127" s="605">
        <v>110</v>
      </c>
      <c r="B127" s="631">
        <v>7000027812</v>
      </c>
      <c r="C127" s="631">
        <v>10</v>
      </c>
      <c r="D127" s="630" t="s">
        <v>477</v>
      </c>
      <c r="E127" s="631">
        <v>1000068496</v>
      </c>
      <c r="F127" s="631">
        <v>18</v>
      </c>
      <c r="G127" s="630" t="s">
        <v>485</v>
      </c>
      <c r="H127" s="631" t="s">
        <v>219</v>
      </c>
      <c r="I127" s="631">
        <v>4252</v>
      </c>
      <c r="J127" s="617"/>
      <c r="K127" s="618" t="str">
        <f t="shared" si="19"/>
        <v>INCLUDED</v>
      </c>
      <c r="L127" s="617"/>
      <c r="M127" s="618" t="str">
        <f t="shared" si="20"/>
        <v>INCLUDED</v>
      </c>
      <c r="N127" s="618">
        <f t="shared" si="21"/>
        <v>0</v>
      </c>
      <c r="O127" s="618" t="str">
        <f t="shared" si="22"/>
        <v>INCLUDED</v>
      </c>
      <c r="P127" s="618" t="str">
        <f t="shared" si="23"/>
        <v>0</v>
      </c>
      <c r="Q127" s="618" t="str">
        <f t="shared" si="24"/>
        <v>0</v>
      </c>
      <c r="R127" s="618">
        <f t="shared" si="25"/>
        <v>0</v>
      </c>
      <c r="S127" s="618">
        <f t="shared" si="26"/>
        <v>0</v>
      </c>
      <c r="T127" s="601"/>
      <c r="U127" s="601"/>
      <c r="V127" s="602"/>
      <c r="W127" s="602"/>
      <c r="X127" s="602"/>
      <c r="Y127" s="603"/>
      <c r="AA127" s="604"/>
      <c r="AB127" s="603"/>
      <c r="AC127" s="603"/>
      <c r="AD127" s="603"/>
      <c r="AE127" s="603"/>
      <c r="AF127" s="603"/>
    </row>
    <row r="128" spans="1:32" ht="57.6" customHeight="1">
      <c r="A128" s="605">
        <v>111</v>
      </c>
      <c r="B128" s="631">
        <v>7000027813</v>
      </c>
      <c r="C128" s="631">
        <v>10</v>
      </c>
      <c r="D128" s="630" t="s">
        <v>477</v>
      </c>
      <c r="E128" s="631">
        <v>1000068499</v>
      </c>
      <c r="F128" s="631">
        <v>18</v>
      </c>
      <c r="G128" s="630" t="s">
        <v>486</v>
      </c>
      <c r="H128" s="631" t="s">
        <v>219</v>
      </c>
      <c r="I128" s="631">
        <v>213</v>
      </c>
      <c r="J128" s="617"/>
      <c r="K128" s="618" t="str">
        <f t="shared" si="19"/>
        <v>INCLUDED</v>
      </c>
      <c r="L128" s="617"/>
      <c r="M128" s="618" t="str">
        <f t="shared" si="20"/>
        <v>INCLUDED</v>
      </c>
      <c r="N128" s="618">
        <f t="shared" si="21"/>
        <v>0</v>
      </c>
      <c r="O128" s="618" t="str">
        <f t="shared" si="22"/>
        <v>INCLUDED</v>
      </c>
      <c r="P128" s="618" t="str">
        <f t="shared" si="23"/>
        <v>0</v>
      </c>
      <c r="Q128" s="618" t="str">
        <f t="shared" si="24"/>
        <v>0</v>
      </c>
      <c r="R128" s="618">
        <f t="shared" si="25"/>
        <v>0</v>
      </c>
      <c r="S128" s="618">
        <f t="shared" si="26"/>
        <v>0</v>
      </c>
      <c r="T128" s="601"/>
      <c r="U128" s="601"/>
      <c r="V128" s="602"/>
      <c r="W128" s="602"/>
      <c r="X128" s="602"/>
      <c r="Y128" s="603"/>
      <c r="AA128" s="604"/>
      <c r="AB128" s="603"/>
      <c r="AC128" s="603"/>
      <c r="AD128" s="603"/>
      <c r="AE128" s="603"/>
      <c r="AF128" s="603"/>
    </row>
    <row r="129" spans="1:35" ht="57.6" customHeight="1">
      <c r="A129" s="605">
        <v>112</v>
      </c>
      <c r="B129" s="631">
        <v>7000027814</v>
      </c>
      <c r="C129" s="631">
        <v>10</v>
      </c>
      <c r="D129" s="630" t="s">
        <v>477</v>
      </c>
      <c r="E129" s="631">
        <v>1000068487</v>
      </c>
      <c r="F129" s="631">
        <v>18</v>
      </c>
      <c r="G129" s="630" t="s">
        <v>487</v>
      </c>
      <c r="H129" s="631" t="s">
        <v>219</v>
      </c>
      <c r="I129" s="631">
        <v>4465</v>
      </c>
      <c r="J129" s="617"/>
      <c r="K129" s="618" t="str">
        <f t="shared" si="19"/>
        <v>INCLUDED</v>
      </c>
      <c r="L129" s="617"/>
      <c r="M129" s="618" t="str">
        <f t="shared" si="20"/>
        <v>INCLUDED</v>
      </c>
      <c r="N129" s="618">
        <f t="shared" si="21"/>
        <v>0</v>
      </c>
      <c r="O129" s="618" t="str">
        <f t="shared" si="22"/>
        <v>INCLUDED</v>
      </c>
      <c r="P129" s="618" t="str">
        <f t="shared" si="23"/>
        <v>0</v>
      </c>
      <c r="Q129" s="618" t="str">
        <f t="shared" si="24"/>
        <v>0</v>
      </c>
      <c r="R129" s="618">
        <f t="shared" si="25"/>
        <v>0</v>
      </c>
      <c r="S129" s="618">
        <f t="shared" si="26"/>
        <v>0</v>
      </c>
      <c r="T129" s="601"/>
      <c r="U129" s="601"/>
      <c r="V129" s="602"/>
      <c r="W129" s="602"/>
      <c r="X129" s="602"/>
      <c r="Y129" s="603"/>
      <c r="AA129" s="604"/>
      <c r="AB129" s="603"/>
      <c r="AC129" s="603"/>
      <c r="AD129" s="603"/>
      <c r="AE129" s="603"/>
      <c r="AF129" s="603"/>
    </row>
    <row r="130" spans="1:35" ht="57.6" customHeight="1">
      <c r="A130" s="605">
        <v>113</v>
      </c>
      <c r="B130" s="631">
        <v>7000027815</v>
      </c>
      <c r="C130" s="631">
        <v>10</v>
      </c>
      <c r="D130" s="630" t="s">
        <v>477</v>
      </c>
      <c r="E130" s="631">
        <v>1000022819</v>
      </c>
      <c r="F130" s="631">
        <v>18</v>
      </c>
      <c r="G130" s="630" t="s">
        <v>609</v>
      </c>
      <c r="H130" s="631" t="s">
        <v>427</v>
      </c>
      <c r="I130" s="631">
        <v>0.85</v>
      </c>
      <c r="J130" s="617"/>
      <c r="K130" s="618" t="str">
        <f t="shared" si="19"/>
        <v>INCLUDED</v>
      </c>
      <c r="L130" s="617"/>
      <c r="M130" s="618" t="str">
        <f t="shared" si="20"/>
        <v>INCLUDED</v>
      </c>
      <c r="N130" s="618">
        <f t="shared" si="21"/>
        <v>0</v>
      </c>
      <c r="O130" s="618" t="str">
        <f t="shared" si="22"/>
        <v>INCLUDED</v>
      </c>
      <c r="P130" s="618" t="str">
        <f t="shared" si="23"/>
        <v>0</v>
      </c>
      <c r="Q130" s="618" t="str">
        <f t="shared" si="24"/>
        <v>0</v>
      </c>
      <c r="R130" s="618">
        <f t="shared" si="25"/>
        <v>0</v>
      </c>
      <c r="S130" s="618">
        <f t="shared" si="26"/>
        <v>0</v>
      </c>
      <c r="T130" s="601"/>
      <c r="U130" s="601"/>
      <c r="V130" s="602"/>
      <c r="W130" s="602"/>
      <c r="X130" s="602"/>
      <c r="Y130" s="603"/>
      <c r="AA130" s="604"/>
      <c r="AB130" s="603"/>
      <c r="AC130" s="603"/>
      <c r="AD130" s="603"/>
      <c r="AE130" s="603"/>
      <c r="AF130" s="603"/>
    </row>
    <row r="131" spans="1:35" ht="57.6" customHeight="1">
      <c r="A131" s="605">
        <v>114</v>
      </c>
      <c r="B131" s="631">
        <v>7000027816</v>
      </c>
      <c r="C131" s="631">
        <v>10</v>
      </c>
      <c r="D131" s="630" t="s">
        <v>477</v>
      </c>
      <c r="E131" s="631">
        <v>1000028393</v>
      </c>
      <c r="F131" s="631">
        <v>18</v>
      </c>
      <c r="G131" s="630" t="s">
        <v>433</v>
      </c>
      <c r="H131" s="631" t="s">
        <v>220</v>
      </c>
      <c r="I131" s="631">
        <v>851</v>
      </c>
      <c r="J131" s="617"/>
      <c r="K131" s="618" t="str">
        <f t="shared" si="19"/>
        <v>INCLUDED</v>
      </c>
      <c r="L131" s="617"/>
      <c r="M131" s="618" t="str">
        <f t="shared" si="20"/>
        <v>INCLUDED</v>
      </c>
      <c r="N131" s="618">
        <f t="shared" si="21"/>
        <v>0</v>
      </c>
      <c r="O131" s="618" t="str">
        <f t="shared" si="22"/>
        <v>INCLUDED</v>
      </c>
      <c r="P131" s="618" t="str">
        <f t="shared" si="23"/>
        <v>0</v>
      </c>
      <c r="Q131" s="618" t="str">
        <f t="shared" si="24"/>
        <v>0</v>
      </c>
      <c r="R131" s="618">
        <f t="shared" si="25"/>
        <v>0</v>
      </c>
      <c r="S131" s="618">
        <f t="shared" si="26"/>
        <v>0</v>
      </c>
      <c r="T131" s="601"/>
      <c r="U131" s="601"/>
      <c r="V131" s="602"/>
      <c r="W131" s="602"/>
      <c r="X131" s="602"/>
      <c r="Y131" s="603"/>
      <c r="AA131" s="604"/>
      <c r="AB131" s="603"/>
      <c r="AC131" s="603"/>
      <c r="AD131" s="603"/>
      <c r="AE131" s="603"/>
      <c r="AF131" s="603"/>
    </row>
    <row r="132" spans="1:35" ht="57.6" customHeight="1">
      <c r="A132" s="605">
        <v>115</v>
      </c>
      <c r="B132" s="631">
        <v>7000027817</v>
      </c>
      <c r="C132" s="631">
        <v>10</v>
      </c>
      <c r="D132" s="630" t="s">
        <v>477</v>
      </c>
      <c r="E132" s="631">
        <v>1000033887</v>
      </c>
      <c r="F132" s="631">
        <v>18</v>
      </c>
      <c r="G132" s="630" t="s">
        <v>610</v>
      </c>
      <c r="H132" s="631" t="s">
        <v>220</v>
      </c>
      <c r="I132" s="631">
        <v>54</v>
      </c>
      <c r="J132" s="617"/>
      <c r="K132" s="618" t="str">
        <f t="shared" si="19"/>
        <v>INCLUDED</v>
      </c>
      <c r="L132" s="617"/>
      <c r="M132" s="618" t="str">
        <f t="shared" si="20"/>
        <v>INCLUDED</v>
      </c>
      <c r="N132" s="618">
        <f t="shared" si="21"/>
        <v>0</v>
      </c>
      <c r="O132" s="618" t="str">
        <f t="shared" si="22"/>
        <v>INCLUDED</v>
      </c>
      <c r="P132" s="618" t="str">
        <f t="shared" si="23"/>
        <v>0</v>
      </c>
      <c r="Q132" s="618" t="str">
        <f t="shared" si="24"/>
        <v>0</v>
      </c>
      <c r="R132" s="618">
        <f t="shared" si="25"/>
        <v>0</v>
      </c>
      <c r="S132" s="618">
        <f t="shared" si="26"/>
        <v>0</v>
      </c>
      <c r="T132" s="601"/>
      <c r="U132" s="601"/>
      <c r="V132" s="602"/>
      <c r="W132" s="602"/>
      <c r="X132" s="602"/>
      <c r="Y132" s="603"/>
      <c r="AA132" s="604"/>
      <c r="AB132" s="603"/>
      <c r="AC132" s="603"/>
      <c r="AD132" s="603"/>
      <c r="AE132" s="603"/>
      <c r="AF132" s="603"/>
    </row>
    <row r="133" spans="1:35" ht="57.6" customHeight="1">
      <c r="A133" s="605">
        <v>116</v>
      </c>
      <c r="B133" s="631">
        <v>7000027818</v>
      </c>
      <c r="C133" s="631">
        <v>10</v>
      </c>
      <c r="D133" s="630" t="s">
        <v>477</v>
      </c>
      <c r="E133" s="631">
        <v>1000028419</v>
      </c>
      <c r="F133" s="631">
        <v>18</v>
      </c>
      <c r="G133" s="630" t="s">
        <v>440</v>
      </c>
      <c r="H133" s="631" t="s">
        <v>220</v>
      </c>
      <c r="I133" s="631">
        <v>107</v>
      </c>
      <c r="J133" s="617"/>
      <c r="K133" s="618" t="str">
        <f t="shared" si="19"/>
        <v>INCLUDED</v>
      </c>
      <c r="L133" s="617"/>
      <c r="M133" s="618" t="str">
        <f t="shared" si="20"/>
        <v>INCLUDED</v>
      </c>
      <c r="N133" s="618">
        <f t="shared" si="21"/>
        <v>0</v>
      </c>
      <c r="O133" s="618" t="str">
        <f t="shared" si="22"/>
        <v>INCLUDED</v>
      </c>
      <c r="P133" s="618" t="str">
        <f t="shared" si="23"/>
        <v>0</v>
      </c>
      <c r="Q133" s="618" t="str">
        <f t="shared" si="24"/>
        <v>0</v>
      </c>
      <c r="R133" s="618">
        <f t="shared" si="25"/>
        <v>0</v>
      </c>
      <c r="S133" s="618">
        <f t="shared" si="26"/>
        <v>0</v>
      </c>
      <c r="T133" s="601"/>
      <c r="U133" s="601"/>
      <c r="V133" s="602"/>
      <c r="W133" s="602"/>
      <c r="X133" s="602"/>
      <c r="Y133" s="603"/>
      <c r="AA133" s="604"/>
      <c r="AB133" s="603"/>
      <c r="AC133" s="603"/>
      <c r="AD133" s="603"/>
      <c r="AE133" s="603"/>
      <c r="AF133" s="603"/>
    </row>
    <row r="134" spans="1:35" ht="57.6" customHeight="1">
      <c r="A134" s="605">
        <v>117</v>
      </c>
      <c r="B134" s="631">
        <v>7000027819</v>
      </c>
      <c r="C134" s="631">
        <v>10</v>
      </c>
      <c r="D134" s="630" t="s">
        <v>477</v>
      </c>
      <c r="E134" s="631">
        <v>1000068491</v>
      </c>
      <c r="F134" s="631">
        <v>18</v>
      </c>
      <c r="G134" s="630" t="s">
        <v>488</v>
      </c>
      <c r="H134" s="631" t="s">
        <v>219</v>
      </c>
      <c r="I134" s="631">
        <v>6591</v>
      </c>
      <c r="J134" s="617"/>
      <c r="K134" s="618" t="str">
        <f t="shared" si="19"/>
        <v>INCLUDED</v>
      </c>
      <c r="L134" s="617"/>
      <c r="M134" s="618" t="str">
        <f t="shared" si="20"/>
        <v>INCLUDED</v>
      </c>
      <c r="N134" s="618">
        <f t="shared" si="21"/>
        <v>0</v>
      </c>
      <c r="O134" s="618" t="str">
        <f t="shared" si="22"/>
        <v>INCLUDED</v>
      </c>
      <c r="P134" s="618" t="str">
        <f t="shared" si="23"/>
        <v>0</v>
      </c>
      <c r="Q134" s="618" t="str">
        <f t="shared" si="24"/>
        <v>0</v>
      </c>
      <c r="R134" s="618">
        <f t="shared" si="25"/>
        <v>0</v>
      </c>
      <c r="S134" s="618">
        <f t="shared" si="26"/>
        <v>0</v>
      </c>
      <c r="T134" s="601"/>
      <c r="U134" s="601"/>
      <c r="V134" s="602"/>
      <c r="W134" s="602"/>
      <c r="X134" s="602"/>
      <c r="Y134" s="603"/>
      <c r="AA134" s="604"/>
      <c r="AB134" s="603"/>
      <c r="AC134" s="603"/>
      <c r="AD134" s="603"/>
      <c r="AE134" s="603"/>
      <c r="AF134" s="603"/>
    </row>
    <row r="135" spans="1:35" ht="57.6" customHeight="1">
      <c r="A135" s="605">
        <v>118</v>
      </c>
      <c r="B135" s="631">
        <v>7000027820</v>
      </c>
      <c r="C135" s="631">
        <v>10</v>
      </c>
      <c r="D135" s="630" t="s">
        <v>477</v>
      </c>
      <c r="E135" s="631">
        <v>1000068490</v>
      </c>
      <c r="F135" s="631">
        <v>18</v>
      </c>
      <c r="G135" s="630" t="s">
        <v>489</v>
      </c>
      <c r="H135" s="631" t="s">
        <v>219</v>
      </c>
      <c r="I135" s="631">
        <v>2339</v>
      </c>
      <c r="J135" s="617"/>
      <c r="K135" s="618" t="str">
        <f t="shared" si="19"/>
        <v>INCLUDED</v>
      </c>
      <c r="L135" s="617"/>
      <c r="M135" s="618" t="str">
        <f t="shared" si="20"/>
        <v>INCLUDED</v>
      </c>
      <c r="N135" s="618">
        <f t="shared" si="21"/>
        <v>0</v>
      </c>
      <c r="O135" s="618" t="str">
        <f t="shared" si="22"/>
        <v>INCLUDED</v>
      </c>
      <c r="P135" s="618" t="str">
        <f t="shared" si="23"/>
        <v>0</v>
      </c>
      <c r="Q135" s="618" t="str">
        <f t="shared" si="24"/>
        <v>0</v>
      </c>
      <c r="R135" s="618">
        <f t="shared" si="25"/>
        <v>0</v>
      </c>
      <c r="S135" s="618">
        <f t="shared" si="26"/>
        <v>0</v>
      </c>
      <c r="T135" s="601"/>
      <c r="U135" s="601"/>
      <c r="V135" s="602"/>
      <c r="W135" s="602"/>
      <c r="X135" s="602"/>
      <c r="Y135" s="603"/>
      <c r="AA135" s="604"/>
      <c r="AB135" s="603"/>
      <c r="AC135" s="603"/>
      <c r="AD135" s="603"/>
      <c r="AE135" s="603"/>
      <c r="AF135" s="603"/>
    </row>
    <row r="136" spans="1:35" ht="57.6" customHeight="1">
      <c r="A136" s="605">
        <v>119</v>
      </c>
      <c r="B136" s="631">
        <v>7000027821</v>
      </c>
      <c r="C136" s="631">
        <v>10</v>
      </c>
      <c r="D136" s="630" t="s">
        <v>477</v>
      </c>
      <c r="E136" s="631">
        <v>1000056676</v>
      </c>
      <c r="F136" s="631">
        <v>18</v>
      </c>
      <c r="G136" s="630" t="s">
        <v>441</v>
      </c>
      <c r="H136" s="631" t="s">
        <v>427</v>
      </c>
      <c r="I136" s="631">
        <v>17.007999999999999</v>
      </c>
      <c r="J136" s="617"/>
      <c r="K136" s="618" t="str">
        <f t="shared" si="19"/>
        <v>INCLUDED</v>
      </c>
      <c r="L136" s="617"/>
      <c r="M136" s="618" t="str">
        <f t="shared" si="20"/>
        <v>INCLUDED</v>
      </c>
      <c r="N136" s="618">
        <f t="shared" si="21"/>
        <v>0</v>
      </c>
      <c r="O136" s="618" t="str">
        <f t="shared" si="22"/>
        <v>INCLUDED</v>
      </c>
      <c r="P136" s="618" t="str">
        <f t="shared" si="23"/>
        <v>0</v>
      </c>
      <c r="Q136" s="618" t="str">
        <f t="shared" si="24"/>
        <v>0</v>
      </c>
      <c r="R136" s="618">
        <f t="shared" si="25"/>
        <v>0</v>
      </c>
      <c r="S136" s="618">
        <f t="shared" si="26"/>
        <v>0</v>
      </c>
      <c r="T136" s="601"/>
      <c r="U136" s="601"/>
      <c r="V136" s="602"/>
      <c r="W136" s="602"/>
      <c r="X136" s="602"/>
      <c r="Y136" s="603"/>
      <c r="AA136" s="604"/>
      <c r="AB136" s="603"/>
      <c r="AC136" s="603"/>
      <c r="AD136" s="603"/>
      <c r="AE136" s="603"/>
      <c r="AF136" s="603"/>
    </row>
    <row r="137" spans="1:35" ht="57.6" customHeight="1">
      <c r="A137" s="605">
        <v>120</v>
      </c>
      <c r="B137" s="631">
        <v>7000027822</v>
      </c>
      <c r="C137" s="631">
        <v>10</v>
      </c>
      <c r="D137" s="630" t="s">
        <v>477</v>
      </c>
      <c r="E137" s="631">
        <v>1000068483</v>
      </c>
      <c r="F137" s="631">
        <v>18</v>
      </c>
      <c r="G137" s="630" t="s">
        <v>490</v>
      </c>
      <c r="H137" s="631" t="s">
        <v>364</v>
      </c>
      <c r="I137" s="631">
        <v>2657.5</v>
      </c>
      <c r="J137" s="617"/>
      <c r="K137" s="618" t="str">
        <f t="shared" si="19"/>
        <v>INCLUDED</v>
      </c>
      <c r="L137" s="617"/>
      <c r="M137" s="618" t="str">
        <f t="shared" si="20"/>
        <v>INCLUDED</v>
      </c>
      <c r="N137" s="618">
        <f t="shared" si="21"/>
        <v>0</v>
      </c>
      <c r="O137" s="618" t="str">
        <f t="shared" si="22"/>
        <v>INCLUDED</v>
      </c>
      <c r="P137" s="618" t="str">
        <f t="shared" si="23"/>
        <v>0</v>
      </c>
      <c r="Q137" s="618" t="str">
        <f t="shared" si="24"/>
        <v>0</v>
      </c>
      <c r="R137" s="618">
        <f t="shared" si="25"/>
        <v>0</v>
      </c>
      <c r="S137" s="618">
        <f t="shared" si="26"/>
        <v>0</v>
      </c>
      <c r="T137" s="601"/>
      <c r="U137" s="601"/>
      <c r="V137" s="602"/>
      <c r="W137" s="602"/>
      <c r="X137" s="602"/>
      <c r="Y137" s="603"/>
      <c r="AA137" s="604"/>
      <c r="AB137" s="603"/>
      <c r="AC137" s="603"/>
      <c r="AD137" s="603"/>
      <c r="AE137" s="603"/>
      <c r="AF137" s="603"/>
    </row>
    <row r="138" spans="1:35" ht="57.6" customHeight="1">
      <c r="A138" s="605">
        <v>121</v>
      </c>
      <c r="B138" s="631">
        <v>7000027823</v>
      </c>
      <c r="C138" s="631">
        <v>10</v>
      </c>
      <c r="D138" s="630" t="s">
        <v>477</v>
      </c>
      <c r="E138" s="631">
        <v>1000066060</v>
      </c>
      <c r="F138" s="631">
        <v>18</v>
      </c>
      <c r="G138" s="630" t="s">
        <v>616</v>
      </c>
      <c r="H138" s="631" t="s">
        <v>219</v>
      </c>
      <c r="I138" s="631">
        <v>2126</v>
      </c>
      <c r="J138" s="617"/>
      <c r="K138" s="618" t="str">
        <f t="shared" si="19"/>
        <v>INCLUDED</v>
      </c>
      <c r="L138" s="617"/>
      <c r="M138" s="618" t="str">
        <f t="shared" si="20"/>
        <v>INCLUDED</v>
      </c>
      <c r="N138" s="618">
        <f t="shared" si="21"/>
        <v>0</v>
      </c>
      <c r="O138" s="618" t="str">
        <f t="shared" si="22"/>
        <v>INCLUDED</v>
      </c>
      <c r="P138" s="618" t="str">
        <f t="shared" si="23"/>
        <v>0</v>
      </c>
      <c r="Q138" s="618" t="str">
        <f t="shared" si="24"/>
        <v>0</v>
      </c>
      <c r="R138" s="618">
        <f t="shared" si="25"/>
        <v>0</v>
      </c>
      <c r="S138" s="618">
        <f t="shared" si="26"/>
        <v>0</v>
      </c>
      <c r="T138" s="601"/>
      <c r="U138" s="601"/>
      <c r="V138" s="602"/>
      <c r="W138" s="602"/>
      <c r="X138" s="602"/>
      <c r="Y138" s="603"/>
      <c r="AA138" s="604"/>
      <c r="AB138" s="603"/>
      <c r="AC138" s="603"/>
      <c r="AD138" s="603"/>
      <c r="AE138" s="603"/>
      <c r="AF138" s="603"/>
    </row>
    <row r="139" spans="1:35" ht="57.6" customHeight="1">
      <c r="A139" s="605">
        <v>122</v>
      </c>
      <c r="B139" s="631">
        <v>7000027824</v>
      </c>
      <c r="C139" s="631">
        <v>10</v>
      </c>
      <c r="D139" s="630" t="s">
        <v>477</v>
      </c>
      <c r="E139" s="631">
        <v>1000068482</v>
      </c>
      <c r="F139" s="631">
        <v>18</v>
      </c>
      <c r="G139" s="630" t="s">
        <v>491</v>
      </c>
      <c r="H139" s="631" t="s">
        <v>364</v>
      </c>
      <c r="I139" s="631">
        <v>531.5</v>
      </c>
      <c r="J139" s="617"/>
      <c r="K139" s="618" t="str">
        <f t="shared" si="19"/>
        <v>INCLUDED</v>
      </c>
      <c r="L139" s="617"/>
      <c r="M139" s="618" t="str">
        <f t="shared" si="20"/>
        <v>INCLUDED</v>
      </c>
      <c r="N139" s="618">
        <f t="shared" si="21"/>
        <v>0</v>
      </c>
      <c r="O139" s="618" t="str">
        <f t="shared" si="22"/>
        <v>INCLUDED</v>
      </c>
      <c r="P139" s="618" t="str">
        <f t="shared" si="23"/>
        <v>0</v>
      </c>
      <c r="Q139" s="618" t="str">
        <f t="shared" si="24"/>
        <v>0</v>
      </c>
      <c r="R139" s="618">
        <f t="shared" si="25"/>
        <v>0</v>
      </c>
      <c r="S139" s="618">
        <f t="shared" si="26"/>
        <v>0</v>
      </c>
      <c r="T139" s="601">
        <f t="shared" ref="T139:T240" si="27">IF(O139="Included",0,O139)</f>
        <v>0</v>
      </c>
      <c r="U139" s="601">
        <f>IF( F139="",#REF!*(IF(O139="Included",0,O139))/100,F139*(IF(O139="Included",0,O139)))</f>
        <v>0</v>
      </c>
      <c r="V139" s="602">
        <f>Discount!$H$36</f>
        <v>0</v>
      </c>
      <c r="W139" s="602">
        <f t="shared" ref="W139:W240" si="28">V139*T139</f>
        <v>0</v>
      </c>
      <c r="X139" s="602">
        <f>IF(F139="",#REF!*W139/100,F139*W139)</f>
        <v>0</v>
      </c>
      <c r="Y139" s="603">
        <f t="shared" ref="Y139:Y240" si="29">L139*I139</f>
        <v>0</v>
      </c>
      <c r="AA139" s="604">
        <f t="shared" ref="AA139:AA240" si="30">ROUND(L139,2)</f>
        <v>0</v>
      </c>
      <c r="AB139" s="603">
        <f t="shared" ref="AB139:AB240" si="31">I139*AA139</f>
        <v>0</v>
      </c>
      <c r="AC139" s="603">
        <f>IF(F139="",#REF!/100,F139)</f>
        <v>18</v>
      </c>
      <c r="AD139" s="603">
        <f t="shared" ref="AD139:AD240" si="32">IF(AC139=0.12,0.12,0)</f>
        <v>0</v>
      </c>
      <c r="AE139" s="603">
        <f t="shared" ref="AE139:AE240" si="33">IF(AC139=0.18,0.18,0)</f>
        <v>0</v>
      </c>
      <c r="AF139" s="603">
        <f t="shared" ref="AF139:AF240" si="34">IF(AC139=0.28,0.28,0)</f>
        <v>0</v>
      </c>
      <c r="AG139" s="307">
        <f t="shared" ref="AG139:AG240" si="35">AB139*AD139</f>
        <v>0</v>
      </c>
      <c r="AH139" s="307">
        <f t="shared" ref="AH139:AH240" si="36">AB139*AE139</f>
        <v>0</v>
      </c>
      <c r="AI139" s="307">
        <f t="shared" ref="AI139:AI240" si="37">AB139*AF139</f>
        <v>0</v>
      </c>
    </row>
    <row r="140" spans="1:35" ht="57.6" customHeight="1">
      <c r="A140" s="605">
        <v>123</v>
      </c>
      <c r="B140" s="631">
        <v>7000027825</v>
      </c>
      <c r="C140" s="631">
        <v>10</v>
      </c>
      <c r="D140" s="630" t="s">
        <v>477</v>
      </c>
      <c r="E140" s="631">
        <v>1000065859</v>
      </c>
      <c r="F140" s="631">
        <v>18</v>
      </c>
      <c r="G140" s="630" t="s">
        <v>617</v>
      </c>
      <c r="H140" s="631" t="s">
        <v>219</v>
      </c>
      <c r="I140" s="631">
        <v>213</v>
      </c>
      <c r="J140" s="617"/>
      <c r="K140" s="618" t="str">
        <f t="shared" si="19"/>
        <v>INCLUDED</v>
      </c>
      <c r="L140" s="617"/>
      <c r="M140" s="618" t="str">
        <f t="shared" si="20"/>
        <v>INCLUDED</v>
      </c>
      <c r="N140" s="618">
        <f t="shared" si="21"/>
        <v>0</v>
      </c>
      <c r="O140" s="618" t="str">
        <f t="shared" si="22"/>
        <v>INCLUDED</v>
      </c>
      <c r="P140" s="618" t="str">
        <f t="shared" si="23"/>
        <v>0</v>
      </c>
      <c r="Q140" s="618" t="str">
        <f t="shared" si="24"/>
        <v>0</v>
      </c>
      <c r="R140" s="618">
        <f t="shared" si="25"/>
        <v>0</v>
      </c>
      <c r="S140" s="618">
        <f t="shared" si="26"/>
        <v>0</v>
      </c>
      <c r="T140" s="601">
        <f t="shared" si="27"/>
        <v>0</v>
      </c>
      <c r="U140" s="601">
        <f>IF( F140="",#REF!*(IF(O140="Included",0,O140))/100,F140*(IF(O140="Included",0,O140)))</f>
        <v>0</v>
      </c>
      <c r="V140" s="602">
        <f>Discount!$H$36</f>
        <v>0</v>
      </c>
      <c r="W140" s="602">
        <f t="shared" si="28"/>
        <v>0</v>
      </c>
      <c r="X140" s="602">
        <f>IF(F140="",#REF!*W140/100,F140*W140)</f>
        <v>0</v>
      </c>
      <c r="Y140" s="603">
        <f t="shared" si="29"/>
        <v>0</v>
      </c>
      <c r="AA140" s="604">
        <f t="shared" si="30"/>
        <v>0</v>
      </c>
      <c r="AB140" s="603">
        <f t="shared" si="31"/>
        <v>0</v>
      </c>
      <c r="AC140" s="603">
        <f>IF(F140="",#REF!/100,F140)</f>
        <v>18</v>
      </c>
      <c r="AD140" s="603">
        <f t="shared" si="32"/>
        <v>0</v>
      </c>
      <c r="AE140" s="603">
        <f t="shared" si="33"/>
        <v>0</v>
      </c>
      <c r="AF140" s="603">
        <f t="shared" si="34"/>
        <v>0</v>
      </c>
      <c r="AG140" s="307">
        <f t="shared" si="35"/>
        <v>0</v>
      </c>
      <c r="AH140" s="307">
        <f t="shared" si="36"/>
        <v>0</v>
      </c>
      <c r="AI140" s="307">
        <f t="shared" si="37"/>
        <v>0</v>
      </c>
    </row>
    <row r="141" spans="1:35" ht="57.6" customHeight="1">
      <c r="A141" s="605">
        <v>124</v>
      </c>
      <c r="B141" s="631">
        <v>7000027826</v>
      </c>
      <c r="C141" s="631">
        <v>10</v>
      </c>
      <c r="D141" s="630" t="s">
        <v>481</v>
      </c>
      <c r="E141" s="631">
        <v>1000065963</v>
      </c>
      <c r="F141" s="631">
        <v>18</v>
      </c>
      <c r="G141" s="630" t="s">
        <v>618</v>
      </c>
      <c r="H141" s="631" t="s">
        <v>364</v>
      </c>
      <c r="I141" s="631">
        <v>792</v>
      </c>
      <c r="J141" s="617"/>
      <c r="K141" s="618" t="str">
        <f t="shared" si="19"/>
        <v>INCLUDED</v>
      </c>
      <c r="L141" s="617"/>
      <c r="M141" s="618" t="str">
        <f t="shared" si="20"/>
        <v>INCLUDED</v>
      </c>
      <c r="N141" s="618">
        <f t="shared" si="21"/>
        <v>0</v>
      </c>
      <c r="O141" s="618" t="str">
        <f t="shared" si="22"/>
        <v>INCLUDED</v>
      </c>
      <c r="P141" s="618" t="str">
        <f t="shared" si="23"/>
        <v>0</v>
      </c>
      <c r="Q141" s="618" t="str">
        <f t="shared" si="24"/>
        <v>0</v>
      </c>
      <c r="R141" s="618">
        <f t="shared" si="25"/>
        <v>0</v>
      </c>
      <c r="S141" s="618">
        <f t="shared" si="26"/>
        <v>0</v>
      </c>
      <c r="T141" s="601">
        <f t="shared" si="27"/>
        <v>0</v>
      </c>
      <c r="U141" s="601">
        <f>IF( F141="",#REF!*(IF(O141="Included",0,O141))/100,F141*(IF(O141="Included",0,O141)))</f>
        <v>0</v>
      </c>
      <c r="V141" s="602">
        <f>Discount!$H$36</f>
        <v>0</v>
      </c>
      <c r="W141" s="602">
        <f t="shared" si="28"/>
        <v>0</v>
      </c>
      <c r="X141" s="602">
        <f>IF(F141="",#REF!*W141/100,F141*W141)</f>
        <v>0</v>
      </c>
      <c r="Y141" s="603">
        <f t="shared" si="29"/>
        <v>0</v>
      </c>
      <c r="AA141" s="604">
        <f t="shared" si="30"/>
        <v>0</v>
      </c>
      <c r="AB141" s="603">
        <f t="shared" si="31"/>
        <v>0</v>
      </c>
      <c r="AC141" s="603">
        <f>IF(F141="",#REF!/100,F141)</f>
        <v>18</v>
      </c>
      <c r="AD141" s="603">
        <f t="shared" si="32"/>
        <v>0</v>
      </c>
      <c r="AE141" s="603">
        <f t="shared" si="33"/>
        <v>0</v>
      </c>
      <c r="AF141" s="603">
        <f t="shared" si="34"/>
        <v>0</v>
      </c>
      <c r="AG141" s="307">
        <f t="shared" si="35"/>
        <v>0</v>
      </c>
      <c r="AH141" s="307">
        <f t="shared" si="36"/>
        <v>0</v>
      </c>
      <c r="AI141" s="307">
        <f t="shared" si="37"/>
        <v>0</v>
      </c>
    </row>
    <row r="142" spans="1:35" ht="57.6" customHeight="1">
      <c r="A142" s="605">
        <v>125</v>
      </c>
      <c r="B142" s="631">
        <v>7000027827</v>
      </c>
      <c r="C142" s="631">
        <v>10</v>
      </c>
      <c r="D142" s="630" t="s">
        <v>481</v>
      </c>
      <c r="E142" s="631">
        <v>1000065729</v>
      </c>
      <c r="F142" s="631">
        <v>18</v>
      </c>
      <c r="G142" s="630" t="s">
        <v>619</v>
      </c>
      <c r="H142" s="631" t="s">
        <v>219</v>
      </c>
      <c r="I142" s="631">
        <v>18</v>
      </c>
      <c r="J142" s="617"/>
      <c r="K142" s="618" t="str">
        <f t="shared" si="19"/>
        <v>INCLUDED</v>
      </c>
      <c r="L142" s="617"/>
      <c r="M142" s="618" t="str">
        <f t="shared" si="20"/>
        <v>INCLUDED</v>
      </c>
      <c r="N142" s="618">
        <f t="shared" si="21"/>
        <v>0</v>
      </c>
      <c r="O142" s="618" t="str">
        <f t="shared" si="22"/>
        <v>INCLUDED</v>
      </c>
      <c r="P142" s="618" t="str">
        <f t="shared" si="23"/>
        <v>0</v>
      </c>
      <c r="Q142" s="618" t="str">
        <f t="shared" si="24"/>
        <v>0</v>
      </c>
      <c r="R142" s="618">
        <f t="shared" si="25"/>
        <v>0</v>
      </c>
      <c r="S142" s="618">
        <f t="shared" si="26"/>
        <v>0</v>
      </c>
      <c r="T142" s="601">
        <f t="shared" si="27"/>
        <v>0</v>
      </c>
      <c r="U142" s="601">
        <f>IF( F142="",#REF!*(IF(O142="Included",0,O142))/100,F142*(IF(O142="Included",0,O142)))</f>
        <v>0</v>
      </c>
      <c r="V142" s="602">
        <f>Discount!$H$36</f>
        <v>0</v>
      </c>
      <c r="W142" s="602">
        <f t="shared" si="28"/>
        <v>0</v>
      </c>
      <c r="X142" s="602">
        <f>IF(F142="",#REF!*W142/100,F142*W142)</f>
        <v>0</v>
      </c>
      <c r="Y142" s="603">
        <f t="shared" si="29"/>
        <v>0</v>
      </c>
      <c r="AA142" s="604">
        <f t="shared" si="30"/>
        <v>0</v>
      </c>
      <c r="AB142" s="603">
        <f t="shared" si="31"/>
        <v>0</v>
      </c>
      <c r="AC142" s="603">
        <f>IF(F142="",#REF!/100,F142)</f>
        <v>18</v>
      </c>
      <c r="AD142" s="603">
        <f t="shared" si="32"/>
        <v>0</v>
      </c>
      <c r="AE142" s="603">
        <f t="shared" si="33"/>
        <v>0</v>
      </c>
      <c r="AF142" s="603">
        <f t="shared" si="34"/>
        <v>0</v>
      </c>
      <c r="AG142" s="307">
        <f t="shared" si="35"/>
        <v>0</v>
      </c>
      <c r="AH142" s="307">
        <f t="shared" si="36"/>
        <v>0</v>
      </c>
      <c r="AI142" s="307">
        <f t="shared" si="37"/>
        <v>0</v>
      </c>
    </row>
    <row r="143" spans="1:35" ht="57.6" customHeight="1">
      <c r="A143" s="605">
        <v>126</v>
      </c>
      <c r="B143" s="631">
        <v>7000027828</v>
      </c>
      <c r="C143" s="631">
        <v>10</v>
      </c>
      <c r="D143" s="630" t="s">
        <v>481</v>
      </c>
      <c r="E143" s="631">
        <v>1000032344</v>
      </c>
      <c r="F143" s="631">
        <v>18</v>
      </c>
      <c r="G143" s="630" t="s">
        <v>437</v>
      </c>
      <c r="H143" s="631" t="s">
        <v>436</v>
      </c>
      <c r="I143" s="631">
        <v>54</v>
      </c>
      <c r="J143" s="617"/>
      <c r="K143" s="618" t="str">
        <f t="shared" si="19"/>
        <v>INCLUDED</v>
      </c>
      <c r="L143" s="617"/>
      <c r="M143" s="618" t="str">
        <f t="shared" si="20"/>
        <v>INCLUDED</v>
      </c>
      <c r="N143" s="618">
        <f t="shared" si="21"/>
        <v>0</v>
      </c>
      <c r="O143" s="618" t="str">
        <f t="shared" si="22"/>
        <v>INCLUDED</v>
      </c>
      <c r="P143" s="618" t="str">
        <f t="shared" si="23"/>
        <v>0</v>
      </c>
      <c r="Q143" s="618" t="str">
        <f t="shared" si="24"/>
        <v>0</v>
      </c>
      <c r="R143" s="618">
        <f t="shared" si="25"/>
        <v>0</v>
      </c>
      <c r="S143" s="618">
        <f t="shared" si="26"/>
        <v>0</v>
      </c>
      <c r="T143" s="601">
        <f t="shared" si="27"/>
        <v>0</v>
      </c>
      <c r="U143" s="601">
        <f>IF( F143="",#REF!*(IF(O143="Included",0,O143))/100,F143*(IF(O143="Included",0,O143)))</f>
        <v>0</v>
      </c>
      <c r="V143" s="602">
        <f>Discount!$H$36</f>
        <v>0</v>
      </c>
      <c r="W143" s="602">
        <f t="shared" si="28"/>
        <v>0</v>
      </c>
      <c r="X143" s="602">
        <f>IF(F143="",#REF!*W143/100,F143*W143)</f>
        <v>0</v>
      </c>
      <c r="Y143" s="603">
        <f t="shared" si="29"/>
        <v>0</v>
      </c>
      <c r="AA143" s="604">
        <f t="shared" si="30"/>
        <v>0</v>
      </c>
      <c r="AB143" s="603">
        <f t="shared" si="31"/>
        <v>0</v>
      </c>
      <c r="AC143" s="603">
        <f>IF(F143="",#REF!/100,F143)</f>
        <v>18</v>
      </c>
      <c r="AD143" s="603">
        <f t="shared" si="32"/>
        <v>0</v>
      </c>
      <c r="AE143" s="603">
        <f t="shared" si="33"/>
        <v>0</v>
      </c>
      <c r="AF143" s="603">
        <f t="shared" si="34"/>
        <v>0</v>
      </c>
      <c r="AG143" s="307">
        <f t="shared" si="35"/>
        <v>0</v>
      </c>
      <c r="AH143" s="307">
        <f t="shared" si="36"/>
        <v>0</v>
      </c>
      <c r="AI143" s="307">
        <f t="shared" si="37"/>
        <v>0</v>
      </c>
    </row>
    <row r="144" spans="1:35" ht="57.6" customHeight="1">
      <c r="A144" s="605">
        <v>127</v>
      </c>
      <c r="B144" s="631">
        <v>7000027829</v>
      </c>
      <c r="C144" s="631">
        <v>10</v>
      </c>
      <c r="D144" s="630" t="s">
        <v>481</v>
      </c>
      <c r="E144" s="631">
        <v>1000071671</v>
      </c>
      <c r="F144" s="631">
        <v>18</v>
      </c>
      <c r="G144" s="630" t="s">
        <v>615</v>
      </c>
      <c r="H144" s="631" t="s">
        <v>436</v>
      </c>
      <c r="I144" s="631">
        <v>36</v>
      </c>
      <c r="J144" s="617"/>
      <c r="K144" s="618" t="str">
        <f t="shared" si="19"/>
        <v>INCLUDED</v>
      </c>
      <c r="L144" s="617"/>
      <c r="M144" s="618" t="str">
        <f t="shared" si="20"/>
        <v>INCLUDED</v>
      </c>
      <c r="N144" s="618">
        <f t="shared" si="21"/>
        <v>0</v>
      </c>
      <c r="O144" s="618" t="str">
        <f t="shared" si="22"/>
        <v>INCLUDED</v>
      </c>
      <c r="P144" s="618" t="str">
        <f t="shared" si="23"/>
        <v>0</v>
      </c>
      <c r="Q144" s="618" t="str">
        <f t="shared" si="24"/>
        <v>0</v>
      </c>
      <c r="R144" s="618">
        <f t="shared" si="25"/>
        <v>0</v>
      </c>
      <c r="S144" s="618">
        <f t="shared" si="26"/>
        <v>0</v>
      </c>
      <c r="T144" s="601">
        <f t="shared" si="27"/>
        <v>0</v>
      </c>
      <c r="U144" s="601">
        <f>IF( F144="",#REF!*(IF(O144="Included",0,O144))/100,F144*(IF(O144="Included",0,O144)))</f>
        <v>0</v>
      </c>
      <c r="V144" s="602">
        <f>Discount!$H$36</f>
        <v>0</v>
      </c>
      <c r="W144" s="602">
        <f t="shared" si="28"/>
        <v>0</v>
      </c>
      <c r="X144" s="602">
        <f>IF(F144="",#REF!*W144/100,F144*W144)</f>
        <v>0</v>
      </c>
      <c r="Y144" s="603">
        <f t="shared" si="29"/>
        <v>0</v>
      </c>
      <c r="AA144" s="604">
        <f t="shared" si="30"/>
        <v>0</v>
      </c>
      <c r="AB144" s="603">
        <f t="shared" si="31"/>
        <v>0</v>
      </c>
      <c r="AC144" s="603">
        <f>IF(F144="",#REF!/100,F144)</f>
        <v>18</v>
      </c>
      <c r="AD144" s="603">
        <f t="shared" si="32"/>
        <v>0</v>
      </c>
      <c r="AE144" s="603">
        <f t="shared" si="33"/>
        <v>0</v>
      </c>
      <c r="AF144" s="603">
        <f t="shared" si="34"/>
        <v>0</v>
      </c>
      <c r="AG144" s="307">
        <f t="shared" si="35"/>
        <v>0</v>
      </c>
      <c r="AH144" s="307">
        <f t="shared" si="36"/>
        <v>0</v>
      </c>
      <c r="AI144" s="307">
        <f t="shared" si="37"/>
        <v>0</v>
      </c>
    </row>
    <row r="145" spans="1:35" ht="57.6" customHeight="1">
      <c r="A145" s="605">
        <v>128</v>
      </c>
      <c r="B145" s="631">
        <v>7000027830</v>
      </c>
      <c r="C145" s="631">
        <v>10</v>
      </c>
      <c r="D145" s="630" t="s">
        <v>481</v>
      </c>
      <c r="E145" s="631">
        <v>1000022814</v>
      </c>
      <c r="F145" s="631">
        <v>18</v>
      </c>
      <c r="G145" s="630" t="s">
        <v>434</v>
      </c>
      <c r="H145" s="631" t="s">
        <v>219</v>
      </c>
      <c r="I145" s="631">
        <v>72</v>
      </c>
      <c r="J145" s="617"/>
      <c r="K145" s="618" t="str">
        <f t="shared" si="19"/>
        <v>INCLUDED</v>
      </c>
      <c r="L145" s="617"/>
      <c r="M145" s="618" t="str">
        <f t="shared" si="20"/>
        <v>INCLUDED</v>
      </c>
      <c r="N145" s="618">
        <f t="shared" si="21"/>
        <v>0</v>
      </c>
      <c r="O145" s="618" t="str">
        <f t="shared" si="22"/>
        <v>INCLUDED</v>
      </c>
      <c r="P145" s="618" t="str">
        <f t="shared" si="23"/>
        <v>0</v>
      </c>
      <c r="Q145" s="618" t="str">
        <f t="shared" si="24"/>
        <v>0</v>
      </c>
      <c r="R145" s="618">
        <f t="shared" si="25"/>
        <v>0</v>
      </c>
      <c r="S145" s="618">
        <f t="shared" si="26"/>
        <v>0</v>
      </c>
      <c r="T145" s="601">
        <f t="shared" si="27"/>
        <v>0</v>
      </c>
      <c r="U145" s="601">
        <f>IF( F145="",#REF!*(IF(O145="Included",0,O145))/100,F145*(IF(O145="Included",0,O145)))</f>
        <v>0</v>
      </c>
      <c r="V145" s="602">
        <f>Discount!$H$36</f>
        <v>0</v>
      </c>
      <c r="W145" s="602">
        <f t="shared" si="28"/>
        <v>0</v>
      </c>
      <c r="X145" s="602">
        <f>IF(F145="",#REF!*W145/100,F145*W145)</f>
        <v>0</v>
      </c>
      <c r="Y145" s="603">
        <f t="shared" si="29"/>
        <v>0</v>
      </c>
      <c r="AA145" s="604">
        <f t="shared" si="30"/>
        <v>0</v>
      </c>
      <c r="AB145" s="603">
        <f t="shared" si="31"/>
        <v>0</v>
      </c>
      <c r="AC145" s="603">
        <f>IF(F145="",#REF!/100,F145)</f>
        <v>18</v>
      </c>
      <c r="AD145" s="603">
        <f t="shared" si="32"/>
        <v>0</v>
      </c>
      <c r="AE145" s="603">
        <f t="shared" si="33"/>
        <v>0</v>
      </c>
      <c r="AF145" s="603">
        <f t="shared" si="34"/>
        <v>0</v>
      </c>
      <c r="AG145" s="307">
        <f t="shared" si="35"/>
        <v>0</v>
      </c>
      <c r="AH145" s="307">
        <f t="shared" si="36"/>
        <v>0</v>
      </c>
      <c r="AI145" s="307">
        <f t="shared" si="37"/>
        <v>0</v>
      </c>
    </row>
    <row r="146" spans="1:35" ht="57.6" customHeight="1">
      <c r="A146" s="605">
        <v>129</v>
      </c>
      <c r="B146" s="631">
        <v>7000027831</v>
      </c>
      <c r="C146" s="631">
        <v>10</v>
      </c>
      <c r="D146" s="630" t="s">
        <v>481</v>
      </c>
      <c r="E146" s="631">
        <v>1000032345</v>
      </c>
      <c r="F146" s="631">
        <v>18</v>
      </c>
      <c r="G146" s="630" t="s">
        <v>614</v>
      </c>
      <c r="H146" s="631" t="s">
        <v>220</v>
      </c>
      <c r="I146" s="631">
        <v>36</v>
      </c>
      <c r="J146" s="617"/>
      <c r="K146" s="618" t="str">
        <f t="shared" si="19"/>
        <v>INCLUDED</v>
      </c>
      <c r="L146" s="617"/>
      <c r="M146" s="618" t="str">
        <f t="shared" si="20"/>
        <v>INCLUDED</v>
      </c>
      <c r="N146" s="618">
        <f t="shared" si="21"/>
        <v>0</v>
      </c>
      <c r="O146" s="618" t="str">
        <f t="shared" si="22"/>
        <v>INCLUDED</v>
      </c>
      <c r="P146" s="618" t="str">
        <f t="shared" si="23"/>
        <v>0</v>
      </c>
      <c r="Q146" s="618" t="str">
        <f t="shared" si="24"/>
        <v>0</v>
      </c>
      <c r="R146" s="618">
        <f t="shared" si="25"/>
        <v>0</v>
      </c>
      <c r="S146" s="618">
        <f t="shared" si="26"/>
        <v>0</v>
      </c>
      <c r="T146" s="601">
        <f t="shared" si="27"/>
        <v>0</v>
      </c>
      <c r="U146" s="601">
        <f>IF( F146="",#REF!*(IF(O146="Included",0,O146))/100,F146*(IF(O146="Included",0,O146)))</f>
        <v>0</v>
      </c>
      <c r="V146" s="602">
        <f>Discount!$H$36</f>
        <v>0</v>
      </c>
      <c r="W146" s="602">
        <f t="shared" si="28"/>
        <v>0</v>
      </c>
      <c r="X146" s="602">
        <f>IF(F146="",#REF!*W146/100,F146*W146)</f>
        <v>0</v>
      </c>
      <c r="Y146" s="603">
        <f t="shared" si="29"/>
        <v>0</v>
      </c>
      <c r="AA146" s="604">
        <f t="shared" si="30"/>
        <v>0</v>
      </c>
      <c r="AB146" s="603">
        <f t="shared" si="31"/>
        <v>0</v>
      </c>
      <c r="AC146" s="603">
        <f>IF(F146="",#REF!/100,F146)</f>
        <v>18</v>
      </c>
      <c r="AD146" s="603">
        <f t="shared" si="32"/>
        <v>0</v>
      </c>
      <c r="AE146" s="603">
        <f t="shared" si="33"/>
        <v>0</v>
      </c>
      <c r="AF146" s="603">
        <f t="shared" si="34"/>
        <v>0</v>
      </c>
      <c r="AG146" s="307">
        <f t="shared" si="35"/>
        <v>0</v>
      </c>
      <c r="AH146" s="307">
        <f t="shared" si="36"/>
        <v>0</v>
      </c>
      <c r="AI146" s="307">
        <f t="shared" si="37"/>
        <v>0</v>
      </c>
    </row>
    <row r="147" spans="1:35" ht="57.6" customHeight="1">
      <c r="A147" s="605">
        <v>130</v>
      </c>
      <c r="B147" s="631">
        <v>7000027832</v>
      </c>
      <c r="C147" s="631">
        <v>10</v>
      </c>
      <c r="D147" s="630" t="s">
        <v>481</v>
      </c>
      <c r="E147" s="631">
        <v>1000032342</v>
      </c>
      <c r="F147" s="631">
        <v>18</v>
      </c>
      <c r="G147" s="630" t="s">
        <v>442</v>
      </c>
      <c r="H147" s="631" t="s">
        <v>436</v>
      </c>
      <c r="I147" s="631">
        <v>43.2</v>
      </c>
      <c r="J147" s="617"/>
      <c r="K147" s="618" t="str">
        <f t="shared" ref="K147:K210" si="38">IF(J147=0, "INCLUDED", IF(ISERROR(J147*I147), J147, J147*I147))</f>
        <v>INCLUDED</v>
      </c>
      <c r="L147" s="617"/>
      <c r="M147" s="618" t="str">
        <f t="shared" ref="M147:M210" si="39">IF(L147=0, "INCLUDED", IF(ISERROR(L147*I147), L147, L147*I147))</f>
        <v>INCLUDED</v>
      </c>
      <c r="N147" s="618">
        <f t="shared" ref="N147:N210" si="40">IF(F147="","INCLUDED",P147+Q147)</f>
        <v>0</v>
      </c>
      <c r="O147" s="618" t="str">
        <f t="shared" ref="O147:O210" si="41">IF(J147+L147=0,"INCLUDED",P147+Q147+R147+S147)</f>
        <v>INCLUDED</v>
      </c>
      <c r="P147" s="618" t="str">
        <f t="shared" ref="P147:P210" si="42">IF(J147=0, "0", IF(ISERROR((F147*K147)/100), K147, (F147*K147)/100))</f>
        <v>0</v>
      </c>
      <c r="Q147" s="618" t="str">
        <f t="shared" ref="Q147:Q210" si="43">IF(L147=0, "0", IF(ISERROR((F147*M147)/100), M147, (F147*M147)/100))</f>
        <v>0</v>
      </c>
      <c r="R147" s="618">
        <f t="shared" ref="R147:R210" si="44">+IF(K147="INCLUDED",0,K147)</f>
        <v>0</v>
      </c>
      <c r="S147" s="618">
        <f t="shared" ref="S147:S210" si="45">+IF(M147="INCLUDED",0,M147)</f>
        <v>0</v>
      </c>
      <c r="T147" s="601">
        <f t="shared" si="27"/>
        <v>0</v>
      </c>
      <c r="U147" s="601">
        <f>IF( F147="",#REF!*(IF(O147="Included",0,O147))/100,F147*(IF(O147="Included",0,O147)))</f>
        <v>0</v>
      </c>
      <c r="V147" s="602">
        <f>Discount!$H$36</f>
        <v>0</v>
      </c>
      <c r="W147" s="602">
        <f t="shared" si="28"/>
        <v>0</v>
      </c>
      <c r="X147" s="602">
        <f>IF(F147="",#REF!*W147/100,F147*W147)</f>
        <v>0</v>
      </c>
      <c r="Y147" s="603">
        <f t="shared" si="29"/>
        <v>0</v>
      </c>
      <c r="AA147" s="604">
        <f t="shared" si="30"/>
        <v>0</v>
      </c>
      <c r="AB147" s="603">
        <f t="shared" si="31"/>
        <v>0</v>
      </c>
      <c r="AC147" s="603">
        <f>IF(F147="",#REF!/100,F147)</f>
        <v>18</v>
      </c>
      <c r="AD147" s="603">
        <f t="shared" si="32"/>
        <v>0</v>
      </c>
      <c r="AE147" s="603">
        <f t="shared" si="33"/>
        <v>0</v>
      </c>
      <c r="AF147" s="603">
        <f t="shared" si="34"/>
        <v>0</v>
      </c>
      <c r="AG147" s="307">
        <f t="shared" si="35"/>
        <v>0</v>
      </c>
      <c r="AH147" s="307">
        <f t="shared" si="36"/>
        <v>0</v>
      </c>
      <c r="AI147" s="307">
        <f t="shared" si="37"/>
        <v>0</v>
      </c>
    </row>
    <row r="148" spans="1:35" ht="57.6" customHeight="1">
      <c r="A148" s="605">
        <v>131</v>
      </c>
      <c r="B148" s="631">
        <v>7000027833</v>
      </c>
      <c r="C148" s="631">
        <v>10</v>
      </c>
      <c r="D148" s="630" t="s">
        <v>481</v>
      </c>
      <c r="E148" s="631">
        <v>1000066070</v>
      </c>
      <c r="F148" s="631">
        <v>18</v>
      </c>
      <c r="G148" s="630" t="s">
        <v>431</v>
      </c>
      <c r="H148" s="631" t="s">
        <v>220</v>
      </c>
      <c r="I148" s="631">
        <v>54</v>
      </c>
      <c r="J148" s="617"/>
      <c r="K148" s="618" t="str">
        <f t="shared" si="38"/>
        <v>INCLUDED</v>
      </c>
      <c r="L148" s="617"/>
      <c r="M148" s="618" t="str">
        <f t="shared" si="39"/>
        <v>INCLUDED</v>
      </c>
      <c r="N148" s="618">
        <f t="shared" si="40"/>
        <v>0</v>
      </c>
      <c r="O148" s="618" t="str">
        <f t="shared" si="41"/>
        <v>INCLUDED</v>
      </c>
      <c r="P148" s="618" t="str">
        <f t="shared" si="42"/>
        <v>0</v>
      </c>
      <c r="Q148" s="618" t="str">
        <f t="shared" si="43"/>
        <v>0</v>
      </c>
      <c r="R148" s="618">
        <f t="shared" si="44"/>
        <v>0</v>
      </c>
      <c r="S148" s="618">
        <f t="shared" si="45"/>
        <v>0</v>
      </c>
      <c r="T148" s="601">
        <f t="shared" si="27"/>
        <v>0</v>
      </c>
      <c r="U148" s="601">
        <f>IF( F148="",#REF!*(IF(O148="Included",0,O148))/100,F148*(IF(O148="Included",0,O148)))</f>
        <v>0</v>
      </c>
      <c r="V148" s="602">
        <f>Discount!$H$36</f>
        <v>0</v>
      </c>
      <c r="W148" s="602">
        <f t="shared" si="28"/>
        <v>0</v>
      </c>
      <c r="X148" s="602">
        <f>IF(F148="",#REF!*W148/100,F148*W148)</f>
        <v>0</v>
      </c>
      <c r="Y148" s="603">
        <f t="shared" si="29"/>
        <v>0</v>
      </c>
      <c r="AA148" s="604">
        <f t="shared" si="30"/>
        <v>0</v>
      </c>
      <c r="AB148" s="603">
        <f t="shared" si="31"/>
        <v>0</v>
      </c>
      <c r="AC148" s="603">
        <f>IF(F148="",#REF!/100,F148)</f>
        <v>18</v>
      </c>
      <c r="AD148" s="603">
        <f t="shared" si="32"/>
        <v>0</v>
      </c>
      <c r="AE148" s="603">
        <f t="shared" si="33"/>
        <v>0</v>
      </c>
      <c r="AF148" s="603">
        <f t="shared" si="34"/>
        <v>0</v>
      </c>
      <c r="AG148" s="307">
        <f t="shared" si="35"/>
        <v>0</v>
      </c>
      <c r="AH148" s="307">
        <f t="shared" si="36"/>
        <v>0</v>
      </c>
      <c r="AI148" s="307">
        <f t="shared" si="37"/>
        <v>0</v>
      </c>
    </row>
    <row r="149" spans="1:35" ht="57.6" customHeight="1">
      <c r="A149" s="605">
        <v>132</v>
      </c>
      <c r="B149" s="631">
        <v>7000027834</v>
      </c>
      <c r="C149" s="631">
        <v>10</v>
      </c>
      <c r="D149" s="630" t="s">
        <v>481</v>
      </c>
      <c r="E149" s="631">
        <v>1000065966</v>
      </c>
      <c r="F149" s="631">
        <v>18</v>
      </c>
      <c r="G149" s="630" t="s">
        <v>612</v>
      </c>
      <c r="H149" s="631" t="s">
        <v>219</v>
      </c>
      <c r="I149" s="631">
        <v>54</v>
      </c>
      <c r="J149" s="617"/>
      <c r="K149" s="618" t="str">
        <f t="shared" si="38"/>
        <v>INCLUDED</v>
      </c>
      <c r="L149" s="617"/>
      <c r="M149" s="618" t="str">
        <f t="shared" si="39"/>
        <v>INCLUDED</v>
      </c>
      <c r="N149" s="618">
        <f t="shared" si="40"/>
        <v>0</v>
      </c>
      <c r="O149" s="618" t="str">
        <f t="shared" si="41"/>
        <v>INCLUDED</v>
      </c>
      <c r="P149" s="618" t="str">
        <f t="shared" si="42"/>
        <v>0</v>
      </c>
      <c r="Q149" s="618" t="str">
        <f t="shared" si="43"/>
        <v>0</v>
      </c>
      <c r="R149" s="618">
        <f t="shared" si="44"/>
        <v>0</v>
      </c>
      <c r="S149" s="618">
        <f t="shared" si="45"/>
        <v>0</v>
      </c>
      <c r="T149" s="601">
        <f t="shared" si="27"/>
        <v>0</v>
      </c>
      <c r="U149" s="601">
        <f>IF( F149="",#REF!*(IF(O149="Included",0,O149))/100,F149*(IF(O149="Included",0,O149)))</f>
        <v>0</v>
      </c>
      <c r="V149" s="602">
        <f>Discount!$H$36</f>
        <v>0</v>
      </c>
      <c r="W149" s="602">
        <f t="shared" si="28"/>
        <v>0</v>
      </c>
      <c r="X149" s="602">
        <f>IF(F149="",#REF!*W149/100,F149*W149)</f>
        <v>0</v>
      </c>
      <c r="Y149" s="603">
        <f t="shared" si="29"/>
        <v>0</v>
      </c>
      <c r="AA149" s="604">
        <f t="shared" si="30"/>
        <v>0</v>
      </c>
      <c r="AB149" s="603">
        <f t="shared" si="31"/>
        <v>0</v>
      </c>
      <c r="AC149" s="603">
        <f>IF(F149="",#REF!/100,F149)</f>
        <v>18</v>
      </c>
      <c r="AD149" s="603">
        <f t="shared" si="32"/>
        <v>0</v>
      </c>
      <c r="AE149" s="603">
        <f t="shared" si="33"/>
        <v>0</v>
      </c>
      <c r="AF149" s="603">
        <f t="shared" si="34"/>
        <v>0</v>
      </c>
      <c r="AG149" s="307">
        <f t="shared" si="35"/>
        <v>0</v>
      </c>
      <c r="AH149" s="307">
        <f t="shared" si="36"/>
        <v>0</v>
      </c>
      <c r="AI149" s="307">
        <f t="shared" si="37"/>
        <v>0</v>
      </c>
    </row>
    <row r="150" spans="1:35" ht="57.6" customHeight="1">
      <c r="A150" s="605">
        <v>133</v>
      </c>
      <c r="B150" s="631">
        <v>7000027835</v>
      </c>
      <c r="C150" s="631">
        <v>10</v>
      </c>
      <c r="D150" s="630" t="s">
        <v>481</v>
      </c>
      <c r="E150" s="631">
        <v>1000050004</v>
      </c>
      <c r="F150" s="631">
        <v>18</v>
      </c>
      <c r="G150" s="630" t="s">
        <v>430</v>
      </c>
      <c r="H150" s="631" t="s">
        <v>219</v>
      </c>
      <c r="I150" s="631">
        <v>18</v>
      </c>
      <c r="J150" s="617"/>
      <c r="K150" s="618" t="str">
        <f t="shared" si="38"/>
        <v>INCLUDED</v>
      </c>
      <c r="L150" s="617"/>
      <c r="M150" s="618" t="str">
        <f t="shared" si="39"/>
        <v>INCLUDED</v>
      </c>
      <c r="N150" s="618">
        <f t="shared" si="40"/>
        <v>0</v>
      </c>
      <c r="O150" s="618" t="str">
        <f t="shared" si="41"/>
        <v>INCLUDED</v>
      </c>
      <c r="P150" s="618" t="str">
        <f t="shared" si="42"/>
        <v>0</v>
      </c>
      <c r="Q150" s="618" t="str">
        <f t="shared" si="43"/>
        <v>0</v>
      </c>
      <c r="R150" s="618">
        <f t="shared" si="44"/>
        <v>0</v>
      </c>
      <c r="S150" s="618">
        <f t="shared" si="45"/>
        <v>0</v>
      </c>
      <c r="T150" s="601">
        <f t="shared" si="27"/>
        <v>0</v>
      </c>
      <c r="U150" s="601">
        <f>IF( F150="",#REF!*(IF(O150="Included",0,O150))/100,F150*(IF(O150="Included",0,O150)))</f>
        <v>0</v>
      </c>
      <c r="V150" s="602">
        <f>Discount!$H$36</f>
        <v>0</v>
      </c>
      <c r="W150" s="602">
        <f t="shared" si="28"/>
        <v>0</v>
      </c>
      <c r="X150" s="602">
        <f>IF(F150="",#REF!*W150/100,F150*W150)</f>
        <v>0</v>
      </c>
      <c r="Y150" s="603">
        <f t="shared" si="29"/>
        <v>0</v>
      </c>
      <c r="AA150" s="604">
        <f t="shared" si="30"/>
        <v>0</v>
      </c>
      <c r="AB150" s="603">
        <f t="shared" si="31"/>
        <v>0</v>
      </c>
      <c r="AC150" s="603">
        <f>IF(F150="",#REF!/100,F150)</f>
        <v>18</v>
      </c>
      <c r="AD150" s="603">
        <f t="shared" si="32"/>
        <v>0</v>
      </c>
      <c r="AE150" s="603">
        <f t="shared" si="33"/>
        <v>0</v>
      </c>
      <c r="AF150" s="603">
        <f t="shared" si="34"/>
        <v>0</v>
      </c>
      <c r="AG150" s="307">
        <f t="shared" si="35"/>
        <v>0</v>
      </c>
      <c r="AH150" s="307">
        <f t="shared" si="36"/>
        <v>0</v>
      </c>
      <c r="AI150" s="307">
        <f t="shared" si="37"/>
        <v>0</v>
      </c>
    </row>
    <row r="151" spans="1:35" ht="57.6" customHeight="1">
      <c r="A151" s="605">
        <v>134</v>
      </c>
      <c r="B151" s="631">
        <v>7000027836</v>
      </c>
      <c r="C151" s="631">
        <v>10</v>
      </c>
      <c r="D151" s="630" t="s">
        <v>481</v>
      </c>
      <c r="E151" s="631">
        <v>1000022800</v>
      </c>
      <c r="F151" s="631">
        <v>18</v>
      </c>
      <c r="G151" s="630" t="s">
        <v>620</v>
      </c>
      <c r="H151" s="631" t="s">
        <v>219</v>
      </c>
      <c r="I151" s="631">
        <v>18</v>
      </c>
      <c r="J151" s="617"/>
      <c r="K151" s="618" t="str">
        <f t="shared" si="38"/>
        <v>INCLUDED</v>
      </c>
      <c r="L151" s="617"/>
      <c r="M151" s="618" t="str">
        <f t="shared" si="39"/>
        <v>INCLUDED</v>
      </c>
      <c r="N151" s="618">
        <f t="shared" si="40"/>
        <v>0</v>
      </c>
      <c r="O151" s="618" t="str">
        <f t="shared" si="41"/>
        <v>INCLUDED</v>
      </c>
      <c r="P151" s="618" t="str">
        <f t="shared" si="42"/>
        <v>0</v>
      </c>
      <c r="Q151" s="618" t="str">
        <f t="shared" si="43"/>
        <v>0</v>
      </c>
      <c r="R151" s="618">
        <f t="shared" si="44"/>
        <v>0</v>
      </c>
      <c r="S151" s="618">
        <f t="shared" si="45"/>
        <v>0</v>
      </c>
      <c r="T151" s="601">
        <f t="shared" si="27"/>
        <v>0</v>
      </c>
      <c r="U151" s="601">
        <f>IF( F151="",#REF!*(IF(O151="Included",0,O151))/100,F151*(IF(O151="Included",0,O151)))</f>
        <v>0</v>
      </c>
      <c r="V151" s="602">
        <f>Discount!$H$36</f>
        <v>0</v>
      </c>
      <c r="W151" s="602">
        <f t="shared" si="28"/>
        <v>0</v>
      </c>
      <c r="X151" s="602">
        <f>IF(F151="",#REF!*W151/100,F151*W151)</f>
        <v>0</v>
      </c>
      <c r="Y151" s="603">
        <f t="shared" si="29"/>
        <v>0</v>
      </c>
      <c r="AA151" s="604">
        <f t="shared" si="30"/>
        <v>0</v>
      </c>
      <c r="AB151" s="603">
        <f t="shared" si="31"/>
        <v>0</v>
      </c>
      <c r="AC151" s="603">
        <f>IF(F151="",#REF!/100,F151)</f>
        <v>18</v>
      </c>
      <c r="AD151" s="603">
        <f t="shared" si="32"/>
        <v>0</v>
      </c>
      <c r="AE151" s="603">
        <f t="shared" si="33"/>
        <v>0</v>
      </c>
      <c r="AF151" s="603">
        <f t="shared" si="34"/>
        <v>0</v>
      </c>
      <c r="AG151" s="307">
        <f t="shared" si="35"/>
        <v>0</v>
      </c>
      <c r="AH151" s="307">
        <f t="shared" si="36"/>
        <v>0</v>
      </c>
      <c r="AI151" s="307">
        <f t="shared" si="37"/>
        <v>0</v>
      </c>
    </row>
    <row r="152" spans="1:35" ht="57.6" customHeight="1">
      <c r="A152" s="605">
        <v>135</v>
      </c>
      <c r="B152" s="631">
        <v>7000027837</v>
      </c>
      <c r="C152" s="631">
        <v>10</v>
      </c>
      <c r="D152" s="630" t="s">
        <v>481</v>
      </c>
      <c r="E152" s="631">
        <v>1000028403</v>
      </c>
      <c r="F152" s="631">
        <v>18</v>
      </c>
      <c r="G152" s="630" t="s">
        <v>429</v>
      </c>
      <c r="H152" s="631" t="s">
        <v>219</v>
      </c>
      <c r="I152" s="631">
        <v>54</v>
      </c>
      <c r="J152" s="617"/>
      <c r="K152" s="618" t="str">
        <f t="shared" si="38"/>
        <v>INCLUDED</v>
      </c>
      <c r="L152" s="617"/>
      <c r="M152" s="618" t="str">
        <f t="shared" si="39"/>
        <v>INCLUDED</v>
      </c>
      <c r="N152" s="618">
        <f t="shared" si="40"/>
        <v>0</v>
      </c>
      <c r="O152" s="618" t="str">
        <f t="shared" si="41"/>
        <v>INCLUDED</v>
      </c>
      <c r="P152" s="618" t="str">
        <f t="shared" si="42"/>
        <v>0</v>
      </c>
      <c r="Q152" s="618" t="str">
        <f t="shared" si="43"/>
        <v>0</v>
      </c>
      <c r="R152" s="618">
        <f t="shared" si="44"/>
        <v>0</v>
      </c>
      <c r="S152" s="618">
        <f t="shared" si="45"/>
        <v>0</v>
      </c>
      <c r="T152" s="601">
        <f t="shared" si="27"/>
        <v>0</v>
      </c>
      <c r="U152" s="601">
        <f>IF( F152="",#REF!*(IF(O152="Included",0,O152))/100,F152*(IF(O152="Included",0,O152)))</f>
        <v>0</v>
      </c>
      <c r="V152" s="602">
        <f>Discount!$H$36</f>
        <v>0</v>
      </c>
      <c r="W152" s="602">
        <f t="shared" si="28"/>
        <v>0</v>
      </c>
      <c r="X152" s="602">
        <f>IF(F152="",#REF!*W152/100,F152*W152)</f>
        <v>0</v>
      </c>
      <c r="Y152" s="603">
        <f t="shared" si="29"/>
        <v>0</v>
      </c>
      <c r="AA152" s="604">
        <f t="shared" si="30"/>
        <v>0</v>
      </c>
      <c r="AB152" s="603">
        <f t="shared" si="31"/>
        <v>0</v>
      </c>
      <c r="AC152" s="603">
        <f>IF(F152="",#REF!/100,F152)</f>
        <v>18</v>
      </c>
      <c r="AD152" s="603">
        <f t="shared" si="32"/>
        <v>0</v>
      </c>
      <c r="AE152" s="603">
        <f t="shared" si="33"/>
        <v>0</v>
      </c>
      <c r="AF152" s="603">
        <f t="shared" si="34"/>
        <v>0</v>
      </c>
      <c r="AG152" s="307">
        <f t="shared" si="35"/>
        <v>0</v>
      </c>
      <c r="AH152" s="307">
        <f t="shared" si="36"/>
        <v>0</v>
      </c>
      <c r="AI152" s="307">
        <f t="shared" si="37"/>
        <v>0</v>
      </c>
    </row>
    <row r="153" spans="1:35" ht="57.6" customHeight="1">
      <c r="A153" s="605">
        <v>136</v>
      </c>
      <c r="B153" s="631">
        <v>7000027838</v>
      </c>
      <c r="C153" s="631">
        <v>10</v>
      </c>
      <c r="D153" s="630" t="s">
        <v>481</v>
      </c>
      <c r="E153" s="631">
        <v>1000065970</v>
      </c>
      <c r="F153" s="631">
        <v>18</v>
      </c>
      <c r="G153" s="630" t="s">
        <v>594</v>
      </c>
      <c r="H153" s="631" t="s">
        <v>219</v>
      </c>
      <c r="I153" s="631">
        <v>54</v>
      </c>
      <c r="J153" s="617"/>
      <c r="K153" s="618" t="str">
        <f t="shared" si="38"/>
        <v>INCLUDED</v>
      </c>
      <c r="L153" s="617"/>
      <c r="M153" s="618" t="str">
        <f t="shared" si="39"/>
        <v>INCLUDED</v>
      </c>
      <c r="N153" s="618">
        <f t="shared" si="40"/>
        <v>0</v>
      </c>
      <c r="O153" s="618" t="str">
        <f t="shared" si="41"/>
        <v>INCLUDED</v>
      </c>
      <c r="P153" s="618" t="str">
        <f t="shared" si="42"/>
        <v>0</v>
      </c>
      <c r="Q153" s="618" t="str">
        <f t="shared" si="43"/>
        <v>0</v>
      </c>
      <c r="R153" s="618">
        <f t="shared" si="44"/>
        <v>0</v>
      </c>
      <c r="S153" s="618">
        <f t="shared" si="45"/>
        <v>0</v>
      </c>
      <c r="T153" s="601">
        <f t="shared" si="27"/>
        <v>0</v>
      </c>
      <c r="U153" s="601">
        <f>IF( F153="",#REF!*(IF(O153="Included",0,O153))/100,F153*(IF(O153="Included",0,O153)))</f>
        <v>0</v>
      </c>
      <c r="V153" s="602">
        <f>Discount!$H$36</f>
        <v>0</v>
      </c>
      <c r="W153" s="602">
        <f t="shared" si="28"/>
        <v>0</v>
      </c>
      <c r="X153" s="602">
        <f>IF(F153="",#REF!*W153/100,F153*W153)</f>
        <v>0</v>
      </c>
      <c r="Y153" s="603">
        <f t="shared" si="29"/>
        <v>0</v>
      </c>
      <c r="AA153" s="604">
        <f t="shared" si="30"/>
        <v>0</v>
      </c>
      <c r="AB153" s="603">
        <f t="shared" si="31"/>
        <v>0</v>
      </c>
      <c r="AC153" s="603">
        <f>IF(F153="",#REF!/100,F153)</f>
        <v>18</v>
      </c>
      <c r="AD153" s="603">
        <f t="shared" si="32"/>
        <v>0</v>
      </c>
      <c r="AE153" s="603">
        <f t="shared" si="33"/>
        <v>0</v>
      </c>
      <c r="AF153" s="603">
        <f t="shared" si="34"/>
        <v>0</v>
      </c>
      <c r="AG153" s="307">
        <f t="shared" si="35"/>
        <v>0</v>
      </c>
      <c r="AH153" s="307">
        <f t="shared" si="36"/>
        <v>0</v>
      </c>
      <c r="AI153" s="307">
        <f t="shared" si="37"/>
        <v>0</v>
      </c>
    </row>
    <row r="154" spans="1:35" ht="57.6" customHeight="1">
      <c r="A154" s="605">
        <v>137</v>
      </c>
      <c r="B154" s="631">
        <v>7000027839</v>
      </c>
      <c r="C154" s="631">
        <v>10</v>
      </c>
      <c r="D154" s="630" t="s">
        <v>481</v>
      </c>
      <c r="E154" s="631">
        <v>1000022813</v>
      </c>
      <c r="F154" s="631">
        <v>18</v>
      </c>
      <c r="G154" s="630" t="s">
        <v>426</v>
      </c>
      <c r="H154" s="631" t="s">
        <v>427</v>
      </c>
      <c r="I154" s="631">
        <v>3.96</v>
      </c>
      <c r="J154" s="617"/>
      <c r="K154" s="618" t="str">
        <f t="shared" si="38"/>
        <v>INCLUDED</v>
      </c>
      <c r="L154" s="617"/>
      <c r="M154" s="618" t="str">
        <f t="shared" si="39"/>
        <v>INCLUDED</v>
      </c>
      <c r="N154" s="618">
        <f t="shared" si="40"/>
        <v>0</v>
      </c>
      <c r="O154" s="618" t="str">
        <f t="shared" si="41"/>
        <v>INCLUDED</v>
      </c>
      <c r="P154" s="618" t="str">
        <f t="shared" si="42"/>
        <v>0</v>
      </c>
      <c r="Q154" s="618" t="str">
        <f t="shared" si="43"/>
        <v>0</v>
      </c>
      <c r="R154" s="618">
        <f t="shared" si="44"/>
        <v>0</v>
      </c>
      <c r="S154" s="618">
        <f t="shared" si="45"/>
        <v>0</v>
      </c>
      <c r="T154" s="601">
        <f t="shared" si="27"/>
        <v>0</v>
      </c>
      <c r="U154" s="601">
        <f>IF( F154="",#REF!*(IF(O154="Included",0,O154))/100,F154*(IF(O154="Included",0,O154)))</f>
        <v>0</v>
      </c>
      <c r="V154" s="602">
        <f>Discount!$H$36</f>
        <v>0</v>
      </c>
      <c r="W154" s="602">
        <f t="shared" si="28"/>
        <v>0</v>
      </c>
      <c r="X154" s="602">
        <f>IF(F154="",#REF!*W154/100,F154*W154)</f>
        <v>0</v>
      </c>
      <c r="Y154" s="603">
        <f t="shared" si="29"/>
        <v>0</v>
      </c>
      <c r="AA154" s="604">
        <f t="shared" si="30"/>
        <v>0</v>
      </c>
      <c r="AB154" s="603">
        <f t="shared" si="31"/>
        <v>0</v>
      </c>
      <c r="AC154" s="603">
        <f>IF(F154="",#REF!/100,F154)</f>
        <v>18</v>
      </c>
      <c r="AD154" s="603">
        <f t="shared" si="32"/>
        <v>0</v>
      </c>
      <c r="AE154" s="603">
        <f t="shared" si="33"/>
        <v>0</v>
      </c>
      <c r="AF154" s="603">
        <f t="shared" si="34"/>
        <v>0</v>
      </c>
      <c r="AG154" s="307">
        <f t="shared" si="35"/>
        <v>0</v>
      </c>
      <c r="AH154" s="307">
        <f t="shared" si="36"/>
        <v>0</v>
      </c>
      <c r="AI154" s="307">
        <f t="shared" si="37"/>
        <v>0</v>
      </c>
    </row>
    <row r="155" spans="1:35" ht="57.6" customHeight="1">
      <c r="A155" s="605">
        <v>138</v>
      </c>
      <c r="B155" s="631">
        <v>7000027840</v>
      </c>
      <c r="C155" s="631">
        <v>10</v>
      </c>
      <c r="D155" s="630" t="s">
        <v>481</v>
      </c>
      <c r="E155" s="631">
        <v>1000066076</v>
      </c>
      <c r="F155" s="631">
        <v>18</v>
      </c>
      <c r="G155" s="630" t="s">
        <v>443</v>
      </c>
      <c r="H155" s="631" t="s">
        <v>219</v>
      </c>
      <c r="I155" s="631">
        <v>18</v>
      </c>
      <c r="J155" s="617"/>
      <c r="K155" s="618" t="str">
        <f t="shared" si="38"/>
        <v>INCLUDED</v>
      </c>
      <c r="L155" s="617"/>
      <c r="M155" s="618" t="str">
        <f t="shared" si="39"/>
        <v>INCLUDED</v>
      </c>
      <c r="N155" s="618">
        <f t="shared" si="40"/>
        <v>0</v>
      </c>
      <c r="O155" s="618" t="str">
        <f t="shared" si="41"/>
        <v>INCLUDED</v>
      </c>
      <c r="P155" s="618" t="str">
        <f t="shared" si="42"/>
        <v>0</v>
      </c>
      <c r="Q155" s="618" t="str">
        <f t="shared" si="43"/>
        <v>0</v>
      </c>
      <c r="R155" s="618">
        <f t="shared" si="44"/>
        <v>0</v>
      </c>
      <c r="S155" s="618">
        <f t="shared" si="45"/>
        <v>0</v>
      </c>
      <c r="T155" s="601">
        <f t="shared" si="27"/>
        <v>0</v>
      </c>
      <c r="U155" s="601">
        <f>IF( F155="",#REF!*(IF(O155="Included",0,O155))/100,F155*(IF(O155="Included",0,O155)))</f>
        <v>0</v>
      </c>
      <c r="V155" s="602">
        <f>Discount!$H$36</f>
        <v>0</v>
      </c>
      <c r="W155" s="602">
        <f t="shared" si="28"/>
        <v>0</v>
      </c>
      <c r="X155" s="602">
        <f>IF(F155="",#REF!*W155/100,F155*W155)</f>
        <v>0</v>
      </c>
      <c r="Y155" s="603">
        <f t="shared" si="29"/>
        <v>0</v>
      </c>
      <c r="AA155" s="604">
        <f t="shared" si="30"/>
        <v>0</v>
      </c>
      <c r="AB155" s="603">
        <f t="shared" si="31"/>
        <v>0</v>
      </c>
      <c r="AC155" s="603">
        <f>IF(F155="",#REF!/100,F155)</f>
        <v>18</v>
      </c>
      <c r="AD155" s="603">
        <f t="shared" si="32"/>
        <v>0</v>
      </c>
      <c r="AE155" s="603">
        <f t="shared" si="33"/>
        <v>0</v>
      </c>
      <c r="AF155" s="603">
        <f t="shared" si="34"/>
        <v>0</v>
      </c>
      <c r="AG155" s="307">
        <f t="shared" si="35"/>
        <v>0</v>
      </c>
      <c r="AH155" s="307">
        <f t="shared" si="36"/>
        <v>0</v>
      </c>
      <c r="AI155" s="307">
        <f t="shared" si="37"/>
        <v>0</v>
      </c>
    </row>
    <row r="156" spans="1:35" ht="57.6" customHeight="1">
      <c r="A156" s="605">
        <v>139</v>
      </c>
      <c r="B156" s="631">
        <v>7000027841</v>
      </c>
      <c r="C156" s="631">
        <v>10</v>
      </c>
      <c r="D156" s="630" t="s">
        <v>481</v>
      </c>
      <c r="E156" s="631">
        <v>1000022819</v>
      </c>
      <c r="F156" s="631">
        <v>18</v>
      </c>
      <c r="G156" s="630" t="s">
        <v>609</v>
      </c>
      <c r="H156" s="631" t="s">
        <v>427</v>
      </c>
      <c r="I156" s="631">
        <v>0.39600000000000002</v>
      </c>
      <c r="J156" s="617"/>
      <c r="K156" s="618" t="str">
        <f t="shared" si="38"/>
        <v>INCLUDED</v>
      </c>
      <c r="L156" s="617"/>
      <c r="M156" s="618" t="str">
        <f t="shared" si="39"/>
        <v>INCLUDED</v>
      </c>
      <c r="N156" s="618">
        <f t="shared" si="40"/>
        <v>0</v>
      </c>
      <c r="O156" s="618" t="str">
        <f t="shared" si="41"/>
        <v>INCLUDED</v>
      </c>
      <c r="P156" s="618" t="str">
        <f t="shared" si="42"/>
        <v>0</v>
      </c>
      <c r="Q156" s="618" t="str">
        <f t="shared" si="43"/>
        <v>0</v>
      </c>
      <c r="R156" s="618">
        <f t="shared" si="44"/>
        <v>0</v>
      </c>
      <c r="S156" s="618">
        <f t="shared" si="45"/>
        <v>0</v>
      </c>
      <c r="T156" s="601">
        <f t="shared" si="27"/>
        <v>0</v>
      </c>
      <c r="U156" s="601">
        <f>IF( F156="",#REF!*(IF(O156="Included",0,O156))/100,F156*(IF(O156="Included",0,O156)))</f>
        <v>0</v>
      </c>
      <c r="V156" s="602">
        <f>Discount!$H$36</f>
        <v>0</v>
      </c>
      <c r="W156" s="602">
        <f t="shared" si="28"/>
        <v>0</v>
      </c>
      <c r="X156" s="602">
        <f>IF(F156="",#REF!*W156/100,F156*W156)</f>
        <v>0</v>
      </c>
      <c r="Y156" s="603">
        <f t="shared" si="29"/>
        <v>0</v>
      </c>
      <c r="AA156" s="604">
        <f t="shared" si="30"/>
        <v>0</v>
      </c>
      <c r="AB156" s="603">
        <f t="shared" si="31"/>
        <v>0</v>
      </c>
      <c r="AC156" s="603">
        <f>IF(F156="",#REF!/100,F156)</f>
        <v>18</v>
      </c>
      <c r="AD156" s="603">
        <f t="shared" si="32"/>
        <v>0</v>
      </c>
      <c r="AE156" s="603">
        <f t="shared" si="33"/>
        <v>0</v>
      </c>
      <c r="AF156" s="603">
        <f t="shared" si="34"/>
        <v>0</v>
      </c>
      <c r="AG156" s="307">
        <f t="shared" si="35"/>
        <v>0</v>
      </c>
      <c r="AH156" s="307">
        <f t="shared" si="36"/>
        <v>0</v>
      </c>
      <c r="AI156" s="307">
        <f t="shared" si="37"/>
        <v>0</v>
      </c>
    </row>
    <row r="157" spans="1:35" ht="57.6" customHeight="1">
      <c r="A157" s="605">
        <v>140</v>
      </c>
      <c r="B157" s="631">
        <v>7000027842</v>
      </c>
      <c r="C157" s="631">
        <v>10</v>
      </c>
      <c r="D157" s="630" t="s">
        <v>481</v>
      </c>
      <c r="E157" s="631">
        <v>1000017118</v>
      </c>
      <c r="F157" s="631">
        <v>18</v>
      </c>
      <c r="G157" s="630" t="s">
        <v>428</v>
      </c>
      <c r="H157" s="631" t="s">
        <v>219</v>
      </c>
      <c r="I157" s="631">
        <v>108</v>
      </c>
      <c r="J157" s="617"/>
      <c r="K157" s="618" t="str">
        <f t="shared" si="38"/>
        <v>INCLUDED</v>
      </c>
      <c r="L157" s="617"/>
      <c r="M157" s="618" t="str">
        <f t="shared" si="39"/>
        <v>INCLUDED</v>
      </c>
      <c r="N157" s="618">
        <f t="shared" si="40"/>
        <v>0</v>
      </c>
      <c r="O157" s="618" t="str">
        <f t="shared" si="41"/>
        <v>INCLUDED</v>
      </c>
      <c r="P157" s="618" t="str">
        <f t="shared" si="42"/>
        <v>0</v>
      </c>
      <c r="Q157" s="618" t="str">
        <f t="shared" si="43"/>
        <v>0</v>
      </c>
      <c r="R157" s="618">
        <f t="shared" si="44"/>
        <v>0</v>
      </c>
      <c r="S157" s="618">
        <f t="shared" si="45"/>
        <v>0</v>
      </c>
      <c r="T157" s="601">
        <f t="shared" si="27"/>
        <v>0</v>
      </c>
      <c r="U157" s="601">
        <f>IF( F157="",#REF!*(IF(O157="Included",0,O157))/100,F157*(IF(O157="Included",0,O157)))</f>
        <v>0</v>
      </c>
      <c r="V157" s="602">
        <f>Discount!$H$36</f>
        <v>0</v>
      </c>
      <c r="W157" s="602">
        <f t="shared" si="28"/>
        <v>0</v>
      </c>
      <c r="X157" s="602">
        <f>IF(F157="",#REF!*W157/100,F157*W157)</f>
        <v>0</v>
      </c>
      <c r="Y157" s="603">
        <f t="shared" si="29"/>
        <v>0</v>
      </c>
      <c r="AA157" s="604">
        <f t="shared" si="30"/>
        <v>0</v>
      </c>
      <c r="AB157" s="603">
        <f t="shared" si="31"/>
        <v>0</v>
      </c>
      <c r="AC157" s="603">
        <f>IF(F157="",#REF!/100,F157)</f>
        <v>18</v>
      </c>
      <c r="AD157" s="603">
        <f t="shared" si="32"/>
        <v>0</v>
      </c>
      <c r="AE157" s="603">
        <f t="shared" si="33"/>
        <v>0</v>
      </c>
      <c r="AF157" s="603">
        <f t="shared" si="34"/>
        <v>0</v>
      </c>
      <c r="AG157" s="307">
        <f t="shared" si="35"/>
        <v>0</v>
      </c>
      <c r="AH157" s="307">
        <f t="shared" si="36"/>
        <v>0</v>
      </c>
      <c r="AI157" s="307">
        <f t="shared" si="37"/>
        <v>0</v>
      </c>
    </row>
    <row r="158" spans="1:35" ht="57.6" customHeight="1">
      <c r="A158" s="605">
        <v>141</v>
      </c>
      <c r="B158" s="631">
        <v>7000027843</v>
      </c>
      <c r="C158" s="631">
        <v>10</v>
      </c>
      <c r="D158" s="630" t="s">
        <v>481</v>
      </c>
      <c r="E158" s="631">
        <v>1000037908</v>
      </c>
      <c r="F158" s="631">
        <v>18</v>
      </c>
      <c r="G158" s="630" t="s">
        <v>425</v>
      </c>
      <c r="H158" s="631" t="s">
        <v>219</v>
      </c>
      <c r="I158" s="631">
        <v>36</v>
      </c>
      <c r="J158" s="617"/>
      <c r="K158" s="618" t="str">
        <f t="shared" si="38"/>
        <v>INCLUDED</v>
      </c>
      <c r="L158" s="617"/>
      <c r="M158" s="618" t="str">
        <f t="shared" si="39"/>
        <v>INCLUDED</v>
      </c>
      <c r="N158" s="618">
        <f t="shared" si="40"/>
        <v>0</v>
      </c>
      <c r="O158" s="618" t="str">
        <f t="shared" si="41"/>
        <v>INCLUDED</v>
      </c>
      <c r="P158" s="618" t="str">
        <f t="shared" si="42"/>
        <v>0</v>
      </c>
      <c r="Q158" s="618" t="str">
        <f t="shared" si="43"/>
        <v>0</v>
      </c>
      <c r="R158" s="618">
        <f t="shared" si="44"/>
        <v>0</v>
      </c>
      <c r="S158" s="618">
        <f t="shared" si="45"/>
        <v>0</v>
      </c>
      <c r="T158" s="601">
        <f t="shared" si="27"/>
        <v>0</v>
      </c>
      <c r="U158" s="601">
        <f>IF( F158="",#REF!*(IF(O158="Included",0,O158))/100,F158*(IF(O158="Included",0,O158)))</f>
        <v>0</v>
      </c>
      <c r="V158" s="602">
        <f>Discount!$H$36</f>
        <v>0</v>
      </c>
      <c r="W158" s="602">
        <f t="shared" si="28"/>
        <v>0</v>
      </c>
      <c r="X158" s="602">
        <f>IF(F158="",#REF!*W158/100,F158*W158)</f>
        <v>0</v>
      </c>
      <c r="Y158" s="603">
        <f t="shared" si="29"/>
        <v>0</v>
      </c>
      <c r="AA158" s="604">
        <f t="shared" si="30"/>
        <v>0</v>
      </c>
      <c r="AB158" s="603">
        <f t="shared" si="31"/>
        <v>0</v>
      </c>
      <c r="AC158" s="603">
        <f>IF(F158="",#REF!/100,F158)</f>
        <v>18</v>
      </c>
      <c r="AD158" s="603">
        <f t="shared" si="32"/>
        <v>0</v>
      </c>
      <c r="AE158" s="603">
        <f t="shared" si="33"/>
        <v>0</v>
      </c>
      <c r="AF158" s="603">
        <f t="shared" si="34"/>
        <v>0</v>
      </c>
      <c r="AG158" s="307">
        <f t="shared" si="35"/>
        <v>0</v>
      </c>
      <c r="AH158" s="307">
        <f t="shared" si="36"/>
        <v>0</v>
      </c>
      <c r="AI158" s="307">
        <f t="shared" si="37"/>
        <v>0</v>
      </c>
    </row>
    <row r="159" spans="1:35" ht="57.6" customHeight="1">
      <c r="A159" s="605">
        <v>142</v>
      </c>
      <c r="B159" s="631">
        <v>7000027844</v>
      </c>
      <c r="C159" s="631">
        <v>10</v>
      </c>
      <c r="D159" s="630" t="s">
        <v>481</v>
      </c>
      <c r="E159" s="631">
        <v>1000065967</v>
      </c>
      <c r="F159" s="631">
        <v>18</v>
      </c>
      <c r="G159" s="630" t="s">
        <v>613</v>
      </c>
      <c r="H159" s="631" t="s">
        <v>219</v>
      </c>
      <c r="I159" s="631">
        <v>54</v>
      </c>
      <c r="J159" s="617"/>
      <c r="K159" s="618" t="str">
        <f t="shared" si="38"/>
        <v>INCLUDED</v>
      </c>
      <c r="L159" s="617"/>
      <c r="M159" s="618" t="str">
        <f t="shared" si="39"/>
        <v>INCLUDED</v>
      </c>
      <c r="N159" s="618">
        <f t="shared" si="40"/>
        <v>0</v>
      </c>
      <c r="O159" s="618" t="str">
        <f t="shared" si="41"/>
        <v>INCLUDED</v>
      </c>
      <c r="P159" s="618" t="str">
        <f t="shared" si="42"/>
        <v>0</v>
      </c>
      <c r="Q159" s="618" t="str">
        <f t="shared" si="43"/>
        <v>0</v>
      </c>
      <c r="R159" s="618">
        <f t="shared" si="44"/>
        <v>0</v>
      </c>
      <c r="S159" s="618">
        <f t="shared" si="45"/>
        <v>0</v>
      </c>
      <c r="T159" s="601">
        <f t="shared" si="27"/>
        <v>0</v>
      </c>
      <c r="U159" s="601">
        <f>IF( F159="",#REF!*(IF(O159="Included",0,O159))/100,F159*(IF(O159="Included",0,O159)))</f>
        <v>0</v>
      </c>
      <c r="V159" s="602">
        <f>Discount!$H$36</f>
        <v>0</v>
      </c>
      <c r="W159" s="602">
        <f t="shared" si="28"/>
        <v>0</v>
      </c>
      <c r="X159" s="602">
        <f>IF(F159="",#REF!*W159/100,F159*W159)</f>
        <v>0</v>
      </c>
      <c r="Y159" s="603">
        <f t="shared" si="29"/>
        <v>0</v>
      </c>
      <c r="AA159" s="604">
        <f t="shared" si="30"/>
        <v>0</v>
      </c>
      <c r="AB159" s="603">
        <f t="shared" si="31"/>
        <v>0</v>
      </c>
      <c r="AC159" s="603">
        <f>IF(F159="",#REF!/100,F159)</f>
        <v>18</v>
      </c>
      <c r="AD159" s="603">
        <f t="shared" si="32"/>
        <v>0</v>
      </c>
      <c r="AE159" s="603">
        <f t="shared" si="33"/>
        <v>0</v>
      </c>
      <c r="AF159" s="603">
        <f t="shared" si="34"/>
        <v>0</v>
      </c>
      <c r="AG159" s="307">
        <f t="shared" si="35"/>
        <v>0</v>
      </c>
      <c r="AH159" s="307">
        <f t="shared" si="36"/>
        <v>0</v>
      </c>
      <c r="AI159" s="307">
        <f t="shared" si="37"/>
        <v>0</v>
      </c>
    </row>
    <row r="160" spans="1:35" ht="57.6" customHeight="1">
      <c r="A160" s="605">
        <v>143</v>
      </c>
      <c r="B160" s="631">
        <v>7000027845</v>
      </c>
      <c r="C160" s="631">
        <v>10</v>
      </c>
      <c r="D160" s="630" t="s">
        <v>482</v>
      </c>
      <c r="E160" s="631">
        <v>1000066057</v>
      </c>
      <c r="F160" s="631">
        <v>18</v>
      </c>
      <c r="G160" s="630" t="s">
        <v>621</v>
      </c>
      <c r="H160" s="631" t="s">
        <v>364</v>
      </c>
      <c r="I160" s="631">
        <v>572</v>
      </c>
      <c r="J160" s="617"/>
      <c r="K160" s="618" t="str">
        <f t="shared" si="38"/>
        <v>INCLUDED</v>
      </c>
      <c r="L160" s="617"/>
      <c r="M160" s="618" t="str">
        <f t="shared" si="39"/>
        <v>INCLUDED</v>
      </c>
      <c r="N160" s="618">
        <f t="shared" si="40"/>
        <v>0</v>
      </c>
      <c r="O160" s="618" t="str">
        <f t="shared" si="41"/>
        <v>INCLUDED</v>
      </c>
      <c r="P160" s="618" t="str">
        <f t="shared" si="42"/>
        <v>0</v>
      </c>
      <c r="Q160" s="618" t="str">
        <f t="shared" si="43"/>
        <v>0</v>
      </c>
      <c r="R160" s="618">
        <f t="shared" si="44"/>
        <v>0</v>
      </c>
      <c r="S160" s="618">
        <f t="shared" si="45"/>
        <v>0</v>
      </c>
      <c r="T160" s="601">
        <f t="shared" si="27"/>
        <v>0</v>
      </c>
      <c r="U160" s="601">
        <f>IF( F160="",#REF!*(IF(O160="Included",0,O160))/100,F160*(IF(O160="Included",0,O160)))</f>
        <v>0</v>
      </c>
      <c r="V160" s="602">
        <f>Discount!$H$36</f>
        <v>0</v>
      </c>
      <c r="W160" s="602">
        <f t="shared" si="28"/>
        <v>0</v>
      </c>
      <c r="X160" s="602">
        <f>IF(F160="",#REF!*W160/100,F160*W160)</f>
        <v>0</v>
      </c>
      <c r="Y160" s="603">
        <f t="shared" si="29"/>
        <v>0</v>
      </c>
      <c r="AA160" s="604">
        <f t="shared" si="30"/>
        <v>0</v>
      </c>
      <c r="AB160" s="603">
        <f t="shared" si="31"/>
        <v>0</v>
      </c>
      <c r="AC160" s="603">
        <f>IF(F160="",#REF!/100,F160)</f>
        <v>18</v>
      </c>
      <c r="AD160" s="603">
        <f t="shared" si="32"/>
        <v>0</v>
      </c>
      <c r="AE160" s="603">
        <f t="shared" si="33"/>
        <v>0</v>
      </c>
      <c r="AF160" s="603">
        <f t="shared" si="34"/>
        <v>0</v>
      </c>
      <c r="AG160" s="307">
        <f t="shared" si="35"/>
        <v>0</v>
      </c>
      <c r="AH160" s="307">
        <f t="shared" si="36"/>
        <v>0</v>
      </c>
      <c r="AI160" s="307">
        <f t="shared" si="37"/>
        <v>0</v>
      </c>
    </row>
    <row r="161" spans="1:35" ht="57.6" customHeight="1">
      <c r="A161" s="605">
        <v>144</v>
      </c>
      <c r="B161" s="631">
        <v>7000027846</v>
      </c>
      <c r="C161" s="631">
        <v>10</v>
      </c>
      <c r="D161" s="630" t="s">
        <v>482</v>
      </c>
      <c r="E161" s="631">
        <v>1000065729</v>
      </c>
      <c r="F161" s="631">
        <v>18</v>
      </c>
      <c r="G161" s="630" t="s">
        <v>619</v>
      </c>
      <c r="H161" s="631" t="s">
        <v>219</v>
      </c>
      <c r="I161" s="631">
        <v>13</v>
      </c>
      <c r="J161" s="617"/>
      <c r="K161" s="618" t="str">
        <f t="shared" si="38"/>
        <v>INCLUDED</v>
      </c>
      <c r="L161" s="617"/>
      <c r="M161" s="618" t="str">
        <f t="shared" si="39"/>
        <v>INCLUDED</v>
      </c>
      <c r="N161" s="618">
        <f t="shared" si="40"/>
        <v>0</v>
      </c>
      <c r="O161" s="618" t="str">
        <f t="shared" si="41"/>
        <v>INCLUDED</v>
      </c>
      <c r="P161" s="618" t="str">
        <f t="shared" si="42"/>
        <v>0</v>
      </c>
      <c r="Q161" s="618" t="str">
        <f t="shared" si="43"/>
        <v>0</v>
      </c>
      <c r="R161" s="618">
        <f t="shared" si="44"/>
        <v>0</v>
      </c>
      <c r="S161" s="618">
        <f t="shared" si="45"/>
        <v>0</v>
      </c>
      <c r="T161" s="601">
        <f t="shared" si="27"/>
        <v>0</v>
      </c>
      <c r="U161" s="601">
        <f>IF( F161="",#REF!*(IF(O161="Included",0,O161))/100,F161*(IF(O161="Included",0,O161)))</f>
        <v>0</v>
      </c>
      <c r="V161" s="602">
        <f>Discount!$H$36</f>
        <v>0</v>
      </c>
      <c r="W161" s="602">
        <f t="shared" si="28"/>
        <v>0</v>
      </c>
      <c r="X161" s="602">
        <f>IF(F161="",#REF!*W161/100,F161*W161)</f>
        <v>0</v>
      </c>
      <c r="Y161" s="603">
        <f t="shared" si="29"/>
        <v>0</v>
      </c>
      <c r="AA161" s="604">
        <f t="shared" si="30"/>
        <v>0</v>
      </c>
      <c r="AB161" s="603">
        <f t="shared" si="31"/>
        <v>0</v>
      </c>
      <c r="AC161" s="603">
        <f>IF(F161="",#REF!/100,F161)</f>
        <v>18</v>
      </c>
      <c r="AD161" s="603">
        <f t="shared" si="32"/>
        <v>0</v>
      </c>
      <c r="AE161" s="603">
        <f t="shared" si="33"/>
        <v>0</v>
      </c>
      <c r="AF161" s="603">
        <f t="shared" si="34"/>
        <v>0</v>
      </c>
      <c r="AG161" s="307">
        <f t="shared" si="35"/>
        <v>0</v>
      </c>
      <c r="AH161" s="307">
        <f t="shared" si="36"/>
        <v>0</v>
      </c>
      <c r="AI161" s="307">
        <f t="shared" si="37"/>
        <v>0</v>
      </c>
    </row>
    <row r="162" spans="1:35" ht="57.6" customHeight="1">
      <c r="A162" s="605">
        <v>145</v>
      </c>
      <c r="B162" s="631">
        <v>7000027847</v>
      </c>
      <c r="C162" s="631">
        <v>10</v>
      </c>
      <c r="D162" s="630" t="s">
        <v>482</v>
      </c>
      <c r="E162" s="631">
        <v>1000032344</v>
      </c>
      <c r="F162" s="631">
        <v>18</v>
      </c>
      <c r="G162" s="630" t="s">
        <v>437</v>
      </c>
      <c r="H162" s="631" t="s">
        <v>436</v>
      </c>
      <c r="I162" s="631">
        <v>39</v>
      </c>
      <c r="J162" s="617"/>
      <c r="K162" s="618" t="str">
        <f t="shared" si="38"/>
        <v>INCLUDED</v>
      </c>
      <c r="L162" s="617"/>
      <c r="M162" s="618" t="str">
        <f t="shared" si="39"/>
        <v>INCLUDED</v>
      </c>
      <c r="N162" s="618">
        <f t="shared" si="40"/>
        <v>0</v>
      </c>
      <c r="O162" s="618" t="str">
        <f t="shared" si="41"/>
        <v>INCLUDED</v>
      </c>
      <c r="P162" s="618" t="str">
        <f t="shared" si="42"/>
        <v>0</v>
      </c>
      <c r="Q162" s="618" t="str">
        <f t="shared" si="43"/>
        <v>0</v>
      </c>
      <c r="R162" s="618">
        <f t="shared" si="44"/>
        <v>0</v>
      </c>
      <c r="S162" s="618">
        <f t="shared" si="45"/>
        <v>0</v>
      </c>
      <c r="T162" s="601">
        <f t="shared" si="27"/>
        <v>0</v>
      </c>
      <c r="U162" s="601">
        <f>IF( F162="",#REF!*(IF(O162="Included",0,O162))/100,F162*(IF(O162="Included",0,O162)))</f>
        <v>0</v>
      </c>
      <c r="V162" s="602">
        <f>Discount!$H$36</f>
        <v>0</v>
      </c>
      <c r="W162" s="602">
        <f t="shared" si="28"/>
        <v>0</v>
      </c>
      <c r="X162" s="602">
        <f>IF(F162="",#REF!*W162/100,F162*W162)</f>
        <v>0</v>
      </c>
      <c r="Y162" s="603">
        <f t="shared" si="29"/>
        <v>0</v>
      </c>
      <c r="AA162" s="604">
        <f t="shared" si="30"/>
        <v>0</v>
      </c>
      <c r="AB162" s="603">
        <f t="shared" si="31"/>
        <v>0</v>
      </c>
      <c r="AC162" s="603">
        <f>IF(F162="",#REF!/100,F162)</f>
        <v>18</v>
      </c>
      <c r="AD162" s="603">
        <f t="shared" si="32"/>
        <v>0</v>
      </c>
      <c r="AE162" s="603">
        <f t="shared" si="33"/>
        <v>0</v>
      </c>
      <c r="AF162" s="603">
        <f t="shared" si="34"/>
        <v>0</v>
      </c>
      <c r="AG162" s="307">
        <f t="shared" si="35"/>
        <v>0</v>
      </c>
      <c r="AH162" s="307">
        <f t="shared" si="36"/>
        <v>0</v>
      </c>
      <c r="AI162" s="307">
        <f t="shared" si="37"/>
        <v>0</v>
      </c>
    </row>
    <row r="163" spans="1:35" ht="57.6" customHeight="1">
      <c r="A163" s="605">
        <v>146</v>
      </c>
      <c r="B163" s="631">
        <v>7000027848</v>
      </c>
      <c r="C163" s="631">
        <v>10</v>
      </c>
      <c r="D163" s="630" t="s">
        <v>482</v>
      </c>
      <c r="E163" s="631">
        <v>1000071671</v>
      </c>
      <c r="F163" s="631">
        <v>18</v>
      </c>
      <c r="G163" s="630" t="s">
        <v>615</v>
      </c>
      <c r="H163" s="631" t="s">
        <v>436</v>
      </c>
      <c r="I163" s="631">
        <v>26</v>
      </c>
      <c r="J163" s="617"/>
      <c r="K163" s="618" t="str">
        <f t="shared" si="38"/>
        <v>INCLUDED</v>
      </c>
      <c r="L163" s="617"/>
      <c r="M163" s="618" t="str">
        <f t="shared" si="39"/>
        <v>INCLUDED</v>
      </c>
      <c r="N163" s="618">
        <f t="shared" si="40"/>
        <v>0</v>
      </c>
      <c r="O163" s="618" t="str">
        <f t="shared" si="41"/>
        <v>INCLUDED</v>
      </c>
      <c r="P163" s="618" t="str">
        <f t="shared" si="42"/>
        <v>0</v>
      </c>
      <c r="Q163" s="618" t="str">
        <f t="shared" si="43"/>
        <v>0</v>
      </c>
      <c r="R163" s="618">
        <f t="shared" si="44"/>
        <v>0</v>
      </c>
      <c r="S163" s="618">
        <f t="shared" si="45"/>
        <v>0</v>
      </c>
      <c r="T163" s="601">
        <f t="shared" si="27"/>
        <v>0</v>
      </c>
      <c r="U163" s="601">
        <f>IF( F163="",#REF!*(IF(O163="Included",0,O163))/100,F163*(IF(O163="Included",0,O163)))</f>
        <v>0</v>
      </c>
      <c r="V163" s="602">
        <f>Discount!$H$36</f>
        <v>0</v>
      </c>
      <c r="W163" s="602">
        <f t="shared" si="28"/>
        <v>0</v>
      </c>
      <c r="X163" s="602">
        <f>IF(F163="",#REF!*W163/100,F163*W163)</f>
        <v>0</v>
      </c>
      <c r="Y163" s="603">
        <f t="shared" si="29"/>
        <v>0</v>
      </c>
      <c r="AA163" s="604">
        <f t="shared" si="30"/>
        <v>0</v>
      </c>
      <c r="AB163" s="603">
        <f t="shared" si="31"/>
        <v>0</v>
      </c>
      <c r="AC163" s="603">
        <f>IF(F163="",#REF!/100,F163)</f>
        <v>18</v>
      </c>
      <c r="AD163" s="603">
        <f t="shared" si="32"/>
        <v>0</v>
      </c>
      <c r="AE163" s="603">
        <f t="shared" si="33"/>
        <v>0</v>
      </c>
      <c r="AF163" s="603">
        <f t="shared" si="34"/>
        <v>0</v>
      </c>
      <c r="AG163" s="307">
        <f t="shared" si="35"/>
        <v>0</v>
      </c>
      <c r="AH163" s="307">
        <f t="shared" si="36"/>
        <v>0</v>
      </c>
      <c r="AI163" s="307">
        <f t="shared" si="37"/>
        <v>0</v>
      </c>
    </row>
    <row r="164" spans="1:35" ht="57.6" customHeight="1">
      <c r="A164" s="605">
        <v>147</v>
      </c>
      <c r="B164" s="631">
        <v>7000027849</v>
      </c>
      <c r="C164" s="631">
        <v>10</v>
      </c>
      <c r="D164" s="630" t="s">
        <v>482</v>
      </c>
      <c r="E164" s="631">
        <v>1000022814</v>
      </c>
      <c r="F164" s="631">
        <v>18</v>
      </c>
      <c r="G164" s="630" t="s">
        <v>434</v>
      </c>
      <c r="H164" s="631" t="s">
        <v>219</v>
      </c>
      <c r="I164" s="631">
        <v>52</v>
      </c>
      <c r="J164" s="617"/>
      <c r="K164" s="618" t="str">
        <f t="shared" si="38"/>
        <v>INCLUDED</v>
      </c>
      <c r="L164" s="617"/>
      <c r="M164" s="618" t="str">
        <f t="shared" si="39"/>
        <v>INCLUDED</v>
      </c>
      <c r="N164" s="618">
        <f t="shared" si="40"/>
        <v>0</v>
      </c>
      <c r="O164" s="618" t="str">
        <f t="shared" si="41"/>
        <v>INCLUDED</v>
      </c>
      <c r="P164" s="618" t="str">
        <f t="shared" si="42"/>
        <v>0</v>
      </c>
      <c r="Q164" s="618" t="str">
        <f t="shared" si="43"/>
        <v>0</v>
      </c>
      <c r="R164" s="618">
        <f t="shared" si="44"/>
        <v>0</v>
      </c>
      <c r="S164" s="618">
        <f t="shared" si="45"/>
        <v>0</v>
      </c>
      <c r="T164" s="601">
        <f t="shared" si="27"/>
        <v>0</v>
      </c>
      <c r="U164" s="601">
        <f>IF( F164="",#REF!*(IF(O164="Included",0,O164))/100,F164*(IF(O164="Included",0,O164)))</f>
        <v>0</v>
      </c>
      <c r="V164" s="602">
        <f>Discount!$H$36</f>
        <v>0</v>
      </c>
      <c r="W164" s="602">
        <f t="shared" si="28"/>
        <v>0</v>
      </c>
      <c r="X164" s="602">
        <f>IF(F164="",#REF!*W164/100,F164*W164)</f>
        <v>0</v>
      </c>
      <c r="Y164" s="603">
        <f t="shared" si="29"/>
        <v>0</v>
      </c>
      <c r="AA164" s="604">
        <f t="shared" si="30"/>
        <v>0</v>
      </c>
      <c r="AB164" s="603">
        <f t="shared" si="31"/>
        <v>0</v>
      </c>
      <c r="AC164" s="603">
        <f>IF(F164="",#REF!/100,F164)</f>
        <v>18</v>
      </c>
      <c r="AD164" s="603">
        <f t="shared" si="32"/>
        <v>0</v>
      </c>
      <c r="AE164" s="603">
        <f t="shared" si="33"/>
        <v>0</v>
      </c>
      <c r="AF164" s="603">
        <f t="shared" si="34"/>
        <v>0</v>
      </c>
      <c r="AG164" s="307">
        <f t="shared" si="35"/>
        <v>0</v>
      </c>
      <c r="AH164" s="307">
        <f t="shared" si="36"/>
        <v>0</v>
      </c>
      <c r="AI164" s="307">
        <f t="shared" si="37"/>
        <v>0</v>
      </c>
    </row>
    <row r="165" spans="1:35" ht="57.6" customHeight="1">
      <c r="A165" s="605">
        <v>148</v>
      </c>
      <c r="B165" s="631">
        <v>7000027850</v>
      </c>
      <c r="C165" s="631">
        <v>10</v>
      </c>
      <c r="D165" s="630" t="s">
        <v>482</v>
      </c>
      <c r="E165" s="631">
        <v>1000032345</v>
      </c>
      <c r="F165" s="631">
        <v>18</v>
      </c>
      <c r="G165" s="630" t="s">
        <v>614</v>
      </c>
      <c r="H165" s="631" t="s">
        <v>220</v>
      </c>
      <c r="I165" s="631">
        <v>26</v>
      </c>
      <c r="J165" s="617"/>
      <c r="K165" s="618" t="str">
        <f t="shared" si="38"/>
        <v>INCLUDED</v>
      </c>
      <c r="L165" s="617"/>
      <c r="M165" s="618" t="str">
        <f t="shared" si="39"/>
        <v>INCLUDED</v>
      </c>
      <c r="N165" s="618">
        <f t="shared" si="40"/>
        <v>0</v>
      </c>
      <c r="O165" s="618" t="str">
        <f t="shared" si="41"/>
        <v>INCLUDED</v>
      </c>
      <c r="P165" s="618" t="str">
        <f t="shared" si="42"/>
        <v>0</v>
      </c>
      <c r="Q165" s="618" t="str">
        <f t="shared" si="43"/>
        <v>0</v>
      </c>
      <c r="R165" s="618">
        <f t="shared" si="44"/>
        <v>0</v>
      </c>
      <c r="S165" s="618">
        <f t="shared" si="45"/>
        <v>0</v>
      </c>
      <c r="T165" s="601">
        <f t="shared" si="27"/>
        <v>0</v>
      </c>
      <c r="U165" s="601">
        <f>IF( F165="",#REF!*(IF(O165="Included",0,O165))/100,F165*(IF(O165="Included",0,O165)))</f>
        <v>0</v>
      </c>
      <c r="V165" s="602">
        <f>Discount!$H$36</f>
        <v>0</v>
      </c>
      <c r="W165" s="602">
        <f t="shared" si="28"/>
        <v>0</v>
      </c>
      <c r="X165" s="602">
        <f>IF(F165="",#REF!*W165/100,F165*W165)</f>
        <v>0</v>
      </c>
      <c r="Y165" s="603">
        <f t="shared" si="29"/>
        <v>0</v>
      </c>
      <c r="AA165" s="604">
        <f t="shared" si="30"/>
        <v>0</v>
      </c>
      <c r="AB165" s="603">
        <f t="shared" si="31"/>
        <v>0</v>
      </c>
      <c r="AC165" s="603">
        <f>IF(F165="",#REF!/100,F165)</f>
        <v>18</v>
      </c>
      <c r="AD165" s="603">
        <f t="shared" si="32"/>
        <v>0</v>
      </c>
      <c r="AE165" s="603">
        <f t="shared" si="33"/>
        <v>0</v>
      </c>
      <c r="AF165" s="603">
        <f t="shared" si="34"/>
        <v>0</v>
      </c>
      <c r="AG165" s="307">
        <f t="shared" si="35"/>
        <v>0</v>
      </c>
      <c r="AH165" s="307">
        <f t="shared" si="36"/>
        <v>0</v>
      </c>
      <c r="AI165" s="307">
        <f t="shared" si="37"/>
        <v>0</v>
      </c>
    </row>
    <row r="166" spans="1:35" ht="57.6" customHeight="1">
      <c r="A166" s="605">
        <v>149</v>
      </c>
      <c r="B166" s="631">
        <v>7000027851</v>
      </c>
      <c r="C166" s="631">
        <v>10</v>
      </c>
      <c r="D166" s="630" t="s">
        <v>482</v>
      </c>
      <c r="E166" s="631">
        <v>1000032342</v>
      </c>
      <c r="F166" s="631">
        <v>18</v>
      </c>
      <c r="G166" s="630" t="s">
        <v>442</v>
      </c>
      <c r="H166" s="631" t="s">
        <v>436</v>
      </c>
      <c r="I166" s="631">
        <v>31.2</v>
      </c>
      <c r="J166" s="617"/>
      <c r="K166" s="618" t="str">
        <f t="shared" si="38"/>
        <v>INCLUDED</v>
      </c>
      <c r="L166" s="617"/>
      <c r="M166" s="618" t="str">
        <f t="shared" si="39"/>
        <v>INCLUDED</v>
      </c>
      <c r="N166" s="618">
        <f t="shared" si="40"/>
        <v>0</v>
      </c>
      <c r="O166" s="618" t="str">
        <f t="shared" si="41"/>
        <v>INCLUDED</v>
      </c>
      <c r="P166" s="618" t="str">
        <f t="shared" si="42"/>
        <v>0</v>
      </c>
      <c r="Q166" s="618" t="str">
        <f t="shared" si="43"/>
        <v>0</v>
      </c>
      <c r="R166" s="618">
        <f t="shared" si="44"/>
        <v>0</v>
      </c>
      <c r="S166" s="618">
        <f t="shared" si="45"/>
        <v>0</v>
      </c>
      <c r="T166" s="601">
        <f t="shared" si="27"/>
        <v>0</v>
      </c>
      <c r="U166" s="601">
        <f>IF( F166="",#REF!*(IF(O166="Included",0,O166))/100,F166*(IF(O166="Included",0,O166)))</f>
        <v>0</v>
      </c>
      <c r="V166" s="602">
        <f>Discount!$H$36</f>
        <v>0</v>
      </c>
      <c r="W166" s="602">
        <f t="shared" si="28"/>
        <v>0</v>
      </c>
      <c r="X166" s="602">
        <f>IF(F166="",#REF!*W166/100,F166*W166)</f>
        <v>0</v>
      </c>
      <c r="Y166" s="603">
        <f t="shared" si="29"/>
        <v>0</v>
      </c>
      <c r="AA166" s="604">
        <f t="shared" si="30"/>
        <v>0</v>
      </c>
      <c r="AB166" s="603">
        <f t="shared" si="31"/>
        <v>0</v>
      </c>
      <c r="AC166" s="603">
        <f>IF(F166="",#REF!/100,F166)</f>
        <v>18</v>
      </c>
      <c r="AD166" s="603">
        <f t="shared" si="32"/>
        <v>0</v>
      </c>
      <c r="AE166" s="603">
        <f t="shared" si="33"/>
        <v>0</v>
      </c>
      <c r="AF166" s="603">
        <f t="shared" si="34"/>
        <v>0</v>
      </c>
      <c r="AG166" s="307">
        <f t="shared" si="35"/>
        <v>0</v>
      </c>
      <c r="AH166" s="307">
        <f t="shared" si="36"/>
        <v>0</v>
      </c>
      <c r="AI166" s="307">
        <f t="shared" si="37"/>
        <v>0</v>
      </c>
    </row>
    <row r="167" spans="1:35" ht="57.6" customHeight="1">
      <c r="A167" s="605">
        <v>150</v>
      </c>
      <c r="B167" s="631">
        <v>7000027852</v>
      </c>
      <c r="C167" s="631">
        <v>10</v>
      </c>
      <c r="D167" s="630" t="s">
        <v>482</v>
      </c>
      <c r="E167" s="631">
        <v>1000066070</v>
      </c>
      <c r="F167" s="631">
        <v>18</v>
      </c>
      <c r="G167" s="630" t="s">
        <v>431</v>
      </c>
      <c r="H167" s="631" t="s">
        <v>220</v>
      </c>
      <c r="I167" s="631">
        <v>39</v>
      </c>
      <c r="J167" s="617"/>
      <c r="K167" s="618" t="str">
        <f t="shared" si="38"/>
        <v>INCLUDED</v>
      </c>
      <c r="L167" s="617"/>
      <c r="M167" s="618" t="str">
        <f t="shared" si="39"/>
        <v>INCLUDED</v>
      </c>
      <c r="N167" s="618">
        <f t="shared" si="40"/>
        <v>0</v>
      </c>
      <c r="O167" s="618" t="str">
        <f t="shared" si="41"/>
        <v>INCLUDED</v>
      </c>
      <c r="P167" s="618" t="str">
        <f t="shared" si="42"/>
        <v>0</v>
      </c>
      <c r="Q167" s="618" t="str">
        <f t="shared" si="43"/>
        <v>0</v>
      </c>
      <c r="R167" s="618">
        <f t="shared" si="44"/>
        <v>0</v>
      </c>
      <c r="S167" s="618">
        <f t="shared" si="45"/>
        <v>0</v>
      </c>
      <c r="T167" s="601">
        <f t="shared" si="27"/>
        <v>0</v>
      </c>
      <c r="U167" s="601">
        <f>IF( F167="",#REF!*(IF(O167="Included",0,O167))/100,F167*(IF(O167="Included",0,O167)))</f>
        <v>0</v>
      </c>
      <c r="V167" s="602">
        <f>Discount!$H$36</f>
        <v>0</v>
      </c>
      <c r="W167" s="602">
        <f t="shared" si="28"/>
        <v>0</v>
      </c>
      <c r="X167" s="602">
        <f>IF(F167="",#REF!*W167/100,F167*W167)</f>
        <v>0</v>
      </c>
      <c r="Y167" s="603">
        <f t="shared" si="29"/>
        <v>0</v>
      </c>
      <c r="AA167" s="604">
        <f t="shared" si="30"/>
        <v>0</v>
      </c>
      <c r="AB167" s="603">
        <f t="shared" si="31"/>
        <v>0</v>
      </c>
      <c r="AC167" s="603">
        <f>IF(F167="",#REF!/100,F167)</f>
        <v>18</v>
      </c>
      <c r="AD167" s="603">
        <f t="shared" si="32"/>
        <v>0</v>
      </c>
      <c r="AE167" s="603">
        <f t="shared" si="33"/>
        <v>0</v>
      </c>
      <c r="AF167" s="603">
        <f t="shared" si="34"/>
        <v>0</v>
      </c>
      <c r="AG167" s="307">
        <f t="shared" si="35"/>
        <v>0</v>
      </c>
      <c r="AH167" s="307">
        <f t="shared" si="36"/>
        <v>0</v>
      </c>
      <c r="AI167" s="307">
        <f t="shared" si="37"/>
        <v>0</v>
      </c>
    </row>
    <row r="168" spans="1:35" ht="57.6" customHeight="1">
      <c r="A168" s="605">
        <v>151</v>
      </c>
      <c r="B168" s="631">
        <v>7000027853</v>
      </c>
      <c r="C168" s="631">
        <v>10</v>
      </c>
      <c r="D168" s="630" t="s">
        <v>482</v>
      </c>
      <c r="E168" s="631">
        <v>1000065966</v>
      </c>
      <c r="F168" s="631">
        <v>18</v>
      </c>
      <c r="G168" s="630" t="s">
        <v>612</v>
      </c>
      <c r="H168" s="631" t="s">
        <v>219</v>
      </c>
      <c r="I168" s="631">
        <v>39</v>
      </c>
      <c r="J168" s="617"/>
      <c r="K168" s="618" t="str">
        <f t="shared" si="38"/>
        <v>INCLUDED</v>
      </c>
      <c r="L168" s="617"/>
      <c r="M168" s="618" t="str">
        <f t="shared" si="39"/>
        <v>INCLUDED</v>
      </c>
      <c r="N168" s="618">
        <f t="shared" si="40"/>
        <v>0</v>
      </c>
      <c r="O168" s="618" t="str">
        <f t="shared" si="41"/>
        <v>INCLUDED</v>
      </c>
      <c r="P168" s="618" t="str">
        <f t="shared" si="42"/>
        <v>0</v>
      </c>
      <c r="Q168" s="618" t="str">
        <f t="shared" si="43"/>
        <v>0</v>
      </c>
      <c r="R168" s="618">
        <f t="shared" si="44"/>
        <v>0</v>
      </c>
      <c r="S168" s="618">
        <f t="shared" si="45"/>
        <v>0</v>
      </c>
      <c r="T168" s="601">
        <f t="shared" si="27"/>
        <v>0</v>
      </c>
      <c r="U168" s="601">
        <f>IF( F168="",#REF!*(IF(O168="Included",0,O168))/100,F168*(IF(O168="Included",0,O168)))</f>
        <v>0</v>
      </c>
      <c r="V168" s="602">
        <f>Discount!$H$36</f>
        <v>0</v>
      </c>
      <c r="W168" s="602">
        <f t="shared" si="28"/>
        <v>0</v>
      </c>
      <c r="X168" s="602">
        <f>IF(F168="",#REF!*W168/100,F168*W168)</f>
        <v>0</v>
      </c>
      <c r="Y168" s="603">
        <f t="shared" si="29"/>
        <v>0</v>
      </c>
      <c r="AA168" s="604">
        <f t="shared" si="30"/>
        <v>0</v>
      </c>
      <c r="AB168" s="603">
        <f t="shared" si="31"/>
        <v>0</v>
      </c>
      <c r="AC168" s="603">
        <f>IF(F168="",#REF!/100,F168)</f>
        <v>18</v>
      </c>
      <c r="AD168" s="603">
        <f t="shared" si="32"/>
        <v>0</v>
      </c>
      <c r="AE168" s="603">
        <f t="shared" si="33"/>
        <v>0</v>
      </c>
      <c r="AF168" s="603">
        <f t="shared" si="34"/>
        <v>0</v>
      </c>
      <c r="AG168" s="307">
        <f t="shared" si="35"/>
        <v>0</v>
      </c>
      <c r="AH168" s="307">
        <f t="shared" si="36"/>
        <v>0</v>
      </c>
      <c r="AI168" s="307">
        <f t="shared" si="37"/>
        <v>0</v>
      </c>
    </row>
    <row r="169" spans="1:35" ht="57.6" customHeight="1">
      <c r="A169" s="605">
        <v>152</v>
      </c>
      <c r="B169" s="631">
        <v>7000027854</v>
      </c>
      <c r="C169" s="631">
        <v>10</v>
      </c>
      <c r="D169" s="630" t="s">
        <v>482</v>
      </c>
      <c r="E169" s="631">
        <v>1000050004</v>
      </c>
      <c r="F169" s="631">
        <v>18</v>
      </c>
      <c r="G169" s="630" t="s">
        <v>430</v>
      </c>
      <c r="H169" s="631" t="s">
        <v>219</v>
      </c>
      <c r="I169" s="631">
        <v>13</v>
      </c>
      <c r="J169" s="617"/>
      <c r="K169" s="618" t="str">
        <f t="shared" si="38"/>
        <v>INCLUDED</v>
      </c>
      <c r="L169" s="617"/>
      <c r="M169" s="618" t="str">
        <f t="shared" si="39"/>
        <v>INCLUDED</v>
      </c>
      <c r="N169" s="618">
        <f t="shared" si="40"/>
        <v>0</v>
      </c>
      <c r="O169" s="618" t="str">
        <f t="shared" si="41"/>
        <v>INCLUDED</v>
      </c>
      <c r="P169" s="618" t="str">
        <f t="shared" si="42"/>
        <v>0</v>
      </c>
      <c r="Q169" s="618" t="str">
        <f t="shared" si="43"/>
        <v>0</v>
      </c>
      <c r="R169" s="618">
        <f t="shared" si="44"/>
        <v>0</v>
      </c>
      <c r="S169" s="618">
        <f t="shared" si="45"/>
        <v>0</v>
      </c>
      <c r="T169" s="601">
        <f t="shared" si="27"/>
        <v>0</v>
      </c>
      <c r="U169" s="601">
        <f>IF( F169="",#REF!*(IF(O169="Included",0,O169))/100,F169*(IF(O169="Included",0,O169)))</f>
        <v>0</v>
      </c>
      <c r="V169" s="602">
        <f>Discount!$H$36</f>
        <v>0</v>
      </c>
      <c r="W169" s="602">
        <f t="shared" si="28"/>
        <v>0</v>
      </c>
      <c r="X169" s="602">
        <f>IF(F169="",#REF!*W169/100,F169*W169)</f>
        <v>0</v>
      </c>
      <c r="Y169" s="603">
        <f t="shared" si="29"/>
        <v>0</v>
      </c>
      <c r="AA169" s="604">
        <f t="shared" si="30"/>
        <v>0</v>
      </c>
      <c r="AB169" s="603">
        <f t="shared" si="31"/>
        <v>0</v>
      </c>
      <c r="AC169" s="603">
        <f>IF(F169="",#REF!/100,F169)</f>
        <v>18</v>
      </c>
      <c r="AD169" s="603">
        <f t="shared" si="32"/>
        <v>0</v>
      </c>
      <c r="AE169" s="603">
        <f t="shared" si="33"/>
        <v>0</v>
      </c>
      <c r="AF169" s="603">
        <f t="shared" si="34"/>
        <v>0</v>
      </c>
      <c r="AG169" s="307">
        <f t="shared" si="35"/>
        <v>0</v>
      </c>
      <c r="AH169" s="307">
        <f t="shared" si="36"/>
        <v>0</v>
      </c>
      <c r="AI169" s="307">
        <f t="shared" si="37"/>
        <v>0</v>
      </c>
    </row>
    <row r="170" spans="1:35" ht="57.6" customHeight="1">
      <c r="A170" s="605">
        <v>153</v>
      </c>
      <c r="B170" s="631">
        <v>7000027855</v>
      </c>
      <c r="C170" s="631">
        <v>10</v>
      </c>
      <c r="D170" s="630" t="s">
        <v>482</v>
      </c>
      <c r="E170" s="631">
        <v>1000022765</v>
      </c>
      <c r="F170" s="631">
        <v>18</v>
      </c>
      <c r="G170" s="630" t="s">
        <v>622</v>
      </c>
      <c r="H170" s="631" t="s">
        <v>219</v>
      </c>
      <c r="I170" s="631">
        <v>13</v>
      </c>
      <c r="J170" s="617"/>
      <c r="K170" s="618" t="str">
        <f t="shared" si="38"/>
        <v>INCLUDED</v>
      </c>
      <c r="L170" s="617"/>
      <c r="M170" s="618" t="str">
        <f t="shared" si="39"/>
        <v>INCLUDED</v>
      </c>
      <c r="N170" s="618">
        <f t="shared" si="40"/>
        <v>0</v>
      </c>
      <c r="O170" s="618" t="str">
        <f t="shared" si="41"/>
        <v>INCLUDED</v>
      </c>
      <c r="P170" s="618" t="str">
        <f t="shared" si="42"/>
        <v>0</v>
      </c>
      <c r="Q170" s="618" t="str">
        <f t="shared" si="43"/>
        <v>0</v>
      </c>
      <c r="R170" s="618">
        <f t="shared" si="44"/>
        <v>0</v>
      </c>
      <c r="S170" s="618">
        <f t="shared" si="45"/>
        <v>0</v>
      </c>
      <c r="T170" s="601">
        <f t="shared" si="27"/>
        <v>0</v>
      </c>
      <c r="U170" s="601">
        <f>IF( F170="",#REF!*(IF(O170="Included",0,O170))/100,F170*(IF(O170="Included",0,O170)))</f>
        <v>0</v>
      </c>
      <c r="V170" s="602">
        <f>Discount!$H$36</f>
        <v>0</v>
      </c>
      <c r="W170" s="602">
        <f t="shared" si="28"/>
        <v>0</v>
      </c>
      <c r="X170" s="602">
        <f>IF(F170="",#REF!*W170/100,F170*W170)</f>
        <v>0</v>
      </c>
      <c r="Y170" s="603">
        <f t="shared" si="29"/>
        <v>0</v>
      </c>
      <c r="AA170" s="604">
        <f t="shared" si="30"/>
        <v>0</v>
      </c>
      <c r="AB170" s="603">
        <f t="shared" si="31"/>
        <v>0</v>
      </c>
      <c r="AC170" s="603">
        <f>IF(F170="",#REF!/100,F170)</f>
        <v>18</v>
      </c>
      <c r="AD170" s="603">
        <f t="shared" si="32"/>
        <v>0</v>
      </c>
      <c r="AE170" s="603">
        <f t="shared" si="33"/>
        <v>0</v>
      </c>
      <c r="AF170" s="603">
        <f t="shared" si="34"/>
        <v>0</v>
      </c>
      <c r="AG170" s="307">
        <f t="shared" si="35"/>
        <v>0</v>
      </c>
      <c r="AH170" s="307">
        <f t="shared" si="36"/>
        <v>0</v>
      </c>
      <c r="AI170" s="307">
        <f t="shared" si="37"/>
        <v>0</v>
      </c>
    </row>
    <row r="171" spans="1:35" ht="57.6" customHeight="1">
      <c r="A171" s="605">
        <v>154</v>
      </c>
      <c r="B171" s="631">
        <v>7000027856</v>
      </c>
      <c r="C171" s="631">
        <v>10</v>
      </c>
      <c r="D171" s="630" t="s">
        <v>482</v>
      </c>
      <c r="E171" s="631">
        <v>1000028403</v>
      </c>
      <c r="F171" s="631">
        <v>18</v>
      </c>
      <c r="G171" s="630" t="s">
        <v>429</v>
      </c>
      <c r="H171" s="631" t="s">
        <v>219</v>
      </c>
      <c r="I171" s="631">
        <v>39</v>
      </c>
      <c r="J171" s="617"/>
      <c r="K171" s="618" t="str">
        <f t="shared" si="38"/>
        <v>INCLUDED</v>
      </c>
      <c r="L171" s="617"/>
      <c r="M171" s="618" t="str">
        <f t="shared" si="39"/>
        <v>INCLUDED</v>
      </c>
      <c r="N171" s="618">
        <f t="shared" si="40"/>
        <v>0</v>
      </c>
      <c r="O171" s="618" t="str">
        <f t="shared" si="41"/>
        <v>INCLUDED</v>
      </c>
      <c r="P171" s="618" t="str">
        <f t="shared" si="42"/>
        <v>0</v>
      </c>
      <c r="Q171" s="618" t="str">
        <f t="shared" si="43"/>
        <v>0</v>
      </c>
      <c r="R171" s="618">
        <f t="shared" si="44"/>
        <v>0</v>
      </c>
      <c r="S171" s="618">
        <f t="shared" si="45"/>
        <v>0</v>
      </c>
      <c r="T171" s="601">
        <f t="shared" si="27"/>
        <v>0</v>
      </c>
      <c r="U171" s="601">
        <f>IF( F171="",#REF!*(IF(O171="Included",0,O171))/100,F171*(IF(O171="Included",0,O171)))</f>
        <v>0</v>
      </c>
      <c r="V171" s="602">
        <f>Discount!$H$36</f>
        <v>0</v>
      </c>
      <c r="W171" s="602">
        <f t="shared" si="28"/>
        <v>0</v>
      </c>
      <c r="X171" s="602">
        <f>IF(F171="",#REF!*W171/100,F171*W171)</f>
        <v>0</v>
      </c>
      <c r="Y171" s="603">
        <f t="shared" si="29"/>
        <v>0</v>
      </c>
      <c r="AA171" s="604">
        <f t="shared" si="30"/>
        <v>0</v>
      </c>
      <c r="AB171" s="603">
        <f t="shared" si="31"/>
        <v>0</v>
      </c>
      <c r="AC171" s="603">
        <f>IF(F171="",#REF!/100,F171)</f>
        <v>18</v>
      </c>
      <c r="AD171" s="603">
        <f t="shared" si="32"/>
        <v>0</v>
      </c>
      <c r="AE171" s="603">
        <f t="shared" si="33"/>
        <v>0</v>
      </c>
      <c r="AF171" s="603">
        <f t="shared" si="34"/>
        <v>0</v>
      </c>
      <c r="AG171" s="307">
        <f t="shared" si="35"/>
        <v>0</v>
      </c>
      <c r="AH171" s="307">
        <f t="shared" si="36"/>
        <v>0</v>
      </c>
      <c r="AI171" s="307">
        <f t="shared" si="37"/>
        <v>0</v>
      </c>
    </row>
    <row r="172" spans="1:35" ht="57.6" customHeight="1">
      <c r="A172" s="605">
        <v>155</v>
      </c>
      <c r="B172" s="631">
        <v>7000027857</v>
      </c>
      <c r="C172" s="631">
        <v>10</v>
      </c>
      <c r="D172" s="630" t="s">
        <v>482</v>
      </c>
      <c r="E172" s="631">
        <v>1000065970</v>
      </c>
      <c r="F172" s="631">
        <v>18</v>
      </c>
      <c r="G172" s="630" t="s">
        <v>594</v>
      </c>
      <c r="H172" s="631" t="s">
        <v>219</v>
      </c>
      <c r="I172" s="631">
        <v>39</v>
      </c>
      <c r="J172" s="617"/>
      <c r="K172" s="618" t="str">
        <f t="shared" si="38"/>
        <v>INCLUDED</v>
      </c>
      <c r="L172" s="617"/>
      <c r="M172" s="618" t="str">
        <f t="shared" si="39"/>
        <v>INCLUDED</v>
      </c>
      <c r="N172" s="618">
        <f t="shared" si="40"/>
        <v>0</v>
      </c>
      <c r="O172" s="618" t="str">
        <f t="shared" si="41"/>
        <v>INCLUDED</v>
      </c>
      <c r="P172" s="618" t="str">
        <f t="shared" si="42"/>
        <v>0</v>
      </c>
      <c r="Q172" s="618" t="str">
        <f t="shared" si="43"/>
        <v>0</v>
      </c>
      <c r="R172" s="618">
        <f t="shared" si="44"/>
        <v>0</v>
      </c>
      <c r="S172" s="618">
        <f t="shared" si="45"/>
        <v>0</v>
      </c>
      <c r="T172" s="601">
        <f t="shared" si="27"/>
        <v>0</v>
      </c>
      <c r="U172" s="601">
        <f>IF( F172="",#REF!*(IF(O172="Included",0,O172))/100,F172*(IF(O172="Included",0,O172)))</f>
        <v>0</v>
      </c>
      <c r="V172" s="602">
        <f>Discount!$H$36</f>
        <v>0</v>
      </c>
      <c r="W172" s="602">
        <f t="shared" si="28"/>
        <v>0</v>
      </c>
      <c r="X172" s="602">
        <f>IF(F172="",#REF!*W172/100,F172*W172)</f>
        <v>0</v>
      </c>
      <c r="Y172" s="603">
        <f t="shared" si="29"/>
        <v>0</v>
      </c>
      <c r="AA172" s="604">
        <f t="shared" si="30"/>
        <v>0</v>
      </c>
      <c r="AB172" s="603">
        <f t="shared" si="31"/>
        <v>0</v>
      </c>
      <c r="AC172" s="603">
        <f>IF(F172="",#REF!/100,F172)</f>
        <v>18</v>
      </c>
      <c r="AD172" s="603">
        <f t="shared" si="32"/>
        <v>0</v>
      </c>
      <c r="AE172" s="603">
        <f t="shared" si="33"/>
        <v>0</v>
      </c>
      <c r="AF172" s="603">
        <f t="shared" si="34"/>
        <v>0</v>
      </c>
      <c r="AG172" s="307">
        <f t="shared" si="35"/>
        <v>0</v>
      </c>
      <c r="AH172" s="307">
        <f t="shared" si="36"/>
        <v>0</v>
      </c>
      <c r="AI172" s="307">
        <f t="shared" si="37"/>
        <v>0</v>
      </c>
    </row>
    <row r="173" spans="1:35" ht="57.6" customHeight="1">
      <c r="A173" s="605">
        <v>156</v>
      </c>
      <c r="B173" s="631">
        <v>7000027858</v>
      </c>
      <c r="C173" s="631">
        <v>10</v>
      </c>
      <c r="D173" s="630" t="s">
        <v>482</v>
      </c>
      <c r="E173" s="631">
        <v>1000022813</v>
      </c>
      <c r="F173" s="631">
        <v>18</v>
      </c>
      <c r="G173" s="630" t="s">
        <v>426</v>
      </c>
      <c r="H173" s="631" t="s">
        <v>427</v>
      </c>
      <c r="I173" s="631">
        <v>2.86</v>
      </c>
      <c r="J173" s="617"/>
      <c r="K173" s="618" t="str">
        <f t="shared" si="38"/>
        <v>INCLUDED</v>
      </c>
      <c r="L173" s="617"/>
      <c r="M173" s="618" t="str">
        <f t="shared" si="39"/>
        <v>INCLUDED</v>
      </c>
      <c r="N173" s="618">
        <f t="shared" si="40"/>
        <v>0</v>
      </c>
      <c r="O173" s="618" t="str">
        <f t="shared" si="41"/>
        <v>INCLUDED</v>
      </c>
      <c r="P173" s="618" t="str">
        <f t="shared" si="42"/>
        <v>0</v>
      </c>
      <c r="Q173" s="618" t="str">
        <f t="shared" si="43"/>
        <v>0</v>
      </c>
      <c r="R173" s="618">
        <f t="shared" si="44"/>
        <v>0</v>
      </c>
      <c r="S173" s="618">
        <f t="shared" si="45"/>
        <v>0</v>
      </c>
      <c r="T173" s="601">
        <f t="shared" si="27"/>
        <v>0</v>
      </c>
      <c r="U173" s="601">
        <f>IF( F173="",#REF!*(IF(O173="Included",0,O173))/100,F173*(IF(O173="Included",0,O173)))</f>
        <v>0</v>
      </c>
      <c r="V173" s="602">
        <f>Discount!$H$36</f>
        <v>0</v>
      </c>
      <c r="W173" s="602">
        <f t="shared" si="28"/>
        <v>0</v>
      </c>
      <c r="X173" s="602">
        <f>IF(F173="",#REF!*W173/100,F173*W173)</f>
        <v>0</v>
      </c>
      <c r="Y173" s="603">
        <f t="shared" si="29"/>
        <v>0</v>
      </c>
      <c r="AA173" s="604">
        <f t="shared" si="30"/>
        <v>0</v>
      </c>
      <c r="AB173" s="603">
        <f t="shared" si="31"/>
        <v>0</v>
      </c>
      <c r="AC173" s="603">
        <f>IF(F173="",#REF!/100,F173)</f>
        <v>18</v>
      </c>
      <c r="AD173" s="603">
        <f t="shared" si="32"/>
        <v>0</v>
      </c>
      <c r="AE173" s="603">
        <f t="shared" si="33"/>
        <v>0</v>
      </c>
      <c r="AF173" s="603">
        <f t="shared" si="34"/>
        <v>0</v>
      </c>
      <c r="AG173" s="307">
        <f t="shared" si="35"/>
        <v>0</v>
      </c>
      <c r="AH173" s="307">
        <f t="shared" si="36"/>
        <v>0</v>
      </c>
      <c r="AI173" s="307">
        <f t="shared" si="37"/>
        <v>0</v>
      </c>
    </row>
    <row r="174" spans="1:35" ht="57.6" customHeight="1">
      <c r="A174" s="605">
        <v>157</v>
      </c>
      <c r="B174" s="631">
        <v>7000027859</v>
      </c>
      <c r="C174" s="631">
        <v>10</v>
      </c>
      <c r="D174" s="630" t="s">
        <v>482</v>
      </c>
      <c r="E174" s="631">
        <v>1000066071</v>
      </c>
      <c r="F174" s="631">
        <v>18</v>
      </c>
      <c r="G174" s="630" t="s">
        <v>444</v>
      </c>
      <c r="H174" s="631" t="s">
        <v>219</v>
      </c>
      <c r="I174" s="631">
        <v>13</v>
      </c>
      <c r="J174" s="617"/>
      <c r="K174" s="618" t="str">
        <f t="shared" si="38"/>
        <v>INCLUDED</v>
      </c>
      <c r="L174" s="617"/>
      <c r="M174" s="618" t="str">
        <f t="shared" si="39"/>
        <v>INCLUDED</v>
      </c>
      <c r="N174" s="618">
        <f t="shared" si="40"/>
        <v>0</v>
      </c>
      <c r="O174" s="618" t="str">
        <f t="shared" si="41"/>
        <v>INCLUDED</v>
      </c>
      <c r="P174" s="618" t="str">
        <f t="shared" si="42"/>
        <v>0</v>
      </c>
      <c r="Q174" s="618" t="str">
        <f t="shared" si="43"/>
        <v>0</v>
      </c>
      <c r="R174" s="618">
        <f t="shared" si="44"/>
        <v>0</v>
      </c>
      <c r="S174" s="618">
        <f t="shared" si="45"/>
        <v>0</v>
      </c>
      <c r="T174" s="601">
        <f t="shared" si="27"/>
        <v>0</v>
      </c>
      <c r="U174" s="601">
        <f>IF( F174="",#REF!*(IF(O174="Included",0,O174))/100,F174*(IF(O174="Included",0,O174)))</f>
        <v>0</v>
      </c>
      <c r="V174" s="602">
        <f>Discount!$H$36</f>
        <v>0</v>
      </c>
      <c r="W174" s="602">
        <f t="shared" si="28"/>
        <v>0</v>
      </c>
      <c r="X174" s="602">
        <f>IF(F174="",#REF!*W174/100,F174*W174)</f>
        <v>0</v>
      </c>
      <c r="Y174" s="603">
        <f t="shared" si="29"/>
        <v>0</v>
      </c>
      <c r="AA174" s="604">
        <f t="shared" si="30"/>
        <v>0</v>
      </c>
      <c r="AB174" s="603">
        <f t="shared" si="31"/>
        <v>0</v>
      </c>
      <c r="AC174" s="603">
        <f>IF(F174="",#REF!/100,F174)</f>
        <v>18</v>
      </c>
      <c r="AD174" s="603">
        <f t="shared" si="32"/>
        <v>0</v>
      </c>
      <c r="AE174" s="603">
        <f t="shared" si="33"/>
        <v>0</v>
      </c>
      <c r="AF174" s="603">
        <f t="shared" si="34"/>
        <v>0</v>
      </c>
      <c r="AG174" s="307">
        <f t="shared" si="35"/>
        <v>0</v>
      </c>
      <c r="AH174" s="307">
        <f t="shared" si="36"/>
        <v>0</v>
      </c>
      <c r="AI174" s="307">
        <f t="shared" si="37"/>
        <v>0</v>
      </c>
    </row>
    <row r="175" spans="1:35" ht="57.6" customHeight="1">
      <c r="A175" s="605">
        <v>158</v>
      </c>
      <c r="B175" s="631">
        <v>7000027860</v>
      </c>
      <c r="C175" s="631">
        <v>10</v>
      </c>
      <c r="D175" s="630" t="s">
        <v>482</v>
      </c>
      <c r="E175" s="631">
        <v>1000022819</v>
      </c>
      <c r="F175" s="631">
        <v>18</v>
      </c>
      <c r="G175" s="630" t="s">
        <v>609</v>
      </c>
      <c r="H175" s="631" t="s">
        <v>427</v>
      </c>
      <c r="I175" s="631">
        <v>0.28599999999999998</v>
      </c>
      <c r="J175" s="617"/>
      <c r="K175" s="618" t="str">
        <f t="shared" si="38"/>
        <v>INCLUDED</v>
      </c>
      <c r="L175" s="617"/>
      <c r="M175" s="618" t="str">
        <f t="shared" si="39"/>
        <v>INCLUDED</v>
      </c>
      <c r="N175" s="618">
        <f t="shared" si="40"/>
        <v>0</v>
      </c>
      <c r="O175" s="618" t="str">
        <f t="shared" si="41"/>
        <v>INCLUDED</v>
      </c>
      <c r="P175" s="618" t="str">
        <f t="shared" si="42"/>
        <v>0</v>
      </c>
      <c r="Q175" s="618" t="str">
        <f t="shared" si="43"/>
        <v>0</v>
      </c>
      <c r="R175" s="618">
        <f t="shared" si="44"/>
        <v>0</v>
      </c>
      <c r="S175" s="618">
        <f t="shared" si="45"/>
        <v>0</v>
      </c>
      <c r="T175" s="601">
        <f t="shared" si="27"/>
        <v>0</v>
      </c>
      <c r="U175" s="601">
        <f>IF( F175="",#REF!*(IF(O175="Included",0,O175))/100,F175*(IF(O175="Included",0,O175)))</f>
        <v>0</v>
      </c>
      <c r="V175" s="602">
        <f>Discount!$H$36</f>
        <v>0</v>
      </c>
      <c r="W175" s="602">
        <f t="shared" si="28"/>
        <v>0</v>
      </c>
      <c r="X175" s="602">
        <f>IF(F175="",#REF!*W175/100,F175*W175)</f>
        <v>0</v>
      </c>
      <c r="Y175" s="603">
        <f t="shared" si="29"/>
        <v>0</v>
      </c>
      <c r="AA175" s="604">
        <f t="shared" si="30"/>
        <v>0</v>
      </c>
      <c r="AB175" s="603">
        <f t="shared" si="31"/>
        <v>0</v>
      </c>
      <c r="AC175" s="603">
        <f>IF(F175="",#REF!/100,F175)</f>
        <v>18</v>
      </c>
      <c r="AD175" s="603">
        <f t="shared" si="32"/>
        <v>0</v>
      </c>
      <c r="AE175" s="603">
        <f t="shared" si="33"/>
        <v>0</v>
      </c>
      <c r="AF175" s="603">
        <f t="shared" si="34"/>
        <v>0</v>
      </c>
      <c r="AG175" s="307">
        <f t="shared" si="35"/>
        <v>0</v>
      </c>
      <c r="AH175" s="307">
        <f t="shared" si="36"/>
        <v>0</v>
      </c>
      <c r="AI175" s="307">
        <f t="shared" si="37"/>
        <v>0</v>
      </c>
    </row>
    <row r="176" spans="1:35" ht="57.6" customHeight="1">
      <c r="A176" s="605">
        <v>159</v>
      </c>
      <c r="B176" s="631">
        <v>7000027861</v>
      </c>
      <c r="C176" s="631">
        <v>10</v>
      </c>
      <c r="D176" s="630" t="s">
        <v>482</v>
      </c>
      <c r="E176" s="631">
        <v>1000017118</v>
      </c>
      <c r="F176" s="631">
        <v>18</v>
      </c>
      <c r="G176" s="630" t="s">
        <v>428</v>
      </c>
      <c r="H176" s="631" t="s">
        <v>219</v>
      </c>
      <c r="I176" s="631">
        <v>78</v>
      </c>
      <c r="J176" s="617"/>
      <c r="K176" s="618" t="str">
        <f t="shared" si="38"/>
        <v>INCLUDED</v>
      </c>
      <c r="L176" s="617"/>
      <c r="M176" s="618" t="str">
        <f t="shared" si="39"/>
        <v>INCLUDED</v>
      </c>
      <c r="N176" s="618">
        <f t="shared" si="40"/>
        <v>0</v>
      </c>
      <c r="O176" s="618" t="str">
        <f t="shared" si="41"/>
        <v>INCLUDED</v>
      </c>
      <c r="P176" s="618" t="str">
        <f t="shared" si="42"/>
        <v>0</v>
      </c>
      <c r="Q176" s="618" t="str">
        <f t="shared" si="43"/>
        <v>0</v>
      </c>
      <c r="R176" s="618">
        <f t="shared" si="44"/>
        <v>0</v>
      </c>
      <c r="S176" s="618">
        <f t="shared" si="45"/>
        <v>0</v>
      </c>
      <c r="T176" s="601">
        <f t="shared" si="27"/>
        <v>0</v>
      </c>
      <c r="U176" s="601">
        <f>IF( F176="",#REF!*(IF(O176="Included",0,O176))/100,F176*(IF(O176="Included",0,O176)))</f>
        <v>0</v>
      </c>
      <c r="V176" s="602">
        <f>Discount!$H$36</f>
        <v>0</v>
      </c>
      <c r="W176" s="602">
        <f t="shared" si="28"/>
        <v>0</v>
      </c>
      <c r="X176" s="602">
        <f>IF(F176="",#REF!*W176/100,F176*W176)</f>
        <v>0</v>
      </c>
      <c r="Y176" s="603">
        <f t="shared" si="29"/>
        <v>0</v>
      </c>
      <c r="AA176" s="604">
        <f t="shared" si="30"/>
        <v>0</v>
      </c>
      <c r="AB176" s="603">
        <f t="shared" si="31"/>
        <v>0</v>
      </c>
      <c r="AC176" s="603">
        <f>IF(F176="",#REF!/100,F176)</f>
        <v>18</v>
      </c>
      <c r="AD176" s="603">
        <f t="shared" si="32"/>
        <v>0</v>
      </c>
      <c r="AE176" s="603">
        <f t="shared" si="33"/>
        <v>0</v>
      </c>
      <c r="AF176" s="603">
        <f t="shared" si="34"/>
        <v>0</v>
      </c>
      <c r="AG176" s="307">
        <f t="shared" si="35"/>
        <v>0</v>
      </c>
      <c r="AH176" s="307">
        <f t="shared" si="36"/>
        <v>0</v>
      </c>
      <c r="AI176" s="307">
        <f t="shared" si="37"/>
        <v>0</v>
      </c>
    </row>
    <row r="177" spans="1:35" ht="57.6" customHeight="1">
      <c r="A177" s="605">
        <v>160</v>
      </c>
      <c r="B177" s="631">
        <v>7000027862</v>
      </c>
      <c r="C177" s="631">
        <v>10</v>
      </c>
      <c r="D177" s="630" t="s">
        <v>482</v>
      </c>
      <c r="E177" s="631">
        <v>1000037908</v>
      </c>
      <c r="F177" s="631">
        <v>18</v>
      </c>
      <c r="G177" s="630" t="s">
        <v>425</v>
      </c>
      <c r="H177" s="631" t="s">
        <v>219</v>
      </c>
      <c r="I177" s="631">
        <v>26</v>
      </c>
      <c r="J177" s="617"/>
      <c r="K177" s="618" t="str">
        <f t="shared" si="38"/>
        <v>INCLUDED</v>
      </c>
      <c r="L177" s="617"/>
      <c r="M177" s="618" t="str">
        <f t="shared" si="39"/>
        <v>INCLUDED</v>
      </c>
      <c r="N177" s="618">
        <f t="shared" si="40"/>
        <v>0</v>
      </c>
      <c r="O177" s="618" t="str">
        <f t="shared" si="41"/>
        <v>INCLUDED</v>
      </c>
      <c r="P177" s="618" t="str">
        <f t="shared" si="42"/>
        <v>0</v>
      </c>
      <c r="Q177" s="618" t="str">
        <f t="shared" si="43"/>
        <v>0</v>
      </c>
      <c r="R177" s="618">
        <f t="shared" si="44"/>
        <v>0</v>
      </c>
      <c r="S177" s="618">
        <f t="shared" si="45"/>
        <v>0</v>
      </c>
      <c r="T177" s="601">
        <f t="shared" si="27"/>
        <v>0</v>
      </c>
      <c r="U177" s="601">
        <f>IF( F177="",#REF!*(IF(O177="Included",0,O177))/100,F177*(IF(O177="Included",0,O177)))</f>
        <v>0</v>
      </c>
      <c r="V177" s="602">
        <f>Discount!$H$36</f>
        <v>0</v>
      </c>
      <c r="W177" s="602">
        <f t="shared" si="28"/>
        <v>0</v>
      </c>
      <c r="X177" s="602">
        <f>IF(F177="",#REF!*W177/100,F177*W177)</f>
        <v>0</v>
      </c>
      <c r="Y177" s="603">
        <f t="shared" si="29"/>
        <v>0</v>
      </c>
      <c r="AA177" s="604">
        <f t="shared" si="30"/>
        <v>0</v>
      </c>
      <c r="AB177" s="603">
        <f t="shared" si="31"/>
        <v>0</v>
      </c>
      <c r="AC177" s="603">
        <f>IF(F177="",#REF!/100,F177)</f>
        <v>18</v>
      </c>
      <c r="AD177" s="603">
        <f t="shared" si="32"/>
        <v>0</v>
      </c>
      <c r="AE177" s="603">
        <f t="shared" si="33"/>
        <v>0</v>
      </c>
      <c r="AF177" s="603">
        <f t="shared" si="34"/>
        <v>0</v>
      </c>
      <c r="AG177" s="307">
        <f t="shared" si="35"/>
        <v>0</v>
      </c>
      <c r="AH177" s="307">
        <f t="shared" si="36"/>
        <v>0</v>
      </c>
      <c r="AI177" s="307">
        <f t="shared" si="37"/>
        <v>0</v>
      </c>
    </row>
    <row r="178" spans="1:35" ht="57.6" customHeight="1">
      <c r="A178" s="605">
        <v>161</v>
      </c>
      <c r="B178" s="631">
        <v>7000027863</v>
      </c>
      <c r="C178" s="631">
        <v>10</v>
      </c>
      <c r="D178" s="630" t="s">
        <v>482</v>
      </c>
      <c r="E178" s="631">
        <v>1000065967</v>
      </c>
      <c r="F178" s="631">
        <v>18</v>
      </c>
      <c r="G178" s="630" t="s">
        <v>613</v>
      </c>
      <c r="H178" s="631" t="s">
        <v>219</v>
      </c>
      <c r="I178" s="631">
        <v>39</v>
      </c>
      <c r="J178" s="617"/>
      <c r="K178" s="618" t="str">
        <f t="shared" si="38"/>
        <v>INCLUDED</v>
      </c>
      <c r="L178" s="617"/>
      <c r="M178" s="618" t="str">
        <f t="shared" si="39"/>
        <v>INCLUDED</v>
      </c>
      <c r="N178" s="618">
        <f t="shared" si="40"/>
        <v>0</v>
      </c>
      <c r="O178" s="618" t="str">
        <f t="shared" si="41"/>
        <v>INCLUDED</v>
      </c>
      <c r="P178" s="618" t="str">
        <f t="shared" si="42"/>
        <v>0</v>
      </c>
      <c r="Q178" s="618" t="str">
        <f t="shared" si="43"/>
        <v>0</v>
      </c>
      <c r="R178" s="618">
        <f t="shared" si="44"/>
        <v>0</v>
      </c>
      <c r="S178" s="618">
        <f t="shared" si="45"/>
        <v>0</v>
      </c>
      <c r="T178" s="601">
        <f t="shared" si="27"/>
        <v>0</v>
      </c>
      <c r="U178" s="601">
        <f>IF( F178="",#REF!*(IF(O178="Included",0,O178))/100,F178*(IF(O178="Included",0,O178)))</f>
        <v>0</v>
      </c>
      <c r="V178" s="602">
        <f>Discount!$H$36</f>
        <v>0</v>
      </c>
      <c r="W178" s="602">
        <f t="shared" si="28"/>
        <v>0</v>
      </c>
      <c r="X178" s="602">
        <f>IF(F178="",#REF!*W178/100,F178*W178)</f>
        <v>0</v>
      </c>
      <c r="Y178" s="603">
        <f t="shared" si="29"/>
        <v>0</v>
      </c>
      <c r="AA178" s="604">
        <f t="shared" si="30"/>
        <v>0</v>
      </c>
      <c r="AB178" s="603">
        <f t="shared" si="31"/>
        <v>0</v>
      </c>
      <c r="AC178" s="603">
        <f>IF(F178="",#REF!/100,F178)</f>
        <v>18</v>
      </c>
      <c r="AD178" s="603">
        <f t="shared" si="32"/>
        <v>0</v>
      </c>
      <c r="AE178" s="603">
        <f t="shared" si="33"/>
        <v>0</v>
      </c>
      <c r="AF178" s="603">
        <f t="shared" si="34"/>
        <v>0</v>
      </c>
      <c r="AG178" s="307">
        <f t="shared" si="35"/>
        <v>0</v>
      </c>
      <c r="AH178" s="307">
        <f t="shared" si="36"/>
        <v>0</v>
      </c>
      <c r="AI178" s="307">
        <f t="shared" si="37"/>
        <v>0</v>
      </c>
    </row>
    <row r="179" spans="1:35" ht="57.6" customHeight="1">
      <c r="A179" s="605">
        <v>162</v>
      </c>
      <c r="B179" s="631">
        <v>7000027864</v>
      </c>
      <c r="C179" s="631">
        <v>10</v>
      </c>
      <c r="D179" s="630" t="s">
        <v>483</v>
      </c>
      <c r="E179" s="631">
        <v>1000066056</v>
      </c>
      <c r="F179" s="631">
        <v>18</v>
      </c>
      <c r="G179" s="630" t="s">
        <v>502</v>
      </c>
      <c r="H179" s="631" t="s">
        <v>364</v>
      </c>
      <c r="I179" s="631">
        <v>88</v>
      </c>
      <c r="J179" s="617"/>
      <c r="K179" s="618" t="str">
        <f t="shared" si="38"/>
        <v>INCLUDED</v>
      </c>
      <c r="L179" s="617"/>
      <c r="M179" s="618" t="str">
        <f t="shared" si="39"/>
        <v>INCLUDED</v>
      </c>
      <c r="N179" s="618">
        <f t="shared" si="40"/>
        <v>0</v>
      </c>
      <c r="O179" s="618" t="str">
        <f t="shared" si="41"/>
        <v>INCLUDED</v>
      </c>
      <c r="P179" s="618" t="str">
        <f t="shared" si="42"/>
        <v>0</v>
      </c>
      <c r="Q179" s="618" t="str">
        <f t="shared" si="43"/>
        <v>0</v>
      </c>
      <c r="R179" s="618">
        <f t="shared" si="44"/>
        <v>0</v>
      </c>
      <c r="S179" s="618">
        <f t="shared" si="45"/>
        <v>0</v>
      </c>
      <c r="T179" s="601">
        <f t="shared" si="27"/>
        <v>0</v>
      </c>
      <c r="U179" s="601">
        <f>IF( F179="",#REF!*(IF(O179="Included",0,O179))/100,F179*(IF(O179="Included",0,O179)))</f>
        <v>0</v>
      </c>
      <c r="V179" s="602">
        <f>Discount!$H$36</f>
        <v>0</v>
      </c>
      <c r="W179" s="602">
        <f t="shared" si="28"/>
        <v>0</v>
      </c>
      <c r="X179" s="602">
        <f>IF(F179="",#REF!*W179/100,F179*W179)</f>
        <v>0</v>
      </c>
      <c r="Y179" s="603">
        <f t="shared" si="29"/>
        <v>0</v>
      </c>
      <c r="AA179" s="604">
        <f t="shared" si="30"/>
        <v>0</v>
      </c>
      <c r="AB179" s="603">
        <f t="shared" si="31"/>
        <v>0</v>
      </c>
      <c r="AC179" s="603">
        <f>IF(F179="",#REF!/100,F179)</f>
        <v>18</v>
      </c>
      <c r="AD179" s="603">
        <f t="shared" si="32"/>
        <v>0</v>
      </c>
      <c r="AE179" s="603">
        <f t="shared" si="33"/>
        <v>0</v>
      </c>
      <c r="AF179" s="603">
        <f t="shared" si="34"/>
        <v>0</v>
      </c>
      <c r="AG179" s="307">
        <f t="shared" si="35"/>
        <v>0</v>
      </c>
      <c r="AH179" s="307">
        <f t="shared" si="36"/>
        <v>0</v>
      </c>
      <c r="AI179" s="307">
        <f t="shared" si="37"/>
        <v>0</v>
      </c>
    </row>
    <row r="180" spans="1:35" ht="57.6" customHeight="1">
      <c r="A180" s="605">
        <v>163</v>
      </c>
      <c r="B180" s="631">
        <v>7000027865</v>
      </c>
      <c r="C180" s="631">
        <v>10</v>
      </c>
      <c r="D180" s="630" t="s">
        <v>483</v>
      </c>
      <c r="E180" s="631">
        <v>1000065729</v>
      </c>
      <c r="F180" s="631">
        <v>18</v>
      </c>
      <c r="G180" s="630" t="s">
        <v>619</v>
      </c>
      <c r="H180" s="631" t="s">
        <v>219</v>
      </c>
      <c r="I180" s="631">
        <v>1</v>
      </c>
      <c r="J180" s="617"/>
      <c r="K180" s="618" t="str">
        <f t="shared" si="38"/>
        <v>INCLUDED</v>
      </c>
      <c r="L180" s="617"/>
      <c r="M180" s="618" t="str">
        <f t="shared" si="39"/>
        <v>INCLUDED</v>
      </c>
      <c r="N180" s="618">
        <f t="shared" si="40"/>
        <v>0</v>
      </c>
      <c r="O180" s="618" t="str">
        <f t="shared" si="41"/>
        <v>INCLUDED</v>
      </c>
      <c r="P180" s="618" t="str">
        <f t="shared" si="42"/>
        <v>0</v>
      </c>
      <c r="Q180" s="618" t="str">
        <f t="shared" si="43"/>
        <v>0</v>
      </c>
      <c r="R180" s="618">
        <f t="shared" si="44"/>
        <v>0</v>
      </c>
      <c r="S180" s="618">
        <f t="shared" si="45"/>
        <v>0</v>
      </c>
      <c r="T180" s="601">
        <f t="shared" si="27"/>
        <v>0</v>
      </c>
      <c r="U180" s="601">
        <f>IF( F180="",#REF!*(IF(O180="Included",0,O180))/100,F180*(IF(O180="Included",0,O180)))</f>
        <v>0</v>
      </c>
      <c r="V180" s="602">
        <f>Discount!$H$36</f>
        <v>0</v>
      </c>
      <c r="W180" s="602">
        <f t="shared" si="28"/>
        <v>0</v>
      </c>
      <c r="X180" s="602">
        <f>IF(F180="",#REF!*W180/100,F180*W180)</f>
        <v>0</v>
      </c>
      <c r="Y180" s="603">
        <f t="shared" si="29"/>
        <v>0</v>
      </c>
      <c r="AA180" s="604">
        <f t="shared" si="30"/>
        <v>0</v>
      </c>
      <c r="AB180" s="603">
        <f t="shared" si="31"/>
        <v>0</v>
      </c>
      <c r="AC180" s="603">
        <f>IF(F180="",#REF!/100,F180)</f>
        <v>18</v>
      </c>
      <c r="AD180" s="603">
        <f t="shared" si="32"/>
        <v>0</v>
      </c>
      <c r="AE180" s="603">
        <f t="shared" si="33"/>
        <v>0</v>
      </c>
      <c r="AF180" s="603">
        <f t="shared" si="34"/>
        <v>0</v>
      </c>
      <c r="AG180" s="307">
        <f t="shared" si="35"/>
        <v>0</v>
      </c>
      <c r="AH180" s="307">
        <f t="shared" si="36"/>
        <v>0</v>
      </c>
      <c r="AI180" s="307">
        <f t="shared" si="37"/>
        <v>0</v>
      </c>
    </row>
    <row r="181" spans="1:35" ht="57.6" customHeight="1">
      <c r="A181" s="605">
        <v>164</v>
      </c>
      <c r="B181" s="631">
        <v>7000027866</v>
      </c>
      <c r="C181" s="631">
        <v>10</v>
      </c>
      <c r="D181" s="630" t="s">
        <v>483</v>
      </c>
      <c r="E181" s="631">
        <v>1000032344</v>
      </c>
      <c r="F181" s="631">
        <v>18</v>
      </c>
      <c r="G181" s="630" t="s">
        <v>437</v>
      </c>
      <c r="H181" s="631" t="s">
        <v>436</v>
      </c>
      <c r="I181" s="631">
        <v>3</v>
      </c>
      <c r="J181" s="617"/>
      <c r="K181" s="618" t="str">
        <f t="shared" si="38"/>
        <v>INCLUDED</v>
      </c>
      <c r="L181" s="617"/>
      <c r="M181" s="618" t="str">
        <f t="shared" si="39"/>
        <v>INCLUDED</v>
      </c>
      <c r="N181" s="618">
        <f t="shared" si="40"/>
        <v>0</v>
      </c>
      <c r="O181" s="618" t="str">
        <f t="shared" si="41"/>
        <v>INCLUDED</v>
      </c>
      <c r="P181" s="618" t="str">
        <f t="shared" si="42"/>
        <v>0</v>
      </c>
      <c r="Q181" s="618" t="str">
        <f t="shared" si="43"/>
        <v>0</v>
      </c>
      <c r="R181" s="618">
        <f t="shared" si="44"/>
        <v>0</v>
      </c>
      <c r="S181" s="618">
        <f t="shared" si="45"/>
        <v>0</v>
      </c>
      <c r="T181" s="601">
        <f t="shared" si="27"/>
        <v>0</v>
      </c>
      <c r="U181" s="601">
        <f>IF( F181="",#REF!*(IF(O181="Included",0,O181))/100,F181*(IF(O181="Included",0,O181)))</f>
        <v>0</v>
      </c>
      <c r="V181" s="602">
        <f>Discount!$H$36</f>
        <v>0</v>
      </c>
      <c r="W181" s="602">
        <f t="shared" si="28"/>
        <v>0</v>
      </c>
      <c r="X181" s="602">
        <f>IF(F181="",#REF!*W181/100,F181*W181)</f>
        <v>0</v>
      </c>
      <c r="Y181" s="603">
        <f t="shared" si="29"/>
        <v>0</v>
      </c>
      <c r="AA181" s="604">
        <f t="shared" si="30"/>
        <v>0</v>
      </c>
      <c r="AB181" s="603">
        <f t="shared" si="31"/>
        <v>0</v>
      </c>
      <c r="AC181" s="603">
        <f>IF(F181="",#REF!/100,F181)</f>
        <v>18</v>
      </c>
      <c r="AD181" s="603">
        <f t="shared" si="32"/>
        <v>0</v>
      </c>
      <c r="AE181" s="603">
        <f t="shared" si="33"/>
        <v>0</v>
      </c>
      <c r="AF181" s="603">
        <f t="shared" si="34"/>
        <v>0</v>
      </c>
      <c r="AG181" s="307">
        <f t="shared" si="35"/>
        <v>0</v>
      </c>
      <c r="AH181" s="307">
        <f t="shared" si="36"/>
        <v>0</v>
      </c>
      <c r="AI181" s="307">
        <f t="shared" si="37"/>
        <v>0</v>
      </c>
    </row>
    <row r="182" spans="1:35" ht="57.6" customHeight="1">
      <c r="A182" s="605">
        <v>165</v>
      </c>
      <c r="B182" s="631">
        <v>7000027867</v>
      </c>
      <c r="C182" s="631">
        <v>10</v>
      </c>
      <c r="D182" s="630" t="s">
        <v>483</v>
      </c>
      <c r="E182" s="631">
        <v>1000071671</v>
      </c>
      <c r="F182" s="631">
        <v>18</v>
      </c>
      <c r="G182" s="630" t="s">
        <v>615</v>
      </c>
      <c r="H182" s="631" t="s">
        <v>436</v>
      </c>
      <c r="I182" s="631">
        <v>2</v>
      </c>
      <c r="J182" s="617"/>
      <c r="K182" s="618" t="str">
        <f t="shared" si="38"/>
        <v>INCLUDED</v>
      </c>
      <c r="L182" s="617"/>
      <c r="M182" s="618" t="str">
        <f t="shared" si="39"/>
        <v>INCLUDED</v>
      </c>
      <c r="N182" s="618">
        <f t="shared" si="40"/>
        <v>0</v>
      </c>
      <c r="O182" s="618" t="str">
        <f t="shared" si="41"/>
        <v>INCLUDED</v>
      </c>
      <c r="P182" s="618" t="str">
        <f t="shared" si="42"/>
        <v>0</v>
      </c>
      <c r="Q182" s="618" t="str">
        <f t="shared" si="43"/>
        <v>0</v>
      </c>
      <c r="R182" s="618">
        <f t="shared" si="44"/>
        <v>0</v>
      </c>
      <c r="S182" s="618">
        <f t="shared" si="45"/>
        <v>0</v>
      </c>
      <c r="T182" s="601">
        <f t="shared" si="27"/>
        <v>0</v>
      </c>
      <c r="U182" s="601">
        <f>IF( F182="",#REF!*(IF(O182="Included",0,O182))/100,F182*(IF(O182="Included",0,O182)))</f>
        <v>0</v>
      </c>
      <c r="V182" s="602">
        <f>Discount!$H$36</f>
        <v>0</v>
      </c>
      <c r="W182" s="602">
        <f t="shared" si="28"/>
        <v>0</v>
      </c>
      <c r="X182" s="602">
        <f>IF(F182="",#REF!*W182/100,F182*W182)</f>
        <v>0</v>
      </c>
      <c r="Y182" s="603">
        <f t="shared" si="29"/>
        <v>0</v>
      </c>
      <c r="AA182" s="604">
        <f t="shared" si="30"/>
        <v>0</v>
      </c>
      <c r="AB182" s="603">
        <f t="shared" si="31"/>
        <v>0</v>
      </c>
      <c r="AC182" s="603">
        <f>IF(F182="",#REF!/100,F182)</f>
        <v>18</v>
      </c>
      <c r="AD182" s="603">
        <f t="shared" si="32"/>
        <v>0</v>
      </c>
      <c r="AE182" s="603">
        <f t="shared" si="33"/>
        <v>0</v>
      </c>
      <c r="AF182" s="603">
        <f t="shared" si="34"/>
        <v>0</v>
      </c>
      <c r="AG182" s="307">
        <f t="shared" si="35"/>
        <v>0</v>
      </c>
      <c r="AH182" s="307">
        <f t="shared" si="36"/>
        <v>0</v>
      </c>
      <c r="AI182" s="307">
        <f t="shared" si="37"/>
        <v>0</v>
      </c>
    </row>
    <row r="183" spans="1:35" ht="57.6" customHeight="1">
      <c r="A183" s="605">
        <v>166</v>
      </c>
      <c r="B183" s="631">
        <v>7000027868</v>
      </c>
      <c r="C183" s="631">
        <v>10</v>
      </c>
      <c r="D183" s="630" t="s">
        <v>483</v>
      </c>
      <c r="E183" s="631">
        <v>1000022814</v>
      </c>
      <c r="F183" s="631">
        <v>18</v>
      </c>
      <c r="G183" s="630" t="s">
        <v>434</v>
      </c>
      <c r="H183" s="631" t="s">
        <v>219</v>
      </c>
      <c r="I183" s="631">
        <v>4</v>
      </c>
      <c r="J183" s="617"/>
      <c r="K183" s="618" t="str">
        <f t="shared" si="38"/>
        <v>INCLUDED</v>
      </c>
      <c r="L183" s="617"/>
      <c r="M183" s="618" t="str">
        <f t="shared" si="39"/>
        <v>INCLUDED</v>
      </c>
      <c r="N183" s="618">
        <f t="shared" si="40"/>
        <v>0</v>
      </c>
      <c r="O183" s="618" t="str">
        <f t="shared" si="41"/>
        <v>INCLUDED</v>
      </c>
      <c r="P183" s="618" t="str">
        <f t="shared" si="42"/>
        <v>0</v>
      </c>
      <c r="Q183" s="618" t="str">
        <f t="shared" si="43"/>
        <v>0</v>
      </c>
      <c r="R183" s="618">
        <f t="shared" si="44"/>
        <v>0</v>
      </c>
      <c r="S183" s="618">
        <f t="shared" si="45"/>
        <v>0</v>
      </c>
      <c r="T183" s="601">
        <f t="shared" si="27"/>
        <v>0</v>
      </c>
      <c r="U183" s="601">
        <f>IF( F183="",#REF!*(IF(O183="Included",0,O183))/100,F183*(IF(O183="Included",0,O183)))</f>
        <v>0</v>
      </c>
      <c r="V183" s="602">
        <f>Discount!$H$36</f>
        <v>0</v>
      </c>
      <c r="W183" s="602">
        <f t="shared" si="28"/>
        <v>0</v>
      </c>
      <c r="X183" s="602">
        <f>IF(F183="",#REF!*W183/100,F183*W183)</f>
        <v>0</v>
      </c>
      <c r="Y183" s="603">
        <f t="shared" si="29"/>
        <v>0</v>
      </c>
      <c r="AA183" s="604">
        <f t="shared" si="30"/>
        <v>0</v>
      </c>
      <c r="AB183" s="603">
        <f t="shared" si="31"/>
        <v>0</v>
      </c>
      <c r="AC183" s="603">
        <f>IF(F183="",#REF!/100,F183)</f>
        <v>18</v>
      </c>
      <c r="AD183" s="603">
        <f t="shared" si="32"/>
        <v>0</v>
      </c>
      <c r="AE183" s="603">
        <f t="shared" si="33"/>
        <v>0</v>
      </c>
      <c r="AF183" s="603">
        <f t="shared" si="34"/>
        <v>0</v>
      </c>
      <c r="AG183" s="307">
        <f t="shared" si="35"/>
        <v>0</v>
      </c>
      <c r="AH183" s="307">
        <f t="shared" si="36"/>
        <v>0</v>
      </c>
      <c r="AI183" s="307">
        <f t="shared" si="37"/>
        <v>0</v>
      </c>
    </row>
    <row r="184" spans="1:35" ht="57.6" customHeight="1">
      <c r="A184" s="605">
        <v>167</v>
      </c>
      <c r="B184" s="631">
        <v>7000027869</v>
      </c>
      <c r="C184" s="631">
        <v>10</v>
      </c>
      <c r="D184" s="630" t="s">
        <v>483</v>
      </c>
      <c r="E184" s="631">
        <v>1000032345</v>
      </c>
      <c r="F184" s="631">
        <v>18</v>
      </c>
      <c r="G184" s="630" t="s">
        <v>614</v>
      </c>
      <c r="H184" s="631" t="s">
        <v>220</v>
      </c>
      <c r="I184" s="631">
        <v>2</v>
      </c>
      <c r="J184" s="617"/>
      <c r="K184" s="618" t="str">
        <f t="shared" si="38"/>
        <v>INCLUDED</v>
      </c>
      <c r="L184" s="617"/>
      <c r="M184" s="618" t="str">
        <f t="shared" si="39"/>
        <v>INCLUDED</v>
      </c>
      <c r="N184" s="618">
        <f t="shared" si="40"/>
        <v>0</v>
      </c>
      <c r="O184" s="618" t="str">
        <f t="shared" si="41"/>
        <v>INCLUDED</v>
      </c>
      <c r="P184" s="618" t="str">
        <f t="shared" si="42"/>
        <v>0</v>
      </c>
      <c r="Q184" s="618" t="str">
        <f t="shared" si="43"/>
        <v>0</v>
      </c>
      <c r="R184" s="618">
        <f t="shared" si="44"/>
        <v>0</v>
      </c>
      <c r="S184" s="618">
        <f t="shared" si="45"/>
        <v>0</v>
      </c>
      <c r="T184" s="601">
        <f t="shared" si="27"/>
        <v>0</v>
      </c>
      <c r="U184" s="601">
        <f>IF( F184="",#REF!*(IF(O184="Included",0,O184))/100,F184*(IF(O184="Included",0,O184)))</f>
        <v>0</v>
      </c>
      <c r="V184" s="602">
        <f>Discount!$H$36</f>
        <v>0</v>
      </c>
      <c r="W184" s="602">
        <f t="shared" si="28"/>
        <v>0</v>
      </c>
      <c r="X184" s="602">
        <f>IF(F184="",#REF!*W184/100,F184*W184)</f>
        <v>0</v>
      </c>
      <c r="Y184" s="603">
        <f t="shared" si="29"/>
        <v>0</v>
      </c>
      <c r="AA184" s="604">
        <f t="shared" si="30"/>
        <v>0</v>
      </c>
      <c r="AB184" s="603">
        <f t="shared" si="31"/>
        <v>0</v>
      </c>
      <c r="AC184" s="603">
        <f>IF(F184="",#REF!/100,F184)</f>
        <v>18</v>
      </c>
      <c r="AD184" s="603">
        <f t="shared" si="32"/>
        <v>0</v>
      </c>
      <c r="AE184" s="603">
        <f t="shared" si="33"/>
        <v>0</v>
      </c>
      <c r="AF184" s="603">
        <f t="shared" si="34"/>
        <v>0</v>
      </c>
      <c r="AG184" s="307">
        <f t="shared" si="35"/>
        <v>0</v>
      </c>
      <c r="AH184" s="307">
        <f t="shared" si="36"/>
        <v>0</v>
      </c>
      <c r="AI184" s="307">
        <f t="shared" si="37"/>
        <v>0</v>
      </c>
    </row>
    <row r="185" spans="1:35" ht="57.6" customHeight="1">
      <c r="A185" s="605">
        <v>168</v>
      </c>
      <c r="B185" s="631">
        <v>7000027870</v>
      </c>
      <c r="C185" s="631">
        <v>10</v>
      </c>
      <c r="D185" s="630" t="s">
        <v>483</v>
      </c>
      <c r="E185" s="631">
        <v>1000032342</v>
      </c>
      <c r="F185" s="631">
        <v>18</v>
      </c>
      <c r="G185" s="630" t="s">
        <v>442</v>
      </c>
      <c r="H185" s="631" t="s">
        <v>436</v>
      </c>
      <c r="I185" s="631">
        <v>2.4</v>
      </c>
      <c r="J185" s="617"/>
      <c r="K185" s="618" t="str">
        <f t="shared" si="38"/>
        <v>INCLUDED</v>
      </c>
      <c r="L185" s="617"/>
      <c r="M185" s="618" t="str">
        <f t="shared" si="39"/>
        <v>INCLUDED</v>
      </c>
      <c r="N185" s="618">
        <f t="shared" si="40"/>
        <v>0</v>
      </c>
      <c r="O185" s="618" t="str">
        <f t="shared" si="41"/>
        <v>INCLUDED</v>
      </c>
      <c r="P185" s="618" t="str">
        <f t="shared" si="42"/>
        <v>0</v>
      </c>
      <c r="Q185" s="618" t="str">
        <f t="shared" si="43"/>
        <v>0</v>
      </c>
      <c r="R185" s="618">
        <f t="shared" si="44"/>
        <v>0</v>
      </c>
      <c r="S185" s="618">
        <f t="shared" si="45"/>
        <v>0</v>
      </c>
      <c r="T185" s="601">
        <f t="shared" si="27"/>
        <v>0</v>
      </c>
      <c r="U185" s="601">
        <f>IF( F185="",#REF!*(IF(O185="Included",0,O185))/100,F185*(IF(O185="Included",0,O185)))</f>
        <v>0</v>
      </c>
      <c r="V185" s="602">
        <f>Discount!$H$36</f>
        <v>0</v>
      </c>
      <c r="W185" s="602">
        <f t="shared" si="28"/>
        <v>0</v>
      </c>
      <c r="X185" s="602">
        <f>IF(F185="",#REF!*W185/100,F185*W185)</f>
        <v>0</v>
      </c>
      <c r="Y185" s="603">
        <f t="shared" si="29"/>
        <v>0</v>
      </c>
      <c r="AA185" s="604">
        <f t="shared" si="30"/>
        <v>0</v>
      </c>
      <c r="AB185" s="603">
        <f t="shared" si="31"/>
        <v>0</v>
      </c>
      <c r="AC185" s="603">
        <f>IF(F185="",#REF!/100,F185)</f>
        <v>18</v>
      </c>
      <c r="AD185" s="603">
        <f t="shared" si="32"/>
        <v>0</v>
      </c>
      <c r="AE185" s="603">
        <f t="shared" si="33"/>
        <v>0</v>
      </c>
      <c r="AF185" s="603">
        <f t="shared" si="34"/>
        <v>0</v>
      </c>
      <c r="AG185" s="307">
        <f t="shared" si="35"/>
        <v>0</v>
      </c>
      <c r="AH185" s="307">
        <f t="shared" si="36"/>
        <v>0</v>
      </c>
      <c r="AI185" s="307">
        <f t="shared" si="37"/>
        <v>0</v>
      </c>
    </row>
    <row r="186" spans="1:35" ht="57.6" customHeight="1">
      <c r="A186" s="605">
        <v>169</v>
      </c>
      <c r="B186" s="631">
        <v>7000027871</v>
      </c>
      <c r="C186" s="631">
        <v>10</v>
      </c>
      <c r="D186" s="630" t="s">
        <v>483</v>
      </c>
      <c r="E186" s="631">
        <v>1000066070</v>
      </c>
      <c r="F186" s="631">
        <v>18</v>
      </c>
      <c r="G186" s="630" t="s">
        <v>431</v>
      </c>
      <c r="H186" s="631" t="s">
        <v>220</v>
      </c>
      <c r="I186" s="631">
        <v>3</v>
      </c>
      <c r="J186" s="617"/>
      <c r="K186" s="618" t="str">
        <f t="shared" si="38"/>
        <v>INCLUDED</v>
      </c>
      <c r="L186" s="617"/>
      <c r="M186" s="618" t="str">
        <f t="shared" si="39"/>
        <v>INCLUDED</v>
      </c>
      <c r="N186" s="618">
        <f t="shared" si="40"/>
        <v>0</v>
      </c>
      <c r="O186" s="618" t="str">
        <f t="shared" si="41"/>
        <v>INCLUDED</v>
      </c>
      <c r="P186" s="618" t="str">
        <f t="shared" si="42"/>
        <v>0</v>
      </c>
      <c r="Q186" s="618" t="str">
        <f t="shared" si="43"/>
        <v>0</v>
      </c>
      <c r="R186" s="618">
        <f t="shared" si="44"/>
        <v>0</v>
      </c>
      <c r="S186" s="618">
        <f t="shared" si="45"/>
        <v>0</v>
      </c>
      <c r="T186" s="601">
        <f t="shared" si="27"/>
        <v>0</v>
      </c>
      <c r="U186" s="601">
        <f>IF( F186="",#REF!*(IF(O186="Included",0,O186))/100,F186*(IF(O186="Included",0,O186)))</f>
        <v>0</v>
      </c>
      <c r="V186" s="602">
        <f>Discount!$H$36</f>
        <v>0</v>
      </c>
      <c r="W186" s="602">
        <f t="shared" si="28"/>
        <v>0</v>
      </c>
      <c r="X186" s="602">
        <f>IF(F186="",#REF!*W186/100,F186*W186)</f>
        <v>0</v>
      </c>
      <c r="Y186" s="603">
        <f t="shared" si="29"/>
        <v>0</v>
      </c>
      <c r="AA186" s="604">
        <f t="shared" si="30"/>
        <v>0</v>
      </c>
      <c r="AB186" s="603">
        <f t="shared" si="31"/>
        <v>0</v>
      </c>
      <c r="AC186" s="603">
        <f>IF(F186="",#REF!/100,F186)</f>
        <v>18</v>
      </c>
      <c r="AD186" s="603">
        <f t="shared" si="32"/>
        <v>0</v>
      </c>
      <c r="AE186" s="603">
        <f t="shared" si="33"/>
        <v>0</v>
      </c>
      <c r="AF186" s="603">
        <f t="shared" si="34"/>
        <v>0</v>
      </c>
      <c r="AG186" s="307">
        <f t="shared" si="35"/>
        <v>0</v>
      </c>
      <c r="AH186" s="307">
        <f t="shared" si="36"/>
        <v>0</v>
      </c>
      <c r="AI186" s="307">
        <f t="shared" si="37"/>
        <v>0</v>
      </c>
    </row>
    <row r="187" spans="1:35" ht="57.6" customHeight="1">
      <c r="A187" s="605">
        <v>170</v>
      </c>
      <c r="B187" s="631">
        <v>7000027872</v>
      </c>
      <c r="C187" s="631">
        <v>10</v>
      </c>
      <c r="D187" s="630" t="s">
        <v>483</v>
      </c>
      <c r="E187" s="631">
        <v>1000065966</v>
      </c>
      <c r="F187" s="631">
        <v>18</v>
      </c>
      <c r="G187" s="630" t="s">
        <v>612</v>
      </c>
      <c r="H187" s="631" t="s">
        <v>219</v>
      </c>
      <c r="I187" s="631">
        <v>3</v>
      </c>
      <c r="J187" s="617"/>
      <c r="K187" s="618" t="str">
        <f t="shared" si="38"/>
        <v>INCLUDED</v>
      </c>
      <c r="L187" s="617"/>
      <c r="M187" s="618" t="str">
        <f t="shared" si="39"/>
        <v>INCLUDED</v>
      </c>
      <c r="N187" s="618">
        <f t="shared" si="40"/>
        <v>0</v>
      </c>
      <c r="O187" s="618" t="str">
        <f t="shared" si="41"/>
        <v>INCLUDED</v>
      </c>
      <c r="P187" s="618" t="str">
        <f t="shared" si="42"/>
        <v>0</v>
      </c>
      <c r="Q187" s="618" t="str">
        <f t="shared" si="43"/>
        <v>0</v>
      </c>
      <c r="R187" s="618">
        <f t="shared" si="44"/>
        <v>0</v>
      </c>
      <c r="S187" s="618">
        <f t="shared" si="45"/>
        <v>0</v>
      </c>
      <c r="T187" s="601">
        <f t="shared" si="27"/>
        <v>0</v>
      </c>
      <c r="U187" s="601">
        <f>IF( F187="",#REF!*(IF(O187="Included",0,O187))/100,F187*(IF(O187="Included",0,O187)))</f>
        <v>0</v>
      </c>
      <c r="V187" s="602">
        <f>Discount!$H$36</f>
        <v>0</v>
      </c>
      <c r="W187" s="602">
        <f t="shared" si="28"/>
        <v>0</v>
      </c>
      <c r="X187" s="602">
        <f>IF(F187="",#REF!*W187/100,F187*W187)</f>
        <v>0</v>
      </c>
      <c r="Y187" s="603">
        <f t="shared" si="29"/>
        <v>0</v>
      </c>
      <c r="AA187" s="604">
        <f t="shared" si="30"/>
        <v>0</v>
      </c>
      <c r="AB187" s="603">
        <f t="shared" si="31"/>
        <v>0</v>
      </c>
      <c r="AC187" s="603">
        <f>IF(F187="",#REF!/100,F187)</f>
        <v>18</v>
      </c>
      <c r="AD187" s="603">
        <f t="shared" si="32"/>
        <v>0</v>
      </c>
      <c r="AE187" s="603">
        <f t="shared" si="33"/>
        <v>0</v>
      </c>
      <c r="AF187" s="603">
        <f t="shared" si="34"/>
        <v>0</v>
      </c>
      <c r="AG187" s="307">
        <f t="shared" si="35"/>
        <v>0</v>
      </c>
      <c r="AH187" s="307">
        <f t="shared" si="36"/>
        <v>0</v>
      </c>
      <c r="AI187" s="307">
        <f t="shared" si="37"/>
        <v>0</v>
      </c>
    </row>
    <row r="188" spans="1:35" ht="57.6" customHeight="1">
      <c r="A188" s="605">
        <v>171</v>
      </c>
      <c r="B188" s="631">
        <v>7000027873</v>
      </c>
      <c r="C188" s="631">
        <v>10</v>
      </c>
      <c r="D188" s="630" t="s">
        <v>483</v>
      </c>
      <c r="E188" s="631">
        <v>1000050004</v>
      </c>
      <c r="F188" s="631">
        <v>18</v>
      </c>
      <c r="G188" s="630" t="s">
        <v>430</v>
      </c>
      <c r="H188" s="631" t="s">
        <v>219</v>
      </c>
      <c r="I188" s="631">
        <v>1</v>
      </c>
      <c r="J188" s="617"/>
      <c r="K188" s="618" t="str">
        <f t="shared" si="38"/>
        <v>INCLUDED</v>
      </c>
      <c r="L188" s="617"/>
      <c r="M188" s="618" t="str">
        <f t="shared" si="39"/>
        <v>INCLUDED</v>
      </c>
      <c r="N188" s="618">
        <f t="shared" si="40"/>
        <v>0</v>
      </c>
      <c r="O188" s="618" t="str">
        <f t="shared" si="41"/>
        <v>INCLUDED</v>
      </c>
      <c r="P188" s="618" t="str">
        <f t="shared" si="42"/>
        <v>0</v>
      </c>
      <c r="Q188" s="618" t="str">
        <f t="shared" si="43"/>
        <v>0</v>
      </c>
      <c r="R188" s="618">
        <f t="shared" si="44"/>
        <v>0</v>
      </c>
      <c r="S188" s="618">
        <f t="shared" si="45"/>
        <v>0</v>
      </c>
      <c r="T188" s="601">
        <f t="shared" si="27"/>
        <v>0</v>
      </c>
      <c r="U188" s="601">
        <f>IF( F188="",#REF!*(IF(O188="Included",0,O188))/100,F188*(IF(O188="Included",0,O188)))</f>
        <v>0</v>
      </c>
      <c r="V188" s="602">
        <f>Discount!$H$36</f>
        <v>0</v>
      </c>
      <c r="W188" s="602">
        <f t="shared" si="28"/>
        <v>0</v>
      </c>
      <c r="X188" s="602">
        <f>IF(F188="",#REF!*W188/100,F188*W188)</f>
        <v>0</v>
      </c>
      <c r="Y188" s="603">
        <f t="shared" si="29"/>
        <v>0</v>
      </c>
      <c r="AA188" s="604">
        <f t="shared" si="30"/>
        <v>0</v>
      </c>
      <c r="AB188" s="603">
        <f t="shared" si="31"/>
        <v>0</v>
      </c>
      <c r="AC188" s="603">
        <f>IF(F188="",#REF!/100,F188)</f>
        <v>18</v>
      </c>
      <c r="AD188" s="603">
        <f t="shared" si="32"/>
        <v>0</v>
      </c>
      <c r="AE188" s="603">
        <f t="shared" si="33"/>
        <v>0</v>
      </c>
      <c r="AF188" s="603">
        <f t="shared" si="34"/>
        <v>0</v>
      </c>
      <c r="AG188" s="307">
        <f t="shared" si="35"/>
        <v>0</v>
      </c>
      <c r="AH188" s="307">
        <f t="shared" si="36"/>
        <v>0</v>
      </c>
      <c r="AI188" s="307">
        <f t="shared" si="37"/>
        <v>0</v>
      </c>
    </row>
    <row r="189" spans="1:35" ht="57.6" customHeight="1">
      <c r="A189" s="605">
        <v>172</v>
      </c>
      <c r="B189" s="631">
        <v>7000027874</v>
      </c>
      <c r="C189" s="631">
        <v>10</v>
      </c>
      <c r="D189" s="630" t="s">
        <v>483</v>
      </c>
      <c r="E189" s="631">
        <v>1000001896</v>
      </c>
      <c r="F189" s="631">
        <v>18</v>
      </c>
      <c r="G189" s="630" t="s">
        <v>623</v>
      </c>
      <c r="H189" s="631" t="s">
        <v>219</v>
      </c>
      <c r="I189" s="631">
        <v>1</v>
      </c>
      <c r="J189" s="617"/>
      <c r="K189" s="618" t="str">
        <f t="shared" si="38"/>
        <v>INCLUDED</v>
      </c>
      <c r="L189" s="617"/>
      <c r="M189" s="618" t="str">
        <f t="shared" si="39"/>
        <v>INCLUDED</v>
      </c>
      <c r="N189" s="618">
        <f t="shared" si="40"/>
        <v>0</v>
      </c>
      <c r="O189" s="618" t="str">
        <f t="shared" si="41"/>
        <v>INCLUDED</v>
      </c>
      <c r="P189" s="618" t="str">
        <f t="shared" si="42"/>
        <v>0</v>
      </c>
      <c r="Q189" s="618" t="str">
        <f t="shared" si="43"/>
        <v>0</v>
      </c>
      <c r="R189" s="618">
        <f t="shared" si="44"/>
        <v>0</v>
      </c>
      <c r="S189" s="618">
        <f t="shared" si="45"/>
        <v>0</v>
      </c>
      <c r="T189" s="601">
        <f t="shared" si="27"/>
        <v>0</v>
      </c>
      <c r="U189" s="601">
        <f>IF( F189="",#REF!*(IF(O189="Included",0,O189))/100,F189*(IF(O189="Included",0,O189)))</f>
        <v>0</v>
      </c>
      <c r="V189" s="602">
        <f>Discount!$H$36</f>
        <v>0</v>
      </c>
      <c r="W189" s="602">
        <f t="shared" si="28"/>
        <v>0</v>
      </c>
      <c r="X189" s="602">
        <f>IF(F189="",#REF!*W189/100,F189*W189)</f>
        <v>0</v>
      </c>
      <c r="Y189" s="603">
        <f t="shared" si="29"/>
        <v>0</v>
      </c>
      <c r="AA189" s="604">
        <f t="shared" si="30"/>
        <v>0</v>
      </c>
      <c r="AB189" s="603">
        <f t="shared" si="31"/>
        <v>0</v>
      </c>
      <c r="AC189" s="603">
        <f>IF(F189="",#REF!/100,F189)</f>
        <v>18</v>
      </c>
      <c r="AD189" s="603">
        <f t="shared" si="32"/>
        <v>0</v>
      </c>
      <c r="AE189" s="603">
        <f t="shared" si="33"/>
        <v>0</v>
      </c>
      <c r="AF189" s="603">
        <f t="shared" si="34"/>
        <v>0</v>
      </c>
      <c r="AG189" s="307">
        <f t="shared" si="35"/>
        <v>0</v>
      </c>
      <c r="AH189" s="307">
        <f t="shared" si="36"/>
        <v>0</v>
      </c>
      <c r="AI189" s="307">
        <f t="shared" si="37"/>
        <v>0</v>
      </c>
    </row>
    <row r="190" spans="1:35" ht="57.6" customHeight="1">
      <c r="A190" s="605">
        <v>173</v>
      </c>
      <c r="B190" s="631">
        <v>7000027875</v>
      </c>
      <c r="C190" s="631">
        <v>10</v>
      </c>
      <c r="D190" s="630" t="s">
        <v>483</v>
      </c>
      <c r="E190" s="631">
        <v>1000028403</v>
      </c>
      <c r="F190" s="631">
        <v>18</v>
      </c>
      <c r="G190" s="630" t="s">
        <v>429</v>
      </c>
      <c r="H190" s="631" t="s">
        <v>219</v>
      </c>
      <c r="I190" s="631">
        <v>3</v>
      </c>
      <c r="J190" s="617"/>
      <c r="K190" s="618" t="str">
        <f t="shared" si="38"/>
        <v>INCLUDED</v>
      </c>
      <c r="L190" s="617"/>
      <c r="M190" s="618" t="str">
        <f t="shared" si="39"/>
        <v>INCLUDED</v>
      </c>
      <c r="N190" s="618">
        <f t="shared" si="40"/>
        <v>0</v>
      </c>
      <c r="O190" s="618" t="str">
        <f t="shared" si="41"/>
        <v>INCLUDED</v>
      </c>
      <c r="P190" s="618" t="str">
        <f t="shared" si="42"/>
        <v>0</v>
      </c>
      <c r="Q190" s="618" t="str">
        <f t="shared" si="43"/>
        <v>0</v>
      </c>
      <c r="R190" s="618">
        <f t="shared" si="44"/>
        <v>0</v>
      </c>
      <c r="S190" s="618">
        <f t="shared" si="45"/>
        <v>0</v>
      </c>
      <c r="T190" s="601">
        <f t="shared" si="27"/>
        <v>0</v>
      </c>
      <c r="U190" s="601">
        <f>IF( F190="",#REF!*(IF(O190="Included",0,O190))/100,F190*(IF(O190="Included",0,O190)))</f>
        <v>0</v>
      </c>
      <c r="V190" s="602">
        <f>Discount!$H$36</f>
        <v>0</v>
      </c>
      <c r="W190" s="602">
        <f t="shared" si="28"/>
        <v>0</v>
      </c>
      <c r="X190" s="602">
        <f>IF(F190="",#REF!*W190/100,F190*W190)</f>
        <v>0</v>
      </c>
      <c r="Y190" s="603">
        <f t="shared" si="29"/>
        <v>0</v>
      </c>
      <c r="AA190" s="604">
        <f t="shared" si="30"/>
        <v>0</v>
      </c>
      <c r="AB190" s="603">
        <f t="shared" si="31"/>
        <v>0</v>
      </c>
      <c r="AC190" s="603">
        <f>IF(F190="",#REF!/100,F190)</f>
        <v>18</v>
      </c>
      <c r="AD190" s="603">
        <f t="shared" si="32"/>
        <v>0</v>
      </c>
      <c r="AE190" s="603">
        <f t="shared" si="33"/>
        <v>0</v>
      </c>
      <c r="AF190" s="603">
        <f t="shared" si="34"/>
        <v>0</v>
      </c>
      <c r="AG190" s="307">
        <f t="shared" si="35"/>
        <v>0</v>
      </c>
      <c r="AH190" s="307">
        <f t="shared" si="36"/>
        <v>0</v>
      </c>
      <c r="AI190" s="307">
        <f t="shared" si="37"/>
        <v>0</v>
      </c>
    </row>
    <row r="191" spans="1:35" ht="57.6" customHeight="1">
      <c r="A191" s="605">
        <v>174</v>
      </c>
      <c r="B191" s="631">
        <v>7000027876</v>
      </c>
      <c r="C191" s="631">
        <v>10</v>
      </c>
      <c r="D191" s="630" t="s">
        <v>483</v>
      </c>
      <c r="E191" s="631">
        <v>1000065970</v>
      </c>
      <c r="F191" s="631">
        <v>18</v>
      </c>
      <c r="G191" s="630" t="s">
        <v>594</v>
      </c>
      <c r="H191" s="631" t="s">
        <v>219</v>
      </c>
      <c r="I191" s="631">
        <v>3</v>
      </c>
      <c r="J191" s="617"/>
      <c r="K191" s="618" t="str">
        <f t="shared" si="38"/>
        <v>INCLUDED</v>
      </c>
      <c r="L191" s="617"/>
      <c r="M191" s="618" t="str">
        <f t="shared" si="39"/>
        <v>INCLUDED</v>
      </c>
      <c r="N191" s="618">
        <f t="shared" si="40"/>
        <v>0</v>
      </c>
      <c r="O191" s="618" t="str">
        <f t="shared" si="41"/>
        <v>INCLUDED</v>
      </c>
      <c r="P191" s="618" t="str">
        <f t="shared" si="42"/>
        <v>0</v>
      </c>
      <c r="Q191" s="618" t="str">
        <f t="shared" si="43"/>
        <v>0</v>
      </c>
      <c r="R191" s="618">
        <f t="shared" si="44"/>
        <v>0</v>
      </c>
      <c r="S191" s="618">
        <f t="shared" si="45"/>
        <v>0</v>
      </c>
      <c r="T191" s="601">
        <f t="shared" si="27"/>
        <v>0</v>
      </c>
      <c r="U191" s="601">
        <f>IF( F191="",#REF!*(IF(O191="Included",0,O191))/100,F191*(IF(O191="Included",0,O191)))</f>
        <v>0</v>
      </c>
      <c r="V191" s="602">
        <f>Discount!$H$36</f>
        <v>0</v>
      </c>
      <c r="W191" s="602">
        <f t="shared" si="28"/>
        <v>0</v>
      </c>
      <c r="X191" s="602">
        <f>IF(F191="",#REF!*W191/100,F191*W191)</f>
        <v>0</v>
      </c>
      <c r="Y191" s="603">
        <f t="shared" si="29"/>
        <v>0</v>
      </c>
      <c r="AA191" s="604">
        <f t="shared" si="30"/>
        <v>0</v>
      </c>
      <c r="AB191" s="603">
        <f t="shared" si="31"/>
        <v>0</v>
      </c>
      <c r="AC191" s="603">
        <f>IF(F191="",#REF!/100,F191)</f>
        <v>18</v>
      </c>
      <c r="AD191" s="603">
        <f t="shared" si="32"/>
        <v>0</v>
      </c>
      <c r="AE191" s="603">
        <f t="shared" si="33"/>
        <v>0</v>
      </c>
      <c r="AF191" s="603">
        <f t="shared" si="34"/>
        <v>0</v>
      </c>
      <c r="AG191" s="307">
        <f t="shared" si="35"/>
        <v>0</v>
      </c>
      <c r="AH191" s="307">
        <f t="shared" si="36"/>
        <v>0</v>
      </c>
      <c r="AI191" s="307">
        <f t="shared" si="37"/>
        <v>0</v>
      </c>
    </row>
    <row r="192" spans="1:35" ht="57.6" customHeight="1">
      <c r="A192" s="605">
        <v>175</v>
      </c>
      <c r="B192" s="631">
        <v>7000027877</v>
      </c>
      <c r="C192" s="631">
        <v>10</v>
      </c>
      <c r="D192" s="630" t="s">
        <v>483</v>
      </c>
      <c r="E192" s="631">
        <v>1000022813</v>
      </c>
      <c r="F192" s="631">
        <v>18</v>
      </c>
      <c r="G192" s="630" t="s">
        <v>426</v>
      </c>
      <c r="H192" s="631" t="s">
        <v>427</v>
      </c>
      <c r="I192" s="631">
        <v>0.22</v>
      </c>
      <c r="J192" s="617"/>
      <c r="K192" s="618" t="str">
        <f t="shared" si="38"/>
        <v>INCLUDED</v>
      </c>
      <c r="L192" s="617"/>
      <c r="M192" s="618" t="str">
        <f t="shared" si="39"/>
        <v>INCLUDED</v>
      </c>
      <c r="N192" s="618">
        <f t="shared" si="40"/>
        <v>0</v>
      </c>
      <c r="O192" s="618" t="str">
        <f t="shared" si="41"/>
        <v>INCLUDED</v>
      </c>
      <c r="P192" s="618" t="str">
        <f t="shared" si="42"/>
        <v>0</v>
      </c>
      <c r="Q192" s="618" t="str">
        <f t="shared" si="43"/>
        <v>0</v>
      </c>
      <c r="R192" s="618">
        <f t="shared" si="44"/>
        <v>0</v>
      </c>
      <c r="S192" s="618">
        <f t="shared" si="45"/>
        <v>0</v>
      </c>
      <c r="T192" s="601">
        <f t="shared" si="27"/>
        <v>0</v>
      </c>
      <c r="U192" s="601">
        <f>IF( F192="",#REF!*(IF(O192="Included",0,O192))/100,F192*(IF(O192="Included",0,O192)))</f>
        <v>0</v>
      </c>
      <c r="V192" s="602">
        <f>Discount!$H$36</f>
        <v>0</v>
      </c>
      <c r="W192" s="602">
        <f t="shared" si="28"/>
        <v>0</v>
      </c>
      <c r="X192" s="602">
        <f>IF(F192="",#REF!*W192/100,F192*W192)</f>
        <v>0</v>
      </c>
      <c r="Y192" s="603">
        <f t="shared" si="29"/>
        <v>0</v>
      </c>
      <c r="AA192" s="604">
        <f t="shared" si="30"/>
        <v>0</v>
      </c>
      <c r="AB192" s="603">
        <f t="shared" si="31"/>
        <v>0</v>
      </c>
      <c r="AC192" s="603">
        <f>IF(F192="",#REF!/100,F192)</f>
        <v>18</v>
      </c>
      <c r="AD192" s="603">
        <f t="shared" si="32"/>
        <v>0</v>
      </c>
      <c r="AE192" s="603">
        <f t="shared" si="33"/>
        <v>0</v>
      </c>
      <c r="AF192" s="603">
        <f t="shared" si="34"/>
        <v>0</v>
      </c>
      <c r="AG192" s="307">
        <f t="shared" si="35"/>
        <v>0</v>
      </c>
      <c r="AH192" s="307">
        <f t="shared" si="36"/>
        <v>0</v>
      </c>
      <c r="AI192" s="307">
        <f t="shared" si="37"/>
        <v>0</v>
      </c>
    </row>
    <row r="193" spans="1:35" ht="57.6" customHeight="1">
      <c r="A193" s="605">
        <v>176</v>
      </c>
      <c r="B193" s="631">
        <v>7000027878</v>
      </c>
      <c r="C193" s="631">
        <v>10</v>
      </c>
      <c r="D193" s="630" t="s">
        <v>483</v>
      </c>
      <c r="E193" s="631">
        <v>1000066074</v>
      </c>
      <c r="F193" s="631">
        <v>18</v>
      </c>
      <c r="G193" s="630" t="s">
        <v>503</v>
      </c>
      <c r="H193" s="631" t="s">
        <v>219</v>
      </c>
      <c r="I193" s="631">
        <v>1</v>
      </c>
      <c r="J193" s="617"/>
      <c r="K193" s="618" t="str">
        <f t="shared" si="38"/>
        <v>INCLUDED</v>
      </c>
      <c r="L193" s="617"/>
      <c r="M193" s="618" t="str">
        <f t="shared" si="39"/>
        <v>INCLUDED</v>
      </c>
      <c r="N193" s="618">
        <f t="shared" si="40"/>
        <v>0</v>
      </c>
      <c r="O193" s="618" t="str">
        <f t="shared" si="41"/>
        <v>INCLUDED</v>
      </c>
      <c r="P193" s="618" t="str">
        <f t="shared" si="42"/>
        <v>0</v>
      </c>
      <c r="Q193" s="618" t="str">
        <f t="shared" si="43"/>
        <v>0</v>
      </c>
      <c r="R193" s="618">
        <f t="shared" si="44"/>
        <v>0</v>
      </c>
      <c r="S193" s="618">
        <f t="shared" si="45"/>
        <v>0</v>
      </c>
      <c r="T193" s="601">
        <f t="shared" si="27"/>
        <v>0</v>
      </c>
      <c r="U193" s="601">
        <f>IF( F193="",#REF!*(IF(O193="Included",0,O193))/100,F193*(IF(O193="Included",0,O193)))</f>
        <v>0</v>
      </c>
      <c r="V193" s="602">
        <f>Discount!$H$36</f>
        <v>0</v>
      </c>
      <c r="W193" s="602">
        <f t="shared" si="28"/>
        <v>0</v>
      </c>
      <c r="X193" s="602">
        <f>IF(F193="",#REF!*W193/100,F193*W193)</f>
        <v>0</v>
      </c>
      <c r="Y193" s="603">
        <f t="shared" si="29"/>
        <v>0</v>
      </c>
      <c r="AA193" s="604">
        <f t="shared" si="30"/>
        <v>0</v>
      </c>
      <c r="AB193" s="603">
        <f t="shared" si="31"/>
        <v>0</v>
      </c>
      <c r="AC193" s="603">
        <f>IF(F193="",#REF!/100,F193)</f>
        <v>18</v>
      </c>
      <c r="AD193" s="603">
        <f t="shared" si="32"/>
        <v>0</v>
      </c>
      <c r="AE193" s="603">
        <f t="shared" si="33"/>
        <v>0</v>
      </c>
      <c r="AF193" s="603">
        <f t="shared" si="34"/>
        <v>0</v>
      </c>
      <c r="AG193" s="307">
        <f t="shared" si="35"/>
        <v>0</v>
      </c>
      <c r="AH193" s="307">
        <f t="shared" si="36"/>
        <v>0</v>
      </c>
      <c r="AI193" s="307">
        <f t="shared" si="37"/>
        <v>0</v>
      </c>
    </row>
    <row r="194" spans="1:35" ht="57.6" customHeight="1">
      <c r="A194" s="605">
        <v>177</v>
      </c>
      <c r="B194" s="631">
        <v>7000027879</v>
      </c>
      <c r="C194" s="631">
        <v>10</v>
      </c>
      <c r="D194" s="630" t="s">
        <v>483</v>
      </c>
      <c r="E194" s="631">
        <v>1000022819</v>
      </c>
      <c r="F194" s="631">
        <v>18</v>
      </c>
      <c r="G194" s="630" t="s">
        <v>609</v>
      </c>
      <c r="H194" s="631" t="s">
        <v>427</v>
      </c>
      <c r="I194" s="631">
        <v>2.1999999999999999E-2</v>
      </c>
      <c r="J194" s="617"/>
      <c r="K194" s="618" t="str">
        <f t="shared" si="38"/>
        <v>INCLUDED</v>
      </c>
      <c r="L194" s="617"/>
      <c r="M194" s="618" t="str">
        <f t="shared" si="39"/>
        <v>INCLUDED</v>
      </c>
      <c r="N194" s="618">
        <f t="shared" si="40"/>
        <v>0</v>
      </c>
      <c r="O194" s="618" t="str">
        <f t="shared" si="41"/>
        <v>INCLUDED</v>
      </c>
      <c r="P194" s="618" t="str">
        <f t="shared" si="42"/>
        <v>0</v>
      </c>
      <c r="Q194" s="618" t="str">
        <f t="shared" si="43"/>
        <v>0</v>
      </c>
      <c r="R194" s="618">
        <f t="shared" si="44"/>
        <v>0</v>
      </c>
      <c r="S194" s="618">
        <f t="shared" si="45"/>
        <v>0</v>
      </c>
      <c r="T194" s="601">
        <f t="shared" si="27"/>
        <v>0</v>
      </c>
      <c r="U194" s="601">
        <f>IF( F194="",#REF!*(IF(O194="Included",0,O194))/100,F194*(IF(O194="Included",0,O194)))</f>
        <v>0</v>
      </c>
      <c r="V194" s="602">
        <f>Discount!$H$36</f>
        <v>0</v>
      </c>
      <c r="W194" s="602">
        <f t="shared" si="28"/>
        <v>0</v>
      </c>
      <c r="X194" s="602">
        <f>IF(F194="",#REF!*W194/100,F194*W194)</f>
        <v>0</v>
      </c>
      <c r="Y194" s="603">
        <f t="shared" si="29"/>
        <v>0</v>
      </c>
      <c r="AA194" s="604">
        <f t="shared" si="30"/>
        <v>0</v>
      </c>
      <c r="AB194" s="603">
        <f t="shared" si="31"/>
        <v>0</v>
      </c>
      <c r="AC194" s="603">
        <f>IF(F194="",#REF!/100,F194)</f>
        <v>18</v>
      </c>
      <c r="AD194" s="603">
        <f t="shared" si="32"/>
        <v>0</v>
      </c>
      <c r="AE194" s="603">
        <f t="shared" si="33"/>
        <v>0</v>
      </c>
      <c r="AF194" s="603">
        <f t="shared" si="34"/>
        <v>0</v>
      </c>
      <c r="AG194" s="307">
        <f t="shared" si="35"/>
        <v>0</v>
      </c>
      <c r="AH194" s="307">
        <f t="shared" si="36"/>
        <v>0</v>
      </c>
      <c r="AI194" s="307">
        <f t="shared" si="37"/>
        <v>0</v>
      </c>
    </row>
    <row r="195" spans="1:35" ht="57.6" customHeight="1">
      <c r="A195" s="605">
        <v>178</v>
      </c>
      <c r="B195" s="631">
        <v>7000027880</v>
      </c>
      <c r="C195" s="631">
        <v>10</v>
      </c>
      <c r="D195" s="630" t="s">
        <v>483</v>
      </c>
      <c r="E195" s="631">
        <v>1000017118</v>
      </c>
      <c r="F195" s="631">
        <v>18</v>
      </c>
      <c r="G195" s="630" t="s">
        <v>428</v>
      </c>
      <c r="H195" s="631" t="s">
        <v>219</v>
      </c>
      <c r="I195" s="631">
        <v>6</v>
      </c>
      <c r="J195" s="617"/>
      <c r="K195" s="618" t="str">
        <f t="shared" si="38"/>
        <v>INCLUDED</v>
      </c>
      <c r="L195" s="617"/>
      <c r="M195" s="618" t="str">
        <f t="shared" si="39"/>
        <v>INCLUDED</v>
      </c>
      <c r="N195" s="618">
        <f t="shared" si="40"/>
        <v>0</v>
      </c>
      <c r="O195" s="618" t="str">
        <f t="shared" si="41"/>
        <v>INCLUDED</v>
      </c>
      <c r="P195" s="618" t="str">
        <f t="shared" si="42"/>
        <v>0</v>
      </c>
      <c r="Q195" s="618" t="str">
        <f t="shared" si="43"/>
        <v>0</v>
      </c>
      <c r="R195" s="618">
        <f t="shared" si="44"/>
        <v>0</v>
      </c>
      <c r="S195" s="618">
        <f t="shared" si="45"/>
        <v>0</v>
      </c>
      <c r="T195" s="601">
        <f t="shared" si="27"/>
        <v>0</v>
      </c>
      <c r="U195" s="601">
        <f>IF( F195="",#REF!*(IF(O195="Included",0,O195))/100,F195*(IF(O195="Included",0,O195)))</f>
        <v>0</v>
      </c>
      <c r="V195" s="602">
        <f>Discount!$H$36</f>
        <v>0</v>
      </c>
      <c r="W195" s="602">
        <f t="shared" si="28"/>
        <v>0</v>
      </c>
      <c r="X195" s="602">
        <f>IF(F195="",#REF!*W195/100,F195*W195)</f>
        <v>0</v>
      </c>
      <c r="Y195" s="603">
        <f t="shared" si="29"/>
        <v>0</v>
      </c>
      <c r="AA195" s="604">
        <f t="shared" si="30"/>
        <v>0</v>
      </c>
      <c r="AB195" s="603">
        <f t="shared" si="31"/>
        <v>0</v>
      </c>
      <c r="AC195" s="603">
        <f>IF(F195="",#REF!/100,F195)</f>
        <v>18</v>
      </c>
      <c r="AD195" s="603">
        <f t="shared" si="32"/>
        <v>0</v>
      </c>
      <c r="AE195" s="603">
        <f t="shared" si="33"/>
        <v>0</v>
      </c>
      <c r="AF195" s="603">
        <f t="shared" si="34"/>
        <v>0</v>
      </c>
      <c r="AG195" s="307">
        <f t="shared" si="35"/>
        <v>0</v>
      </c>
      <c r="AH195" s="307">
        <f t="shared" si="36"/>
        <v>0</v>
      </c>
      <c r="AI195" s="307">
        <f t="shared" si="37"/>
        <v>0</v>
      </c>
    </row>
    <row r="196" spans="1:35" ht="57.6" customHeight="1">
      <c r="A196" s="605">
        <v>179</v>
      </c>
      <c r="B196" s="631">
        <v>7000027881</v>
      </c>
      <c r="C196" s="631">
        <v>10</v>
      </c>
      <c r="D196" s="630" t="s">
        <v>483</v>
      </c>
      <c r="E196" s="631">
        <v>1000037908</v>
      </c>
      <c r="F196" s="631">
        <v>18</v>
      </c>
      <c r="G196" s="630" t="s">
        <v>425</v>
      </c>
      <c r="H196" s="631" t="s">
        <v>219</v>
      </c>
      <c r="I196" s="631">
        <v>2</v>
      </c>
      <c r="J196" s="617"/>
      <c r="K196" s="618" t="str">
        <f t="shared" si="38"/>
        <v>INCLUDED</v>
      </c>
      <c r="L196" s="617"/>
      <c r="M196" s="618" t="str">
        <f t="shared" si="39"/>
        <v>INCLUDED</v>
      </c>
      <c r="N196" s="618">
        <f t="shared" si="40"/>
        <v>0</v>
      </c>
      <c r="O196" s="618" t="str">
        <f t="shared" si="41"/>
        <v>INCLUDED</v>
      </c>
      <c r="P196" s="618" t="str">
        <f t="shared" si="42"/>
        <v>0</v>
      </c>
      <c r="Q196" s="618" t="str">
        <f t="shared" si="43"/>
        <v>0</v>
      </c>
      <c r="R196" s="618">
        <f t="shared" si="44"/>
        <v>0</v>
      </c>
      <c r="S196" s="618">
        <f t="shared" si="45"/>
        <v>0</v>
      </c>
      <c r="T196" s="601">
        <f t="shared" si="27"/>
        <v>0</v>
      </c>
      <c r="U196" s="601">
        <f>IF( F196="",#REF!*(IF(O196="Included",0,O196))/100,F196*(IF(O196="Included",0,O196)))</f>
        <v>0</v>
      </c>
      <c r="V196" s="602">
        <f>Discount!$H$36</f>
        <v>0</v>
      </c>
      <c r="W196" s="602">
        <f t="shared" si="28"/>
        <v>0</v>
      </c>
      <c r="X196" s="602">
        <f>IF(F196="",#REF!*W196/100,F196*W196)</f>
        <v>0</v>
      </c>
      <c r="Y196" s="603">
        <f t="shared" si="29"/>
        <v>0</v>
      </c>
      <c r="AA196" s="604">
        <f t="shared" si="30"/>
        <v>0</v>
      </c>
      <c r="AB196" s="603">
        <f t="shared" si="31"/>
        <v>0</v>
      </c>
      <c r="AC196" s="603">
        <f>IF(F196="",#REF!/100,F196)</f>
        <v>18</v>
      </c>
      <c r="AD196" s="603">
        <f t="shared" si="32"/>
        <v>0</v>
      </c>
      <c r="AE196" s="603">
        <f t="shared" si="33"/>
        <v>0</v>
      </c>
      <c r="AF196" s="603">
        <f t="shared" si="34"/>
        <v>0</v>
      </c>
      <c r="AG196" s="307">
        <f t="shared" si="35"/>
        <v>0</v>
      </c>
      <c r="AH196" s="307">
        <f t="shared" si="36"/>
        <v>0</v>
      </c>
      <c r="AI196" s="307">
        <f t="shared" si="37"/>
        <v>0</v>
      </c>
    </row>
    <row r="197" spans="1:35" ht="57.6" customHeight="1">
      <c r="A197" s="605">
        <v>180</v>
      </c>
      <c r="B197" s="631">
        <v>7000027882</v>
      </c>
      <c r="C197" s="631">
        <v>10</v>
      </c>
      <c r="D197" s="630" t="s">
        <v>483</v>
      </c>
      <c r="E197" s="631">
        <v>1000065967</v>
      </c>
      <c r="F197" s="631">
        <v>18</v>
      </c>
      <c r="G197" s="630" t="s">
        <v>613</v>
      </c>
      <c r="H197" s="631" t="s">
        <v>219</v>
      </c>
      <c r="I197" s="631">
        <v>3</v>
      </c>
      <c r="J197" s="617"/>
      <c r="K197" s="618" t="str">
        <f t="shared" si="38"/>
        <v>INCLUDED</v>
      </c>
      <c r="L197" s="617"/>
      <c r="M197" s="618" t="str">
        <f t="shared" si="39"/>
        <v>INCLUDED</v>
      </c>
      <c r="N197" s="618">
        <f t="shared" si="40"/>
        <v>0</v>
      </c>
      <c r="O197" s="618" t="str">
        <f t="shared" si="41"/>
        <v>INCLUDED</v>
      </c>
      <c r="P197" s="618" t="str">
        <f t="shared" si="42"/>
        <v>0</v>
      </c>
      <c r="Q197" s="618" t="str">
        <f t="shared" si="43"/>
        <v>0</v>
      </c>
      <c r="R197" s="618">
        <f t="shared" si="44"/>
        <v>0</v>
      </c>
      <c r="S197" s="618">
        <f t="shared" si="45"/>
        <v>0</v>
      </c>
      <c r="T197" s="601">
        <f t="shared" si="27"/>
        <v>0</v>
      </c>
      <c r="U197" s="601">
        <f>IF( F197="",#REF!*(IF(O197="Included",0,O197))/100,F197*(IF(O197="Included",0,O197)))</f>
        <v>0</v>
      </c>
      <c r="V197" s="602">
        <f>Discount!$H$36</f>
        <v>0</v>
      </c>
      <c r="W197" s="602">
        <f t="shared" si="28"/>
        <v>0</v>
      </c>
      <c r="X197" s="602">
        <f>IF(F197="",#REF!*W197/100,F197*W197)</f>
        <v>0</v>
      </c>
      <c r="Y197" s="603">
        <f t="shared" si="29"/>
        <v>0</v>
      </c>
      <c r="AA197" s="604">
        <f t="shared" si="30"/>
        <v>0</v>
      </c>
      <c r="AB197" s="603">
        <f t="shared" si="31"/>
        <v>0</v>
      </c>
      <c r="AC197" s="603">
        <f>IF(F197="",#REF!/100,F197)</f>
        <v>18</v>
      </c>
      <c r="AD197" s="603">
        <f t="shared" si="32"/>
        <v>0</v>
      </c>
      <c r="AE197" s="603">
        <f t="shared" si="33"/>
        <v>0</v>
      </c>
      <c r="AF197" s="603">
        <f t="shared" si="34"/>
        <v>0</v>
      </c>
      <c r="AG197" s="307">
        <f t="shared" si="35"/>
        <v>0</v>
      </c>
      <c r="AH197" s="307">
        <f t="shared" si="36"/>
        <v>0</v>
      </c>
      <c r="AI197" s="307">
        <f t="shared" si="37"/>
        <v>0</v>
      </c>
    </row>
    <row r="198" spans="1:35" ht="57.6" customHeight="1">
      <c r="A198" s="605">
        <v>181</v>
      </c>
      <c r="B198" s="631">
        <v>7000027883</v>
      </c>
      <c r="C198" s="631">
        <v>10</v>
      </c>
      <c r="D198" s="630" t="s">
        <v>584</v>
      </c>
      <c r="E198" s="631">
        <v>1000065963</v>
      </c>
      <c r="F198" s="631">
        <v>18</v>
      </c>
      <c r="G198" s="630" t="s">
        <v>618</v>
      </c>
      <c r="H198" s="631" t="s">
        <v>364</v>
      </c>
      <c r="I198" s="631">
        <v>4444</v>
      </c>
      <c r="J198" s="617"/>
      <c r="K198" s="618" t="str">
        <f t="shared" si="38"/>
        <v>INCLUDED</v>
      </c>
      <c r="L198" s="617"/>
      <c r="M198" s="618" t="str">
        <f t="shared" si="39"/>
        <v>INCLUDED</v>
      </c>
      <c r="N198" s="618">
        <f t="shared" si="40"/>
        <v>0</v>
      </c>
      <c r="O198" s="618" t="str">
        <f t="shared" si="41"/>
        <v>INCLUDED</v>
      </c>
      <c r="P198" s="618" t="str">
        <f t="shared" si="42"/>
        <v>0</v>
      </c>
      <c r="Q198" s="618" t="str">
        <f t="shared" si="43"/>
        <v>0</v>
      </c>
      <c r="R198" s="618">
        <f t="shared" si="44"/>
        <v>0</v>
      </c>
      <c r="S198" s="618">
        <f t="shared" si="45"/>
        <v>0</v>
      </c>
      <c r="T198" s="601">
        <f t="shared" si="27"/>
        <v>0</v>
      </c>
      <c r="U198" s="601">
        <f>IF( F198="",#REF!*(IF(O198="Included",0,O198))/100,F198*(IF(O198="Included",0,O198)))</f>
        <v>0</v>
      </c>
      <c r="V198" s="602">
        <f>Discount!$H$36</f>
        <v>0</v>
      </c>
      <c r="W198" s="602">
        <f t="shared" si="28"/>
        <v>0</v>
      </c>
      <c r="X198" s="602">
        <f>IF(F198="",#REF!*W198/100,F198*W198)</f>
        <v>0</v>
      </c>
      <c r="Y198" s="603">
        <f t="shared" si="29"/>
        <v>0</v>
      </c>
      <c r="AA198" s="604">
        <f t="shared" si="30"/>
        <v>0</v>
      </c>
      <c r="AB198" s="603">
        <f t="shared" si="31"/>
        <v>0</v>
      </c>
      <c r="AC198" s="603">
        <f>IF(F198="",#REF!/100,F198)</f>
        <v>18</v>
      </c>
      <c r="AD198" s="603">
        <f t="shared" si="32"/>
        <v>0</v>
      </c>
      <c r="AE198" s="603">
        <f t="shared" si="33"/>
        <v>0</v>
      </c>
      <c r="AF198" s="603">
        <f t="shared" si="34"/>
        <v>0</v>
      </c>
      <c r="AG198" s="307">
        <f t="shared" si="35"/>
        <v>0</v>
      </c>
      <c r="AH198" s="307">
        <f t="shared" si="36"/>
        <v>0</v>
      </c>
      <c r="AI198" s="307">
        <f t="shared" si="37"/>
        <v>0</v>
      </c>
    </row>
    <row r="199" spans="1:35" ht="57.6" customHeight="1">
      <c r="A199" s="605">
        <v>182</v>
      </c>
      <c r="B199" s="631">
        <v>7000027884</v>
      </c>
      <c r="C199" s="631">
        <v>10</v>
      </c>
      <c r="D199" s="630" t="s">
        <v>584</v>
      </c>
      <c r="E199" s="631">
        <v>1000022800</v>
      </c>
      <c r="F199" s="631">
        <v>18</v>
      </c>
      <c r="G199" s="630" t="s">
        <v>620</v>
      </c>
      <c r="H199" s="631" t="s">
        <v>219</v>
      </c>
      <c r="I199" s="631">
        <v>101</v>
      </c>
      <c r="J199" s="617"/>
      <c r="K199" s="618" t="str">
        <f t="shared" si="38"/>
        <v>INCLUDED</v>
      </c>
      <c r="L199" s="617"/>
      <c r="M199" s="618" t="str">
        <f t="shared" si="39"/>
        <v>INCLUDED</v>
      </c>
      <c r="N199" s="618">
        <f t="shared" si="40"/>
        <v>0</v>
      </c>
      <c r="O199" s="618" t="str">
        <f t="shared" si="41"/>
        <v>INCLUDED</v>
      </c>
      <c r="P199" s="618" t="str">
        <f t="shared" si="42"/>
        <v>0</v>
      </c>
      <c r="Q199" s="618" t="str">
        <f t="shared" si="43"/>
        <v>0</v>
      </c>
      <c r="R199" s="618">
        <f t="shared" si="44"/>
        <v>0</v>
      </c>
      <c r="S199" s="618">
        <f t="shared" si="45"/>
        <v>0</v>
      </c>
      <c r="T199" s="601">
        <f t="shared" si="27"/>
        <v>0</v>
      </c>
      <c r="U199" s="601">
        <f>IF( F199="",#REF!*(IF(O199="Included",0,O199))/100,F199*(IF(O199="Included",0,O199)))</f>
        <v>0</v>
      </c>
      <c r="V199" s="602">
        <f>Discount!$H$36</f>
        <v>0</v>
      </c>
      <c r="W199" s="602">
        <f t="shared" si="28"/>
        <v>0</v>
      </c>
      <c r="X199" s="602">
        <f>IF(F199="",#REF!*W199/100,F199*W199)</f>
        <v>0</v>
      </c>
      <c r="Y199" s="603">
        <f t="shared" si="29"/>
        <v>0</v>
      </c>
      <c r="AA199" s="604">
        <f t="shared" si="30"/>
        <v>0</v>
      </c>
      <c r="AB199" s="603">
        <f t="shared" si="31"/>
        <v>0</v>
      </c>
      <c r="AC199" s="603">
        <f>IF(F199="",#REF!/100,F199)</f>
        <v>18</v>
      </c>
      <c r="AD199" s="603">
        <f t="shared" si="32"/>
        <v>0</v>
      </c>
      <c r="AE199" s="603">
        <f t="shared" si="33"/>
        <v>0</v>
      </c>
      <c r="AF199" s="603">
        <f t="shared" si="34"/>
        <v>0</v>
      </c>
      <c r="AG199" s="307">
        <f t="shared" si="35"/>
        <v>0</v>
      </c>
      <c r="AH199" s="307">
        <f t="shared" si="36"/>
        <v>0</v>
      </c>
      <c r="AI199" s="307">
        <f t="shared" si="37"/>
        <v>0</v>
      </c>
    </row>
    <row r="200" spans="1:35" ht="57.6" customHeight="1">
      <c r="A200" s="605">
        <v>183</v>
      </c>
      <c r="B200" s="631">
        <v>7000027885</v>
      </c>
      <c r="C200" s="631">
        <v>10</v>
      </c>
      <c r="D200" s="630" t="s">
        <v>584</v>
      </c>
      <c r="E200" s="631">
        <v>1000065729</v>
      </c>
      <c r="F200" s="631">
        <v>18</v>
      </c>
      <c r="G200" s="630" t="s">
        <v>619</v>
      </c>
      <c r="H200" s="631" t="s">
        <v>219</v>
      </c>
      <c r="I200" s="631">
        <v>101</v>
      </c>
      <c r="J200" s="617"/>
      <c r="K200" s="618" t="str">
        <f t="shared" si="38"/>
        <v>INCLUDED</v>
      </c>
      <c r="L200" s="617"/>
      <c r="M200" s="618" t="str">
        <f t="shared" si="39"/>
        <v>INCLUDED</v>
      </c>
      <c r="N200" s="618">
        <f t="shared" si="40"/>
        <v>0</v>
      </c>
      <c r="O200" s="618" t="str">
        <f t="shared" si="41"/>
        <v>INCLUDED</v>
      </c>
      <c r="P200" s="618" t="str">
        <f t="shared" si="42"/>
        <v>0</v>
      </c>
      <c r="Q200" s="618" t="str">
        <f t="shared" si="43"/>
        <v>0</v>
      </c>
      <c r="R200" s="618">
        <f t="shared" si="44"/>
        <v>0</v>
      </c>
      <c r="S200" s="618">
        <f t="shared" si="45"/>
        <v>0</v>
      </c>
      <c r="T200" s="601">
        <f t="shared" si="27"/>
        <v>0</v>
      </c>
      <c r="U200" s="601">
        <f>IF( F200="",#REF!*(IF(O200="Included",0,O200))/100,F200*(IF(O200="Included",0,O200)))</f>
        <v>0</v>
      </c>
      <c r="V200" s="602">
        <f>Discount!$H$36</f>
        <v>0</v>
      </c>
      <c r="W200" s="602">
        <f t="shared" si="28"/>
        <v>0</v>
      </c>
      <c r="X200" s="602">
        <f>IF(F200="",#REF!*W200/100,F200*W200)</f>
        <v>0</v>
      </c>
      <c r="Y200" s="603">
        <f t="shared" si="29"/>
        <v>0</v>
      </c>
      <c r="AA200" s="604">
        <f t="shared" si="30"/>
        <v>0</v>
      </c>
      <c r="AB200" s="603">
        <f t="shared" si="31"/>
        <v>0</v>
      </c>
      <c r="AC200" s="603">
        <f>IF(F200="",#REF!/100,F200)</f>
        <v>18</v>
      </c>
      <c r="AD200" s="603">
        <f t="shared" si="32"/>
        <v>0</v>
      </c>
      <c r="AE200" s="603">
        <f t="shared" si="33"/>
        <v>0</v>
      </c>
      <c r="AF200" s="603">
        <f t="shared" si="34"/>
        <v>0</v>
      </c>
      <c r="AG200" s="307">
        <f t="shared" si="35"/>
        <v>0</v>
      </c>
      <c r="AH200" s="307">
        <f t="shared" si="36"/>
        <v>0</v>
      </c>
      <c r="AI200" s="307">
        <f t="shared" si="37"/>
        <v>0</v>
      </c>
    </row>
    <row r="201" spans="1:35" ht="57.6" customHeight="1">
      <c r="A201" s="605">
        <v>184</v>
      </c>
      <c r="B201" s="631">
        <v>7000027886</v>
      </c>
      <c r="C201" s="631">
        <v>10</v>
      </c>
      <c r="D201" s="630" t="s">
        <v>584</v>
      </c>
      <c r="E201" s="631">
        <v>1000066070</v>
      </c>
      <c r="F201" s="631">
        <v>18</v>
      </c>
      <c r="G201" s="630" t="s">
        <v>431</v>
      </c>
      <c r="H201" s="631" t="s">
        <v>220</v>
      </c>
      <c r="I201" s="631">
        <v>303</v>
      </c>
      <c r="J201" s="617"/>
      <c r="K201" s="618" t="str">
        <f t="shared" si="38"/>
        <v>INCLUDED</v>
      </c>
      <c r="L201" s="617"/>
      <c r="M201" s="618" t="str">
        <f t="shared" si="39"/>
        <v>INCLUDED</v>
      </c>
      <c r="N201" s="618">
        <f t="shared" si="40"/>
        <v>0</v>
      </c>
      <c r="O201" s="618" t="str">
        <f t="shared" si="41"/>
        <v>INCLUDED</v>
      </c>
      <c r="P201" s="618" t="str">
        <f t="shared" si="42"/>
        <v>0</v>
      </c>
      <c r="Q201" s="618" t="str">
        <f t="shared" si="43"/>
        <v>0</v>
      </c>
      <c r="R201" s="618">
        <f t="shared" si="44"/>
        <v>0</v>
      </c>
      <c r="S201" s="618">
        <f t="shared" si="45"/>
        <v>0</v>
      </c>
      <c r="T201" s="601">
        <f t="shared" si="27"/>
        <v>0</v>
      </c>
      <c r="U201" s="601">
        <f>IF( F201="",#REF!*(IF(O201="Included",0,O201))/100,F201*(IF(O201="Included",0,O201)))</f>
        <v>0</v>
      </c>
      <c r="V201" s="602">
        <f>Discount!$H$36</f>
        <v>0</v>
      </c>
      <c r="W201" s="602">
        <f t="shared" si="28"/>
        <v>0</v>
      </c>
      <c r="X201" s="602">
        <f>IF(F201="",#REF!*W201/100,F201*W201)</f>
        <v>0</v>
      </c>
      <c r="Y201" s="603">
        <f t="shared" si="29"/>
        <v>0</v>
      </c>
      <c r="AA201" s="604">
        <f t="shared" si="30"/>
        <v>0</v>
      </c>
      <c r="AB201" s="603">
        <f t="shared" si="31"/>
        <v>0</v>
      </c>
      <c r="AC201" s="603">
        <f>IF(F201="",#REF!/100,F201)</f>
        <v>18</v>
      </c>
      <c r="AD201" s="603">
        <f t="shared" si="32"/>
        <v>0</v>
      </c>
      <c r="AE201" s="603">
        <f t="shared" si="33"/>
        <v>0</v>
      </c>
      <c r="AF201" s="603">
        <f t="shared" si="34"/>
        <v>0</v>
      </c>
      <c r="AG201" s="307">
        <f t="shared" si="35"/>
        <v>0</v>
      </c>
      <c r="AH201" s="307">
        <f t="shared" si="36"/>
        <v>0</v>
      </c>
      <c r="AI201" s="307">
        <f t="shared" si="37"/>
        <v>0</v>
      </c>
    </row>
    <row r="202" spans="1:35" ht="57.6" customHeight="1">
      <c r="A202" s="605">
        <v>185</v>
      </c>
      <c r="B202" s="631">
        <v>7000027887</v>
      </c>
      <c r="C202" s="631">
        <v>10</v>
      </c>
      <c r="D202" s="630" t="s">
        <v>584</v>
      </c>
      <c r="E202" s="631">
        <v>1000065966</v>
      </c>
      <c r="F202" s="631">
        <v>18</v>
      </c>
      <c r="G202" s="630" t="s">
        <v>612</v>
      </c>
      <c r="H202" s="631" t="s">
        <v>219</v>
      </c>
      <c r="I202" s="631">
        <v>303</v>
      </c>
      <c r="J202" s="617"/>
      <c r="K202" s="618" t="str">
        <f t="shared" si="38"/>
        <v>INCLUDED</v>
      </c>
      <c r="L202" s="617"/>
      <c r="M202" s="618" t="str">
        <f t="shared" si="39"/>
        <v>INCLUDED</v>
      </c>
      <c r="N202" s="618">
        <f t="shared" si="40"/>
        <v>0</v>
      </c>
      <c r="O202" s="618" t="str">
        <f t="shared" si="41"/>
        <v>INCLUDED</v>
      </c>
      <c r="P202" s="618" t="str">
        <f t="shared" si="42"/>
        <v>0</v>
      </c>
      <c r="Q202" s="618" t="str">
        <f t="shared" si="43"/>
        <v>0</v>
      </c>
      <c r="R202" s="618">
        <f t="shared" si="44"/>
        <v>0</v>
      </c>
      <c r="S202" s="618">
        <f t="shared" si="45"/>
        <v>0</v>
      </c>
      <c r="T202" s="601">
        <f t="shared" si="27"/>
        <v>0</v>
      </c>
      <c r="U202" s="601">
        <f>IF( F202="",#REF!*(IF(O202="Included",0,O202))/100,F202*(IF(O202="Included",0,O202)))</f>
        <v>0</v>
      </c>
      <c r="V202" s="602">
        <f>Discount!$H$36</f>
        <v>0</v>
      </c>
      <c r="W202" s="602">
        <f t="shared" si="28"/>
        <v>0</v>
      </c>
      <c r="X202" s="602">
        <f>IF(F202="",#REF!*W202/100,F202*W202)</f>
        <v>0</v>
      </c>
      <c r="Y202" s="603">
        <f t="shared" si="29"/>
        <v>0</v>
      </c>
      <c r="AA202" s="604">
        <f t="shared" si="30"/>
        <v>0</v>
      </c>
      <c r="AB202" s="603">
        <f t="shared" si="31"/>
        <v>0</v>
      </c>
      <c r="AC202" s="603">
        <f>IF(F202="",#REF!/100,F202)</f>
        <v>18</v>
      </c>
      <c r="AD202" s="603">
        <f t="shared" si="32"/>
        <v>0</v>
      </c>
      <c r="AE202" s="603">
        <f t="shared" si="33"/>
        <v>0</v>
      </c>
      <c r="AF202" s="603">
        <f t="shared" si="34"/>
        <v>0</v>
      </c>
      <c r="AG202" s="307">
        <f t="shared" si="35"/>
        <v>0</v>
      </c>
      <c r="AH202" s="307">
        <f t="shared" si="36"/>
        <v>0</v>
      </c>
      <c r="AI202" s="307">
        <f t="shared" si="37"/>
        <v>0</v>
      </c>
    </row>
    <row r="203" spans="1:35" ht="57.6" customHeight="1">
      <c r="A203" s="605">
        <v>186</v>
      </c>
      <c r="B203" s="631">
        <v>7000027888</v>
      </c>
      <c r="C203" s="631">
        <v>10</v>
      </c>
      <c r="D203" s="630" t="s">
        <v>584</v>
      </c>
      <c r="E203" s="631">
        <v>1000050004</v>
      </c>
      <c r="F203" s="631">
        <v>18</v>
      </c>
      <c r="G203" s="630" t="s">
        <v>430</v>
      </c>
      <c r="H203" s="631" t="s">
        <v>219</v>
      </c>
      <c r="I203" s="631">
        <v>101</v>
      </c>
      <c r="J203" s="617"/>
      <c r="K203" s="618" t="str">
        <f t="shared" si="38"/>
        <v>INCLUDED</v>
      </c>
      <c r="L203" s="617"/>
      <c r="M203" s="618" t="str">
        <f t="shared" si="39"/>
        <v>INCLUDED</v>
      </c>
      <c r="N203" s="618">
        <f t="shared" si="40"/>
        <v>0</v>
      </c>
      <c r="O203" s="618" t="str">
        <f t="shared" si="41"/>
        <v>INCLUDED</v>
      </c>
      <c r="P203" s="618" t="str">
        <f t="shared" si="42"/>
        <v>0</v>
      </c>
      <c r="Q203" s="618" t="str">
        <f t="shared" si="43"/>
        <v>0</v>
      </c>
      <c r="R203" s="618">
        <f t="shared" si="44"/>
        <v>0</v>
      </c>
      <c r="S203" s="618">
        <f t="shared" si="45"/>
        <v>0</v>
      </c>
      <c r="T203" s="601">
        <f t="shared" si="27"/>
        <v>0</v>
      </c>
      <c r="U203" s="601">
        <f>IF( F203="",#REF!*(IF(O203="Included",0,O203))/100,F203*(IF(O203="Included",0,O203)))</f>
        <v>0</v>
      </c>
      <c r="V203" s="602">
        <f>Discount!$H$36</f>
        <v>0</v>
      </c>
      <c r="W203" s="602">
        <f t="shared" si="28"/>
        <v>0</v>
      </c>
      <c r="X203" s="602">
        <f>IF(F203="",#REF!*W203/100,F203*W203)</f>
        <v>0</v>
      </c>
      <c r="Y203" s="603">
        <f t="shared" si="29"/>
        <v>0</v>
      </c>
      <c r="AA203" s="604">
        <f t="shared" si="30"/>
        <v>0</v>
      </c>
      <c r="AB203" s="603">
        <f t="shared" si="31"/>
        <v>0</v>
      </c>
      <c r="AC203" s="603">
        <f>IF(F203="",#REF!/100,F203)</f>
        <v>18</v>
      </c>
      <c r="AD203" s="603">
        <f t="shared" si="32"/>
        <v>0</v>
      </c>
      <c r="AE203" s="603">
        <f t="shared" si="33"/>
        <v>0</v>
      </c>
      <c r="AF203" s="603">
        <f t="shared" si="34"/>
        <v>0</v>
      </c>
      <c r="AG203" s="307">
        <f t="shared" si="35"/>
        <v>0</v>
      </c>
      <c r="AH203" s="307">
        <f t="shared" si="36"/>
        <v>0</v>
      </c>
      <c r="AI203" s="307">
        <f t="shared" si="37"/>
        <v>0</v>
      </c>
    </row>
    <row r="204" spans="1:35" ht="57.6" customHeight="1">
      <c r="A204" s="605">
        <v>187</v>
      </c>
      <c r="B204" s="631">
        <v>7000027889</v>
      </c>
      <c r="C204" s="631">
        <v>10</v>
      </c>
      <c r="D204" s="630" t="s">
        <v>584</v>
      </c>
      <c r="E204" s="631">
        <v>1000032345</v>
      </c>
      <c r="F204" s="631">
        <v>18</v>
      </c>
      <c r="G204" s="630" t="s">
        <v>614</v>
      </c>
      <c r="H204" s="631" t="s">
        <v>220</v>
      </c>
      <c r="I204" s="631">
        <v>202</v>
      </c>
      <c r="J204" s="617"/>
      <c r="K204" s="618" t="str">
        <f t="shared" si="38"/>
        <v>INCLUDED</v>
      </c>
      <c r="L204" s="617"/>
      <c r="M204" s="618" t="str">
        <f t="shared" si="39"/>
        <v>INCLUDED</v>
      </c>
      <c r="N204" s="618">
        <f t="shared" si="40"/>
        <v>0</v>
      </c>
      <c r="O204" s="618" t="str">
        <f t="shared" si="41"/>
        <v>INCLUDED</v>
      </c>
      <c r="P204" s="618" t="str">
        <f t="shared" si="42"/>
        <v>0</v>
      </c>
      <c r="Q204" s="618" t="str">
        <f t="shared" si="43"/>
        <v>0</v>
      </c>
      <c r="R204" s="618">
        <f t="shared" si="44"/>
        <v>0</v>
      </c>
      <c r="S204" s="618">
        <f t="shared" si="45"/>
        <v>0</v>
      </c>
      <c r="T204" s="601">
        <f t="shared" si="27"/>
        <v>0</v>
      </c>
      <c r="U204" s="601">
        <f>IF( F204="",#REF!*(IF(O204="Included",0,O204))/100,F204*(IF(O204="Included",0,O204)))</f>
        <v>0</v>
      </c>
      <c r="V204" s="602">
        <f>Discount!$H$36</f>
        <v>0</v>
      </c>
      <c r="W204" s="602">
        <f t="shared" si="28"/>
        <v>0</v>
      </c>
      <c r="X204" s="602">
        <f>IF(F204="",#REF!*W204/100,F204*W204)</f>
        <v>0</v>
      </c>
      <c r="Y204" s="603">
        <f t="shared" si="29"/>
        <v>0</v>
      </c>
      <c r="AA204" s="604">
        <f t="shared" si="30"/>
        <v>0</v>
      </c>
      <c r="AB204" s="603">
        <f t="shared" si="31"/>
        <v>0</v>
      </c>
      <c r="AC204" s="603">
        <f>IF(F204="",#REF!/100,F204)</f>
        <v>18</v>
      </c>
      <c r="AD204" s="603">
        <f t="shared" si="32"/>
        <v>0</v>
      </c>
      <c r="AE204" s="603">
        <f t="shared" si="33"/>
        <v>0</v>
      </c>
      <c r="AF204" s="603">
        <f t="shared" si="34"/>
        <v>0</v>
      </c>
      <c r="AG204" s="307">
        <f t="shared" si="35"/>
        <v>0</v>
      </c>
      <c r="AH204" s="307">
        <f t="shared" si="36"/>
        <v>0</v>
      </c>
      <c r="AI204" s="307">
        <f t="shared" si="37"/>
        <v>0</v>
      </c>
    </row>
    <row r="205" spans="1:35" ht="57.6" customHeight="1">
      <c r="A205" s="605">
        <v>188</v>
      </c>
      <c r="B205" s="631">
        <v>7000027890</v>
      </c>
      <c r="C205" s="631">
        <v>10</v>
      </c>
      <c r="D205" s="630" t="s">
        <v>584</v>
      </c>
      <c r="E205" s="631">
        <v>1000028403</v>
      </c>
      <c r="F205" s="631">
        <v>18</v>
      </c>
      <c r="G205" s="630" t="s">
        <v>429</v>
      </c>
      <c r="H205" s="631" t="s">
        <v>219</v>
      </c>
      <c r="I205" s="631">
        <v>303</v>
      </c>
      <c r="J205" s="617"/>
      <c r="K205" s="618" t="str">
        <f t="shared" si="38"/>
        <v>INCLUDED</v>
      </c>
      <c r="L205" s="617"/>
      <c r="M205" s="618" t="str">
        <f t="shared" si="39"/>
        <v>INCLUDED</v>
      </c>
      <c r="N205" s="618">
        <f t="shared" si="40"/>
        <v>0</v>
      </c>
      <c r="O205" s="618" t="str">
        <f t="shared" si="41"/>
        <v>INCLUDED</v>
      </c>
      <c r="P205" s="618" t="str">
        <f t="shared" si="42"/>
        <v>0</v>
      </c>
      <c r="Q205" s="618" t="str">
        <f t="shared" si="43"/>
        <v>0</v>
      </c>
      <c r="R205" s="618">
        <f t="shared" si="44"/>
        <v>0</v>
      </c>
      <c r="S205" s="618">
        <f t="shared" si="45"/>
        <v>0</v>
      </c>
      <c r="T205" s="601">
        <f t="shared" si="27"/>
        <v>0</v>
      </c>
      <c r="U205" s="601">
        <f>IF( F205="",#REF!*(IF(O205="Included",0,O205))/100,F205*(IF(O205="Included",0,O205)))</f>
        <v>0</v>
      </c>
      <c r="V205" s="602">
        <f>Discount!$H$36</f>
        <v>0</v>
      </c>
      <c r="W205" s="602">
        <f t="shared" si="28"/>
        <v>0</v>
      </c>
      <c r="X205" s="602">
        <f>IF(F205="",#REF!*W205/100,F205*W205)</f>
        <v>0</v>
      </c>
      <c r="Y205" s="603">
        <f t="shared" si="29"/>
        <v>0</v>
      </c>
      <c r="AA205" s="604">
        <f t="shared" si="30"/>
        <v>0</v>
      </c>
      <c r="AB205" s="603">
        <f t="shared" si="31"/>
        <v>0</v>
      </c>
      <c r="AC205" s="603">
        <f>IF(F205="",#REF!/100,F205)</f>
        <v>18</v>
      </c>
      <c r="AD205" s="603">
        <f t="shared" si="32"/>
        <v>0</v>
      </c>
      <c r="AE205" s="603">
        <f t="shared" si="33"/>
        <v>0</v>
      </c>
      <c r="AF205" s="603">
        <f t="shared" si="34"/>
        <v>0</v>
      </c>
      <c r="AG205" s="307">
        <f t="shared" si="35"/>
        <v>0</v>
      </c>
      <c r="AH205" s="307">
        <f t="shared" si="36"/>
        <v>0</v>
      </c>
      <c r="AI205" s="307">
        <f t="shared" si="37"/>
        <v>0</v>
      </c>
    </row>
    <row r="206" spans="1:35" ht="57.6" customHeight="1">
      <c r="A206" s="605">
        <v>189</v>
      </c>
      <c r="B206" s="631">
        <v>7000027891</v>
      </c>
      <c r="C206" s="631">
        <v>10</v>
      </c>
      <c r="D206" s="630" t="s">
        <v>584</v>
      </c>
      <c r="E206" s="631">
        <v>1000065970</v>
      </c>
      <c r="F206" s="631">
        <v>18</v>
      </c>
      <c r="G206" s="630" t="s">
        <v>594</v>
      </c>
      <c r="H206" s="631" t="s">
        <v>219</v>
      </c>
      <c r="I206" s="631">
        <v>303</v>
      </c>
      <c r="J206" s="617"/>
      <c r="K206" s="618" t="str">
        <f t="shared" si="38"/>
        <v>INCLUDED</v>
      </c>
      <c r="L206" s="617"/>
      <c r="M206" s="618" t="str">
        <f t="shared" si="39"/>
        <v>INCLUDED</v>
      </c>
      <c r="N206" s="618">
        <f t="shared" si="40"/>
        <v>0</v>
      </c>
      <c r="O206" s="618" t="str">
        <f t="shared" si="41"/>
        <v>INCLUDED</v>
      </c>
      <c r="P206" s="618" t="str">
        <f t="shared" si="42"/>
        <v>0</v>
      </c>
      <c r="Q206" s="618" t="str">
        <f t="shared" si="43"/>
        <v>0</v>
      </c>
      <c r="R206" s="618">
        <f t="shared" si="44"/>
        <v>0</v>
      </c>
      <c r="S206" s="618">
        <f t="shared" si="45"/>
        <v>0</v>
      </c>
      <c r="T206" s="601">
        <f t="shared" si="27"/>
        <v>0</v>
      </c>
      <c r="U206" s="601">
        <f>IF( F206="",#REF!*(IF(O206="Included",0,O206))/100,F206*(IF(O206="Included",0,O206)))</f>
        <v>0</v>
      </c>
      <c r="V206" s="602">
        <f>Discount!$H$36</f>
        <v>0</v>
      </c>
      <c r="W206" s="602">
        <f t="shared" si="28"/>
        <v>0</v>
      </c>
      <c r="X206" s="602">
        <f>IF(F206="",#REF!*W206/100,F206*W206)</f>
        <v>0</v>
      </c>
      <c r="Y206" s="603">
        <f t="shared" si="29"/>
        <v>0</v>
      </c>
      <c r="AA206" s="604">
        <f t="shared" si="30"/>
        <v>0</v>
      </c>
      <c r="AB206" s="603">
        <f t="shared" si="31"/>
        <v>0</v>
      </c>
      <c r="AC206" s="603">
        <f>IF(F206="",#REF!/100,F206)</f>
        <v>18</v>
      </c>
      <c r="AD206" s="603">
        <f t="shared" si="32"/>
        <v>0</v>
      </c>
      <c r="AE206" s="603">
        <f t="shared" si="33"/>
        <v>0</v>
      </c>
      <c r="AF206" s="603">
        <f t="shared" si="34"/>
        <v>0</v>
      </c>
      <c r="AG206" s="307">
        <f t="shared" si="35"/>
        <v>0</v>
      </c>
      <c r="AH206" s="307">
        <f t="shared" si="36"/>
        <v>0</v>
      </c>
      <c r="AI206" s="307">
        <f t="shared" si="37"/>
        <v>0</v>
      </c>
    </row>
    <row r="207" spans="1:35" ht="57.6" customHeight="1">
      <c r="A207" s="605">
        <v>190</v>
      </c>
      <c r="B207" s="631">
        <v>7000027892</v>
      </c>
      <c r="C207" s="631">
        <v>10</v>
      </c>
      <c r="D207" s="630" t="s">
        <v>584</v>
      </c>
      <c r="E207" s="631">
        <v>1000022813</v>
      </c>
      <c r="F207" s="631">
        <v>18</v>
      </c>
      <c r="G207" s="630" t="s">
        <v>426</v>
      </c>
      <c r="H207" s="631" t="s">
        <v>427</v>
      </c>
      <c r="I207" s="631">
        <v>22.22</v>
      </c>
      <c r="J207" s="617"/>
      <c r="K207" s="618" t="str">
        <f t="shared" si="38"/>
        <v>INCLUDED</v>
      </c>
      <c r="L207" s="617"/>
      <c r="M207" s="618" t="str">
        <f t="shared" si="39"/>
        <v>INCLUDED</v>
      </c>
      <c r="N207" s="618">
        <f t="shared" si="40"/>
        <v>0</v>
      </c>
      <c r="O207" s="618" t="str">
        <f t="shared" si="41"/>
        <v>INCLUDED</v>
      </c>
      <c r="P207" s="618" t="str">
        <f t="shared" si="42"/>
        <v>0</v>
      </c>
      <c r="Q207" s="618" t="str">
        <f t="shared" si="43"/>
        <v>0</v>
      </c>
      <c r="R207" s="618">
        <f t="shared" si="44"/>
        <v>0</v>
      </c>
      <c r="S207" s="618">
        <f t="shared" si="45"/>
        <v>0</v>
      </c>
      <c r="T207" s="601">
        <f t="shared" si="27"/>
        <v>0</v>
      </c>
      <c r="U207" s="601">
        <f>IF( F207="",#REF!*(IF(O207="Included",0,O207))/100,F207*(IF(O207="Included",0,O207)))</f>
        <v>0</v>
      </c>
      <c r="V207" s="602">
        <f>Discount!$H$36</f>
        <v>0</v>
      </c>
      <c r="W207" s="602">
        <f t="shared" si="28"/>
        <v>0</v>
      </c>
      <c r="X207" s="602">
        <f>IF(F207="",#REF!*W207/100,F207*W207)</f>
        <v>0</v>
      </c>
      <c r="Y207" s="603">
        <f t="shared" si="29"/>
        <v>0</v>
      </c>
      <c r="AA207" s="604">
        <f t="shared" si="30"/>
        <v>0</v>
      </c>
      <c r="AB207" s="603">
        <f t="shared" si="31"/>
        <v>0</v>
      </c>
      <c r="AC207" s="603">
        <f>IF(F207="",#REF!/100,F207)</f>
        <v>18</v>
      </c>
      <c r="AD207" s="603">
        <f t="shared" si="32"/>
        <v>0</v>
      </c>
      <c r="AE207" s="603">
        <f t="shared" si="33"/>
        <v>0</v>
      </c>
      <c r="AF207" s="603">
        <f t="shared" si="34"/>
        <v>0</v>
      </c>
      <c r="AG207" s="307">
        <f t="shared" si="35"/>
        <v>0</v>
      </c>
      <c r="AH207" s="307">
        <f t="shared" si="36"/>
        <v>0</v>
      </c>
      <c r="AI207" s="307">
        <f t="shared" si="37"/>
        <v>0</v>
      </c>
    </row>
    <row r="208" spans="1:35" ht="57.6" customHeight="1">
      <c r="A208" s="605">
        <v>191</v>
      </c>
      <c r="B208" s="631">
        <v>7000027893</v>
      </c>
      <c r="C208" s="631">
        <v>10</v>
      </c>
      <c r="D208" s="630" t="s">
        <v>584</v>
      </c>
      <c r="E208" s="631">
        <v>1000032342</v>
      </c>
      <c r="F208" s="631">
        <v>18</v>
      </c>
      <c r="G208" s="630" t="s">
        <v>442</v>
      </c>
      <c r="H208" s="631" t="s">
        <v>436</v>
      </c>
      <c r="I208" s="631">
        <v>242.4</v>
      </c>
      <c r="J208" s="617"/>
      <c r="K208" s="618" t="str">
        <f t="shared" si="38"/>
        <v>INCLUDED</v>
      </c>
      <c r="L208" s="617"/>
      <c r="M208" s="618" t="str">
        <f t="shared" si="39"/>
        <v>INCLUDED</v>
      </c>
      <c r="N208" s="618">
        <f t="shared" si="40"/>
        <v>0</v>
      </c>
      <c r="O208" s="618" t="str">
        <f t="shared" si="41"/>
        <v>INCLUDED</v>
      </c>
      <c r="P208" s="618" t="str">
        <f t="shared" si="42"/>
        <v>0</v>
      </c>
      <c r="Q208" s="618" t="str">
        <f t="shared" si="43"/>
        <v>0</v>
      </c>
      <c r="R208" s="618">
        <f t="shared" si="44"/>
        <v>0</v>
      </c>
      <c r="S208" s="618">
        <f t="shared" si="45"/>
        <v>0</v>
      </c>
      <c r="T208" s="601">
        <f t="shared" si="27"/>
        <v>0</v>
      </c>
      <c r="U208" s="601">
        <f>IF( F208="",#REF!*(IF(O208="Included",0,O208))/100,F208*(IF(O208="Included",0,O208)))</f>
        <v>0</v>
      </c>
      <c r="V208" s="602">
        <f>Discount!$H$36</f>
        <v>0</v>
      </c>
      <c r="W208" s="602">
        <f t="shared" si="28"/>
        <v>0</v>
      </c>
      <c r="X208" s="602">
        <f>IF(F208="",#REF!*W208/100,F208*W208)</f>
        <v>0</v>
      </c>
      <c r="Y208" s="603">
        <f t="shared" si="29"/>
        <v>0</v>
      </c>
      <c r="AA208" s="604">
        <f t="shared" si="30"/>
        <v>0</v>
      </c>
      <c r="AB208" s="603">
        <f t="shared" si="31"/>
        <v>0</v>
      </c>
      <c r="AC208" s="603">
        <f>IF(F208="",#REF!/100,F208)</f>
        <v>18</v>
      </c>
      <c r="AD208" s="603">
        <f t="shared" si="32"/>
        <v>0</v>
      </c>
      <c r="AE208" s="603">
        <f t="shared" si="33"/>
        <v>0</v>
      </c>
      <c r="AF208" s="603">
        <f t="shared" si="34"/>
        <v>0</v>
      </c>
      <c r="AG208" s="307">
        <f t="shared" si="35"/>
        <v>0</v>
      </c>
      <c r="AH208" s="307">
        <f t="shared" si="36"/>
        <v>0</v>
      </c>
      <c r="AI208" s="307">
        <f t="shared" si="37"/>
        <v>0</v>
      </c>
    </row>
    <row r="209" spans="1:35" ht="57.6" customHeight="1">
      <c r="A209" s="605">
        <v>192</v>
      </c>
      <c r="B209" s="631">
        <v>7000027894</v>
      </c>
      <c r="C209" s="631">
        <v>10</v>
      </c>
      <c r="D209" s="630" t="s">
        <v>584</v>
      </c>
      <c r="E209" s="631">
        <v>1000032344</v>
      </c>
      <c r="F209" s="631">
        <v>18</v>
      </c>
      <c r="G209" s="630" t="s">
        <v>437</v>
      </c>
      <c r="H209" s="631" t="s">
        <v>436</v>
      </c>
      <c r="I209" s="631">
        <v>303</v>
      </c>
      <c r="J209" s="617"/>
      <c r="K209" s="618" t="str">
        <f t="shared" si="38"/>
        <v>INCLUDED</v>
      </c>
      <c r="L209" s="617"/>
      <c r="M209" s="618" t="str">
        <f t="shared" si="39"/>
        <v>INCLUDED</v>
      </c>
      <c r="N209" s="618">
        <f t="shared" si="40"/>
        <v>0</v>
      </c>
      <c r="O209" s="618" t="str">
        <f t="shared" si="41"/>
        <v>INCLUDED</v>
      </c>
      <c r="P209" s="618" t="str">
        <f t="shared" si="42"/>
        <v>0</v>
      </c>
      <c r="Q209" s="618" t="str">
        <f t="shared" si="43"/>
        <v>0</v>
      </c>
      <c r="R209" s="618">
        <f t="shared" si="44"/>
        <v>0</v>
      </c>
      <c r="S209" s="618">
        <f t="shared" si="45"/>
        <v>0</v>
      </c>
      <c r="T209" s="601">
        <f t="shared" si="27"/>
        <v>0</v>
      </c>
      <c r="U209" s="601">
        <f>IF( F209="",#REF!*(IF(O209="Included",0,O209))/100,F209*(IF(O209="Included",0,O209)))</f>
        <v>0</v>
      </c>
      <c r="V209" s="602">
        <f>Discount!$H$36</f>
        <v>0</v>
      </c>
      <c r="W209" s="602">
        <f t="shared" si="28"/>
        <v>0</v>
      </c>
      <c r="X209" s="602">
        <f>IF(F209="",#REF!*W209/100,F209*W209)</f>
        <v>0</v>
      </c>
      <c r="Y209" s="603">
        <f t="shared" si="29"/>
        <v>0</v>
      </c>
      <c r="AA209" s="604">
        <f t="shared" si="30"/>
        <v>0</v>
      </c>
      <c r="AB209" s="603">
        <f t="shared" si="31"/>
        <v>0</v>
      </c>
      <c r="AC209" s="603">
        <f>IF(F209="",#REF!/100,F209)</f>
        <v>18</v>
      </c>
      <c r="AD209" s="603">
        <f t="shared" si="32"/>
        <v>0</v>
      </c>
      <c r="AE209" s="603">
        <f t="shared" si="33"/>
        <v>0</v>
      </c>
      <c r="AF209" s="603">
        <f t="shared" si="34"/>
        <v>0</v>
      </c>
      <c r="AG209" s="307">
        <f t="shared" si="35"/>
        <v>0</v>
      </c>
      <c r="AH209" s="307">
        <f t="shared" si="36"/>
        <v>0</v>
      </c>
      <c r="AI209" s="307">
        <f t="shared" si="37"/>
        <v>0</v>
      </c>
    </row>
    <row r="210" spans="1:35" ht="57.6" customHeight="1">
      <c r="A210" s="605">
        <v>193</v>
      </c>
      <c r="B210" s="631">
        <v>7000027895</v>
      </c>
      <c r="C210" s="631">
        <v>10</v>
      </c>
      <c r="D210" s="630" t="s">
        <v>584</v>
      </c>
      <c r="E210" s="631">
        <v>1000022814</v>
      </c>
      <c r="F210" s="631">
        <v>18</v>
      </c>
      <c r="G210" s="630" t="s">
        <v>434</v>
      </c>
      <c r="H210" s="631" t="s">
        <v>219</v>
      </c>
      <c r="I210" s="631">
        <v>404</v>
      </c>
      <c r="J210" s="617"/>
      <c r="K210" s="618" t="str">
        <f t="shared" si="38"/>
        <v>INCLUDED</v>
      </c>
      <c r="L210" s="617"/>
      <c r="M210" s="618" t="str">
        <f t="shared" si="39"/>
        <v>INCLUDED</v>
      </c>
      <c r="N210" s="618">
        <f t="shared" si="40"/>
        <v>0</v>
      </c>
      <c r="O210" s="618" t="str">
        <f t="shared" si="41"/>
        <v>INCLUDED</v>
      </c>
      <c r="P210" s="618" t="str">
        <f t="shared" si="42"/>
        <v>0</v>
      </c>
      <c r="Q210" s="618" t="str">
        <f t="shared" si="43"/>
        <v>0</v>
      </c>
      <c r="R210" s="618">
        <f t="shared" si="44"/>
        <v>0</v>
      </c>
      <c r="S210" s="618">
        <f t="shared" si="45"/>
        <v>0</v>
      </c>
      <c r="T210" s="601">
        <f t="shared" si="27"/>
        <v>0</v>
      </c>
      <c r="U210" s="601">
        <f>IF( F210="",#REF!*(IF(O210="Included",0,O210))/100,F210*(IF(O210="Included",0,O210)))</f>
        <v>0</v>
      </c>
      <c r="V210" s="602">
        <f>Discount!$H$36</f>
        <v>0</v>
      </c>
      <c r="W210" s="602">
        <f t="shared" si="28"/>
        <v>0</v>
      </c>
      <c r="X210" s="602">
        <f>IF(F210="",#REF!*W210/100,F210*W210)</f>
        <v>0</v>
      </c>
      <c r="Y210" s="603">
        <f t="shared" si="29"/>
        <v>0</v>
      </c>
      <c r="AA210" s="604">
        <f t="shared" si="30"/>
        <v>0</v>
      </c>
      <c r="AB210" s="603">
        <f t="shared" si="31"/>
        <v>0</v>
      </c>
      <c r="AC210" s="603">
        <f>IF(F210="",#REF!/100,F210)</f>
        <v>18</v>
      </c>
      <c r="AD210" s="603">
        <f t="shared" si="32"/>
        <v>0</v>
      </c>
      <c r="AE210" s="603">
        <f t="shared" si="33"/>
        <v>0</v>
      </c>
      <c r="AF210" s="603">
        <f t="shared" si="34"/>
        <v>0</v>
      </c>
      <c r="AG210" s="307">
        <f t="shared" si="35"/>
        <v>0</v>
      </c>
      <c r="AH210" s="307">
        <f t="shared" si="36"/>
        <v>0</v>
      </c>
      <c r="AI210" s="307">
        <f t="shared" si="37"/>
        <v>0</v>
      </c>
    </row>
    <row r="211" spans="1:35" ht="57.6" customHeight="1">
      <c r="A211" s="605">
        <v>194</v>
      </c>
      <c r="B211" s="631">
        <v>7000027896</v>
      </c>
      <c r="C211" s="631">
        <v>10</v>
      </c>
      <c r="D211" s="630" t="s">
        <v>584</v>
      </c>
      <c r="E211" s="631">
        <v>1000066076</v>
      </c>
      <c r="F211" s="631">
        <v>18</v>
      </c>
      <c r="G211" s="630" t="s">
        <v>443</v>
      </c>
      <c r="H211" s="631" t="s">
        <v>219</v>
      </c>
      <c r="I211" s="631">
        <v>101</v>
      </c>
      <c r="J211" s="617"/>
      <c r="K211" s="618" t="str">
        <f t="shared" ref="K211:K267" si="46">IF(J211=0, "INCLUDED", IF(ISERROR(J211*I211), J211, J211*I211))</f>
        <v>INCLUDED</v>
      </c>
      <c r="L211" s="617"/>
      <c r="M211" s="618" t="str">
        <f t="shared" ref="M211:M267" si="47">IF(L211=0, "INCLUDED", IF(ISERROR(L211*I211), L211, L211*I211))</f>
        <v>INCLUDED</v>
      </c>
      <c r="N211" s="618">
        <f t="shared" ref="N211:N267" si="48">IF(F211="","INCLUDED",P211+Q211)</f>
        <v>0</v>
      </c>
      <c r="O211" s="618" t="str">
        <f t="shared" ref="O211:O267" si="49">IF(J211+L211=0,"INCLUDED",P211+Q211+R211+S211)</f>
        <v>INCLUDED</v>
      </c>
      <c r="P211" s="618" t="str">
        <f t="shared" ref="P211:P267" si="50">IF(J211=0, "0", IF(ISERROR((F211*K211)/100), K211, (F211*K211)/100))</f>
        <v>0</v>
      </c>
      <c r="Q211" s="618" t="str">
        <f t="shared" ref="Q211:Q267" si="51">IF(L211=0, "0", IF(ISERROR((F211*M211)/100), M211, (F211*M211)/100))</f>
        <v>0</v>
      </c>
      <c r="R211" s="618">
        <f t="shared" ref="R211:R267" si="52">+IF(K211="INCLUDED",0,K211)</f>
        <v>0</v>
      </c>
      <c r="S211" s="618">
        <f t="shared" ref="S211:S267" si="53">+IF(M211="INCLUDED",0,M211)</f>
        <v>0</v>
      </c>
      <c r="T211" s="601">
        <f t="shared" si="27"/>
        <v>0</v>
      </c>
      <c r="U211" s="601">
        <f>IF( F211="",#REF!*(IF(O211="Included",0,O211))/100,F211*(IF(O211="Included",0,O211)))</f>
        <v>0</v>
      </c>
      <c r="V211" s="602">
        <f>Discount!$H$36</f>
        <v>0</v>
      </c>
      <c r="W211" s="602">
        <f t="shared" si="28"/>
        <v>0</v>
      </c>
      <c r="X211" s="602">
        <f>IF(F211="",#REF!*W211/100,F211*W211)</f>
        <v>0</v>
      </c>
      <c r="Y211" s="603">
        <f t="shared" si="29"/>
        <v>0</v>
      </c>
      <c r="AA211" s="604">
        <f t="shared" si="30"/>
        <v>0</v>
      </c>
      <c r="AB211" s="603">
        <f t="shared" si="31"/>
        <v>0</v>
      </c>
      <c r="AC211" s="603">
        <f>IF(F211="",#REF!/100,F211)</f>
        <v>18</v>
      </c>
      <c r="AD211" s="603">
        <f t="shared" si="32"/>
        <v>0</v>
      </c>
      <c r="AE211" s="603">
        <f t="shared" si="33"/>
        <v>0</v>
      </c>
      <c r="AF211" s="603">
        <f t="shared" si="34"/>
        <v>0</v>
      </c>
      <c r="AG211" s="307">
        <f t="shared" si="35"/>
        <v>0</v>
      </c>
      <c r="AH211" s="307">
        <f t="shared" si="36"/>
        <v>0</v>
      </c>
      <c r="AI211" s="307">
        <f t="shared" si="37"/>
        <v>0</v>
      </c>
    </row>
    <row r="212" spans="1:35" ht="57.6" customHeight="1">
      <c r="A212" s="605">
        <v>195</v>
      </c>
      <c r="B212" s="631">
        <v>7000027897</v>
      </c>
      <c r="C212" s="631">
        <v>10</v>
      </c>
      <c r="D212" s="630" t="s">
        <v>584</v>
      </c>
      <c r="E212" s="631">
        <v>1000022819</v>
      </c>
      <c r="F212" s="631">
        <v>18</v>
      </c>
      <c r="G212" s="630" t="s">
        <v>609</v>
      </c>
      <c r="H212" s="631" t="s">
        <v>427</v>
      </c>
      <c r="I212" s="631">
        <v>2.222</v>
      </c>
      <c r="J212" s="617"/>
      <c r="K212" s="618" t="str">
        <f t="shared" si="46"/>
        <v>INCLUDED</v>
      </c>
      <c r="L212" s="617"/>
      <c r="M212" s="618" t="str">
        <f t="shared" si="47"/>
        <v>INCLUDED</v>
      </c>
      <c r="N212" s="618">
        <f t="shared" si="48"/>
        <v>0</v>
      </c>
      <c r="O212" s="618" t="str">
        <f t="shared" si="49"/>
        <v>INCLUDED</v>
      </c>
      <c r="P212" s="618" t="str">
        <f t="shared" si="50"/>
        <v>0</v>
      </c>
      <c r="Q212" s="618" t="str">
        <f t="shared" si="51"/>
        <v>0</v>
      </c>
      <c r="R212" s="618">
        <f t="shared" si="52"/>
        <v>0</v>
      </c>
      <c r="S212" s="618">
        <f t="shared" si="53"/>
        <v>0</v>
      </c>
      <c r="T212" s="601">
        <f t="shared" si="27"/>
        <v>0</v>
      </c>
      <c r="U212" s="601">
        <f>IF( F212="",#REF!*(IF(O212="Included",0,O212))/100,F212*(IF(O212="Included",0,O212)))</f>
        <v>0</v>
      </c>
      <c r="V212" s="602">
        <f>Discount!$H$36</f>
        <v>0</v>
      </c>
      <c r="W212" s="602">
        <f t="shared" si="28"/>
        <v>0</v>
      </c>
      <c r="X212" s="602">
        <f>IF(F212="",#REF!*W212/100,F212*W212)</f>
        <v>0</v>
      </c>
      <c r="Y212" s="603">
        <f t="shared" si="29"/>
        <v>0</v>
      </c>
      <c r="AA212" s="604">
        <f t="shared" si="30"/>
        <v>0</v>
      </c>
      <c r="AB212" s="603">
        <f t="shared" si="31"/>
        <v>0</v>
      </c>
      <c r="AC212" s="603">
        <f>IF(F212="",#REF!/100,F212)</f>
        <v>18</v>
      </c>
      <c r="AD212" s="603">
        <f t="shared" si="32"/>
        <v>0</v>
      </c>
      <c r="AE212" s="603">
        <f t="shared" si="33"/>
        <v>0</v>
      </c>
      <c r="AF212" s="603">
        <f t="shared" si="34"/>
        <v>0</v>
      </c>
      <c r="AG212" s="307">
        <f t="shared" si="35"/>
        <v>0</v>
      </c>
      <c r="AH212" s="307">
        <f t="shared" si="36"/>
        <v>0</v>
      </c>
      <c r="AI212" s="307">
        <f t="shared" si="37"/>
        <v>0</v>
      </c>
    </row>
    <row r="213" spans="1:35" ht="57.6" customHeight="1">
      <c r="A213" s="605">
        <v>196</v>
      </c>
      <c r="B213" s="631">
        <v>7000027898</v>
      </c>
      <c r="C213" s="631">
        <v>10</v>
      </c>
      <c r="D213" s="630" t="s">
        <v>584</v>
      </c>
      <c r="E213" s="631">
        <v>1000017118</v>
      </c>
      <c r="F213" s="631">
        <v>18</v>
      </c>
      <c r="G213" s="630" t="s">
        <v>428</v>
      </c>
      <c r="H213" s="631" t="s">
        <v>219</v>
      </c>
      <c r="I213" s="631">
        <v>606</v>
      </c>
      <c r="J213" s="617"/>
      <c r="K213" s="618" t="str">
        <f t="shared" si="46"/>
        <v>INCLUDED</v>
      </c>
      <c r="L213" s="617"/>
      <c r="M213" s="618" t="str">
        <f t="shared" si="47"/>
        <v>INCLUDED</v>
      </c>
      <c r="N213" s="618">
        <f t="shared" si="48"/>
        <v>0</v>
      </c>
      <c r="O213" s="618" t="str">
        <f t="shared" si="49"/>
        <v>INCLUDED</v>
      </c>
      <c r="P213" s="618" t="str">
        <f t="shared" si="50"/>
        <v>0</v>
      </c>
      <c r="Q213" s="618" t="str">
        <f t="shared" si="51"/>
        <v>0</v>
      </c>
      <c r="R213" s="618">
        <f t="shared" si="52"/>
        <v>0</v>
      </c>
      <c r="S213" s="618">
        <f t="shared" si="53"/>
        <v>0</v>
      </c>
      <c r="T213" s="601">
        <f t="shared" si="27"/>
        <v>0</v>
      </c>
      <c r="U213" s="601">
        <f>IF( F213="",#REF!*(IF(O213="Included",0,O213))/100,F213*(IF(O213="Included",0,O213)))</f>
        <v>0</v>
      </c>
      <c r="V213" s="602">
        <f>Discount!$H$36</f>
        <v>0</v>
      </c>
      <c r="W213" s="602">
        <f t="shared" si="28"/>
        <v>0</v>
      </c>
      <c r="X213" s="602">
        <f>IF(F213="",#REF!*W213/100,F213*W213)</f>
        <v>0</v>
      </c>
      <c r="Y213" s="603">
        <f t="shared" si="29"/>
        <v>0</v>
      </c>
      <c r="AA213" s="604">
        <f t="shared" si="30"/>
        <v>0</v>
      </c>
      <c r="AB213" s="603">
        <f t="shared" si="31"/>
        <v>0</v>
      </c>
      <c r="AC213" s="603">
        <f>IF(F213="",#REF!/100,F213)</f>
        <v>18</v>
      </c>
      <c r="AD213" s="603">
        <f t="shared" si="32"/>
        <v>0</v>
      </c>
      <c r="AE213" s="603">
        <f t="shared" si="33"/>
        <v>0</v>
      </c>
      <c r="AF213" s="603">
        <f t="shared" si="34"/>
        <v>0</v>
      </c>
      <c r="AG213" s="307">
        <f t="shared" si="35"/>
        <v>0</v>
      </c>
      <c r="AH213" s="307">
        <f t="shared" si="36"/>
        <v>0</v>
      </c>
      <c r="AI213" s="307">
        <f t="shared" si="37"/>
        <v>0</v>
      </c>
    </row>
    <row r="214" spans="1:35" ht="57.6" customHeight="1">
      <c r="A214" s="605">
        <v>197</v>
      </c>
      <c r="B214" s="631">
        <v>7000027899</v>
      </c>
      <c r="C214" s="631">
        <v>10</v>
      </c>
      <c r="D214" s="630" t="s">
        <v>584</v>
      </c>
      <c r="E214" s="631">
        <v>1000071671</v>
      </c>
      <c r="F214" s="631">
        <v>18</v>
      </c>
      <c r="G214" s="630" t="s">
        <v>615</v>
      </c>
      <c r="H214" s="631" t="s">
        <v>436</v>
      </c>
      <c r="I214" s="631">
        <v>202</v>
      </c>
      <c r="J214" s="617"/>
      <c r="K214" s="618" t="str">
        <f t="shared" si="46"/>
        <v>INCLUDED</v>
      </c>
      <c r="L214" s="617"/>
      <c r="M214" s="618" t="str">
        <f t="shared" si="47"/>
        <v>INCLUDED</v>
      </c>
      <c r="N214" s="618">
        <f t="shared" si="48"/>
        <v>0</v>
      </c>
      <c r="O214" s="618" t="str">
        <f t="shared" si="49"/>
        <v>INCLUDED</v>
      </c>
      <c r="P214" s="618" t="str">
        <f t="shared" si="50"/>
        <v>0</v>
      </c>
      <c r="Q214" s="618" t="str">
        <f t="shared" si="51"/>
        <v>0</v>
      </c>
      <c r="R214" s="618">
        <f t="shared" si="52"/>
        <v>0</v>
      </c>
      <c r="S214" s="618">
        <f t="shared" si="53"/>
        <v>0</v>
      </c>
      <c r="T214" s="601">
        <f t="shared" si="27"/>
        <v>0</v>
      </c>
      <c r="U214" s="601">
        <f>IF( F214="",#REF!*(IF(O214="Included",0,O214))/100,F214*(IF(O214="Included",0,O214)))</f>
        <v>0</v>
      </c>
      <c r="V214" s="602">
        <f>Discount!$H$36</f>
        <v>0</v>
      </c>
      <c r="W214" s="602">
        <f t="shared" si="28"/>
        <v>0</v>
      </c>
      <c r="X214" s="602">
        <f>IF(F214="",#REF!*W214/100,F214*W214)</f>
        <v>0</v>
      </c>
      <c r="Y214" s="603">
        <f t="shared" si="29"/>
        <v>0</v>
      </c>
      <c r="AA214" s="604">
        <f t="shared" si="30"/>
        <v>0</v>
      </c>
      <c r="AB214" s="603">
        <f t="shared" si="31"/>
        <v>0</v>
      </c>
      <c r="AC214" s="603">
        <f>IF(F214="",#REF!/100,F214)</f>
        <v>18</v>
      </c>
      <c r="AD214" s="603">
        <f t="shared" si="32"/>
        <v>0</v>
      </c>
      <c r="AE214" s="603">
        <f t="shared" si="33"/>
        <v>0</v>
      </c>
      <c r="AF214" s="603">
        <f t="shared" si="34"/>
        <v>0</v>
      </c>
      <c r="AG214" s="307">
        <f t="shared" si="35"/>
        <v>0</v>
      </c>
      <c r="AH214" s="307">
        <f t="shared" si="36"/>
        <v>0</v>
      </c>
      <c r="AI214" s="307">
        <f t="shared" si="37"/>
        <v>0</v>
      </c>
    </row>
    <row r="215" spans="1:35" ht="57.6" customHeight="1">
      <c r="A215" s="605">
        <v>198</v>
      </c>
      <c r="B215" s="631">
        <v>7000027900</v>
      </c>
      <c r="C215" s="631">
        <v>10</v>
      </c>
      <c r="D215" s="630" t="s">
        <v>584</v>
      </c>
      <c r="E215" s="631">
        <v>1000037908</v>
      </c>
      <c r="F215" s="631">
        <v>18</v>
      </c>
      <c r="G215" s="630" t="s">
        <v>425</v>
      </c>
      <c r="H215" s="631" t="s">
        <v>219</v>
      </c>
      <c r="I215" s="631">
        <v>202</v>
      </c>
      <c r="J215" s="617"/>
      <c r="K215" s="618" t="str">
        <f t="shared" si="46"/>
        <v>INCLUDED</v>
      </c>
      <c r="L215" s="617"/>
      <c r="M215" s="618" t="str">
        <f t="shared" si="47"/>
        <v>INCLUDED</v>
      </c>
      <c r="N215" s="618">
        <f t="shared" si="48"/>
        <v>0</v>
      </c>
      <c r="O215" s="618" t="str">
        <f t="shared" si="49"/>
        <v>INCLUDED</v>
      </c>
      <c r="P215" s="618" t="str">
        <f t="shared" si="50"/>
        <v>0</v>
      </c>
      <c r="Q215" s="618" t="str">
        <f t="shared" si="51"/>
        <v>0</v>
      </c>
      <c r="R215" s="618">
        <f t="shared" si="52"/>
        <v>0</v>
      </c>
      <c r="S215" s="618">
        <f t="shared" si="53"/>
        <v>0</v>
      </c>
      <c r="T215" s="601">
        <f t="shared" si="27"/>
        <v>0</v>
      </c>
      <c r="U215" s="601">
        <f>IF( F215="",#REF!*(IF(O215="Included",0,O215))/100,F215*(IF(O215="Included",0,O215)))</f>
        <v>0</v>
      </c>
      <c r="V215" s="602">
        <f>Discount!$H$36</f>
        <v>0</v>
      </c>
      <c r="W215" s="602">
        <f t="shared" si="28"/>
        <v>0</v>
      </c>
      <c r="X215" s="602">
        <f>IF(F215="",#REF!*W215/100,F215*W215)</f>
        <v>0</v>
      </c>
      <c r="Y215" s="603">
        <f t="shared" si="29"/>
        <v>0</v>
      </c>
      <c r="AA215" s="604">
        <f t="shared" si="30"/>
        <v>0</v>
      </c>
      <c r="AB215" s="603">
        <f t="shared" si="31"/>
        <v>0</v>
      </c>
      <c r="AC215" s="603">
        <f>IF(F215="",#REF!/100,F215)</f>
        <v>18</v>
      </c>
      <c r="AD215" s="603">
        <f t="shared" si="32"/>
        <v>0</v>
      </c>
      <c r="AE215" s="603">
        <f t="shared" si="33"/>
        <v>0</v>
      </c>
      <c r="AF215" s="603">
        <f t="shared" si="34"/>
        <v>0</v>
      </c>
      <c r="AG215" s="307">
        <f t="shared" si="35"/>
        <v>0</v>
      </c>
      <c r="AH215" s="307">
        <f t="shared" si="36"/>
        <v>0</v>
      </c>
      <c r="AI215" s="307">
        <f t="shared" si="37"/>
        <v>0</v>
      </c>
    </row>
    <row r="216" spans="1:35" ht="57.6" customHeight="1">
      <c r="A216" s="605">
        <v>199</v>
      </c>
      <c r="B216" s="631">
        <v>7000027901</v>
      </c>
      <c r="C216" s="631">
        <v>10</v>
      </c>
      <c r="D216" s="630" t="s">
        <v>584</v>
      </c>
      <c r="E216" s="631">
        <v>1000065967</v>
      </c>
      <c r="F216" s="631">
        <v>18</v>
      </c>
      <c r="G216" s="630" t="s">
        <v>613</v>
      </c>
      <c r="H216" s="631" t="s">
        <v>219</v>
      </c>
      <c r="I216" s="631">
        <v>303</v>
      </c>
      <c r="J216" s="617"/>
      <c r="K216" s="618" t="str">
        <f t="shared" si="46"/>
        <v>INCLUDED</v>
      </c>
      <c r="L216" s="617"/>
      <c r="M216" s="618" t="str">
        <f t="shared" si="47"/>
        <v>INCLUDED</v>
      </c>
      <c r="N216" s="618">
        <f t="shared" si="48"/>
        <v>0</v>
      </c>
      <c r="O216" s="618" t="str">
        <f t="shared" si="49"/>
        <v>INCLUDED</v>
      </c>
      <c r="P216" s="618" t="str">
        <f t="shared" si="50"/>
        <v>0</v>
      </c>
      <c r="Q216" s="618" t="str">
        <f t="shared" si="51"/>
        <v>0</v>
      </c>
      <c r="R216" s="618">
        <f t="shared" si="52"/>
        <v>0</v>
      </c>
      <c r="S216" s="618">
        <f t="shared" si="53"/>
        <v>0</v>
      </c>
      <c r="T216" s="601">
        <f t="shared" si="27"/>
        <v>0</v>
      </c>
      <c r="U216" s="601">
        <f>IF( F216="",#REF!*(IF(O216="Included",0,O216))/100,F216*(IF(O216="Included",0,O216)))</f>
        <v>0</v>
      </c>
      <c r="V216" s="602">
        <f>Discount!$H$36</f>
        <v>0</v>
      </c>
      <c r="W216" s="602">
        <f t="shared" si="28"/>
        <v>0</v>
      </c>
      <c r="X216" s="602">
        <f>IF(F216="",#REF!*W216/100,F216*W216)</f>
        <v>0</v>
      </c>
      <c r="Y216" s="603">
        <f t="shared" si="29"/>
        <v>0</v>
      </c>
      <c r="AA216" s="604">
        <f t="shared" si="30"/>
        <v>0</v>
      </c>
      <c r="AB216" s="603">
        <f t="shared" si="31"/>
        <v>0</v>
      </c>
      <c r="AC216" s="603">
        <f>IF(F216="",#REF!/100,F216)</f>
        <v>18</v>
      </c>
      <c r="AD216" s="603">
        <f t="shared" si="32"/>
        <v>0</v>
      </c>
      <c r="AE216" s="603">
        <f t="shared" si="33"/>
        <v>0</v>
      </c>
      <c r="AF216" s="603">
        <f t="shared" si="34"/>
        <v>0</v>
      </c>
      <c r="AG216" s="307">
        <f t="shared" si="35"/>
        <v>0</v>
      </c>
      <c r="AH216" s="307">
        <f t="shared" si="36"/>
        <v>0</v>
      </c>
      <c r="AI216" s="307">
        <f t="shared" si="37"/>
        <v>0</v>
      </c>
    </row>
    <row r="217" spans="1:35" ht="57.6" customHeight="1">
      <c r="A217" s="605">
        <v>200</v>
      </c>
      <c r="B217" s="631">
        <v>7000027902</v>
      </c>
      <c r="C217" s="631">
        <v>10</v>
      </c>
      <c r="D217" s="630" t="s">
        <v>585</v>
      </c>
      <c r="E217" s="631">
        <v>1000066057</v>
      </c>
      <c r="F217" s="631">
        <v>18</v>
      </c>
      <c r="G217" s="630" t="s">
        <v>621</v>
      </c>
      <c r="H217" s="631" t="s">
        <v>364</v>
      </c>
      <c r="I217" s="631">
        <v>2464</v>
      </c>
      <c r="J217" s="617"/>
      <c r="K217" s="618" t="str">
        <f t="shared" si="46"/>
        <v>INCLUDED</v>
      </c>
      <c r="L217" s="617"/>
      <c r="M217" s="618" t="str">
        <f t="shared" si="47"/>
        <v>INCLUDED</v>
      </c>
      <c r="N217" s="618">
        <f t="shared" si="48"/>
        <v>0</v>
      </c>
      <c r="O217" s="618" t="str">
        <f t="shared" si="49"/>
        <v>INCLUDED</v>
      </c>
      <c r="P217" s="618" t="str">
        <f t="shared" si="50"/>
        <v>0</v>
      </c>
      <c r="Q217" s="618" t="str">
        <f t="shared" si="51"/>
        <v>0</v>
      </c>
      <c r="R217" s="618">
        <f t="shared" si="52"/>
        <v>0</v>
      </c>
      <c r="S217" s="618">
        <f t="shared" si="53"/>
        <v>0</v>
      </c>
      <c r="T217" s="601">
        <f t="shared" si="27"/>
        <v>0</v>
      </c>
      <c r="U217" s="601">
        <f>IF( F217="",#REF!*(IF(O217="Included",0,O217))/100,F217*(IF(O217="Included",0,O217)))</f>
        <v>0</v>
      </c>
      <c r="V217" s="602">
        <f>Discount!$H$36</f>
        <v>0</v>
      </c>
      <c r="W217" s="602">
        <f t="shared" si="28"/>
        <v>0</v>
      </c>
      <c r="X217" s="602">
        <f>IF(F217="",#REF!*W217/100,F217*W217)</f>
        <v>0</v>
      </c>
      <c r="Y217" s="603">
        <f t="shared" si="29"/>
        <v>0</v>
      </c>
      <c r="AA217" s="604">
        <f t="shared" si="30"/>
        <v>0</v>
      </c>
      <c r="AB217" s="603">
        <f t="shared" si="31"/>
        <v>0</v>
      </c>
      <c r="AC217" s="603">
        <f>IF(F217="",#REF!/100,F217)</f>
        <v>18</v>
      </c>
      <c r="AD217" s="603">
        <f t="shared" si="32"/>
        <v>0</v>
      </c>
      <c r="AE217" s="603">
        <f t="shared" si="33"/>
        <v>0</v>
      </c>
      <c r="AF217" s="603">
        <f t="shared" si="34"/>
        <v>0</v>
      </c>
      <c r="AG217" s="307">
        <f t="shared" si="35"/>
        <v>0</v>
      </c>
      <c r="AH217" s="307">
        <f t="shared" si="36"/>
        <v>0</v>
      </c>
      <c r="AI217" s="307">
        <f t="shared" si="37"/>
        <v>0</v>
      </c>
    </row>
    <row r="218" spans="1:35" ht="57.6" customHeight="1">
      <c r="A218" s="605">
        <v>201</v>
      </c>
      <c r="B218" s="631">
        <v>7000027903</v>
      </c>
      <c r="C218" s="631">
        <v>10</v>
      </c>
      <c r="D218" s="630" t="s">
        <v>585</v>
      </c>
      <c r="E218" s="631">
        <v>1000022765</v>
      </c>
      <c r="F218" s="631">
        <v>18</v>
      </c>
      <c r="G218" s="630" t="s">
        <v>622</v>
      </c>
      <c r="H218" s="631" t="s">
        <v>219</v>
      </c>
      <c r="I218" s="631">
        <v>56</v>
      </c>
      <c r="J218" s="617"/>
      <c r="K218" s="618" t="str">
        <f t="shared" si="46"/>
        <v>INCLUDED</v>
      </c>
      <c r="L218" s="617"/>
      <c r="M218" s="618" t="str">
        <f t="shared" si="47"/>
        <v>INCLUDED</v>
      </c>
      <c r="N218" s="618">
        <f t="shared" si="48"/>
        <v>0</v>
      </c>
      <c r="O218" s="618" t="str">
        <f t="shared" si="49"/>
        <v>INCLUDED</v>
      </c>
      <c r="P218" s="618" t="str">
        <f t="shared" si="50"/>
        <v>0</v>
      </c>
      <c r="Q218" s="618" t="str">
        <f t="shared" si="51"/>
        <v>0</v>
      </c>
      <c r="R218" s="618">
        <f t="shared" si="52"/>
        <v>0</v>
      </c>
      <c r="S218" s="618">
        <f t="shared" si="53"/>
        <v>0</v>
      </c>
      <c r="T218" s="601">
        <f t="shared" si="27"/>
        <v>0</v>
      </c>
      <c r="U218" s="601">
        <f>IF( F218="",#REF!*(IF(O218="Included",0,O218))/100,F218*(IF(O218="Included",0,O218)))</f>
        <v>0</v>
      </c>
      <c r="V218" s="602">
        <f>Discount!$H$36</f>
        <v>0</v>
      </c>
      <c r="W218" s="602">
        <f t="shared" si="28"/>
        <v>0</v>
      </c>
      <c r="X218" s="602">
        <f>IF(F218="",#REF!*W218/100,F218*W218)</f>
        <v>0</v>
      </c>
      <c r="Y218" s="603">
        <f t="shared" si="29"/>
        <v>0</v>
      </c>
      <c r="AA218" s="604">
        <f t="shared" si="30"/>
        <v>0</v>
      </c>
      <c r="AB218" s="603">
        <f t="shared" si="31"/>
        <v>0</v>
      </c>
      <c r="AC218" s="603">
        <f>IF(F218="",#REF!/100,F218)</f>
        <v>18</v>
      </c>
      <c r="AD218" s="603">
        <f t="shared" si="32"/>
        <v>0</v>
      </c>
      <c r="AE218" s="603">
        <f t="shared" si="33"/>
        <v>0</v>
      </c>
      <c r="AF218" s="603">
        <f t="shared" si="34"/>
        <v>0</v>
      </c>
      <c r="AG218" s="307">
        <f t="shared" si="35"/>
        <v>0</v>
      </c>
      <c r="AH218" s="307">
        <f t="shared" si="36"/>
        <v>0</v>
      </c>
      <c r="AI218" s="307">
        <f t="shared" si="37"/>
        <v>0</v>
      </c>
    </row>
    <row r="219" spans="1:35" ht="57.6" customHeight="1">
      <c r="A219" s="605">
        <v>202</v>
      </c>
      <c r="B219" s="631">
        <v>7000027904</v>
      </c>
      <c r="C219" s="631">
        <v>10</v>
      </c>
      <c r="D219" s="630" t="s">
        <v>585</v>
      </c>
      <c r="E219" s="631">
        <v>1000065729</v>
      </c>
      <c r="F219" s="631">
        <v>18</v>
      </c>
      <c r="G219" s="630" t="s">
        <v>619</v>
      </c>
      <c r="H219" s="631" t="s">
        <v>219</v>
      </c>
      <c r="I219" s="631">
        <v>56</v>
      </c>
      <c r="J219" s="617"/>
      <c r="K219" s="618" t="str">
        <f t="shared" si="46"/>
        <v>INCLUDED</v>
      </c>
      <c r="L219" s="617"/>
      <c r="M219" s="618" t="str">
        <f t="shared" si="47"/>
        <v>INCLUDED</v>
      </c>
      <c r="N219" s="618">
        <f t="shared" si="48"/>
        <v>0</v>
      </c>
      <c r="O219" s="618" t="str">
        <f t="shared" si="49"/>
        <v>INCLUDED</v>
      </c>
      <c r="P219" s="618" t="str">
        <f t="shared" si="50"/>
        <v>0</v>
      </c>
      <c r="Q219" s="618" t="str">
        <f t="shared" si="51"/>
        <v>0</v>
      </c>
      <c r="R219" s="618">
        <f t="shared" si="52"/>
        <v>0</v>
      </c>
      <c r="S219" s="618">
        <f t="shared" si="53"/>
        <v>0</v>
      </c>
      <c r="T219" s="601">
        <f t="shared" si="27"/>
        <v>0</v>
      </c>
      <c r="U219" s="601">
        <f>IF( F219="",#REF!*(IF(O219="Included",0,O219))/100,F219*(IF(O219="Included",0,O219)))</f>
        <v>0</v>
      </c>
      <c r="V219" s="602">
        <f>Discount!$H$36</f>
        <v>0</v>
      </c>
      <c r="W219" s="602">
        <f t="shared" si="28"/>
        <v>0</v>
      </c>
      <c r="X219" s="602">
        <f>IF(F219="",#REF!*W219/100,F219*W219)</f>
        <v>0</v>
      </c>
      <c r="Y219" s="603">
        <f t="shared" si="29"/>
        <v>0</v>
      </c>
      <c r="AA219" s="604">
        <f t="shared" si="30"/>
        <v>0</v>
      </c>
      <c r="AB219" s="603">
        <f t="shared" si="31"/>
        <v>0</v>
      </c>
      <c r="AC219" s="603">
        <f>IF(F219="",#REF!/100,F219)</f>
        <v>18</v>
      </c>
      <c r="AD219" s="603">
        <f t="shared" si="32"/>
        <v>0</v>
      </c>
      <c r="AE219" s="603">
        <f t="shared" si="33"/>
        <v>0</v>
      </c>
      <c r="AF219" s="603">
        <f t="shared" si="34"/>
        <v>0</v>
      </c>
      <c r="AG219" s="307">
        <f t="shared" si="35"/>
        <v>0</v>
      </c>
      <c r="AH219" s="307">
        <f t="shared" si="36"/>
        <v>0</v>
      </c>
      <c r="AI219" s="307">
        <f t="shared" si="37"/>
        <v>0</v>
      </c>
    </row>
    <row r="220" spans="1:35" ht="57.6" customHeight="1">
      <c r="A220" s="605">
        <v>203</v>
      </c>
      <c r="B220" s="631">
        <v>7000027905</v>
      </c>
      <c r="C220" s="631">
        <v>10</v>
      </c>
      <c r="D220" s="630" t="s">
        <v>585</v>
      </c>
      <c r="E220" s="631">
        <v>1000066070</v>
      </c>
      <c r="F220" s="631">
        <v>18</v>
      </c>
      <c r="G220" s="630" t="s">
        <v>431</v>
      </c>
      <c r="H220" s="631" t="s">
        <v>220</v>
      </c>
      <c r="I220" s="631">
        <v>168</v>
      </c>
      <c r="J220" s="617"/>
      <c r="K220" s="618" t="str">
        <f t="shared" si="46"/>
        <v>INCLUDED</v>
      </c>
      <c r="L220" s="617"/>
      <c r="M220" s="618" t="str">
        <f t="shared" si="47"/>
        <v>INCLUDED</v>
      </c>
      <c r="N220" s="618">
        <f t="shared" si="48"/>
        <v>0</v>
      </c>
      <c r="O220" s="618" t="str">
        <f t="shared" si="49"/>
        <v>INCLUDED</v>
      </c>
      <c r="P220" s="618" t="str">
        <f t="shared" si="50"/>
        <v>0</v>
      </c>
      <c r="Q220" s="618" t="str">
        <f t="shared" si="51"/>
        <v>0</v>
      </c>
      <c r="R220" s="618">
        <f t="shared" si="52"/>
        <v>0</v>
      </c>
      <c r="S220" s="618">
        <f t="shared" si="53"/>
        <v>0</v>
      </c>
      <c r="T220" s="601">
        <f t="shared" si="27"/>
        <v>0</v>
      </c>
      <c r="U220" s="601">
        <f>IF( F220="",#REF!*(IF(O220="Included",0,O220))/100,F220*(IF(O220="Included",0,O220)))</f>
        <v>0</v>
      </c>
      <c r="V220" s="602">
        <f>Discount!$H$36</f>
        <v>0</v>
      </c>
      <c r="W220" s="602">
        <f t="shared" si="28"/>
        <v>0</v>
      </c>
      <c r="X220" s="602">
        <f>IF(F220="",#REF!*W220/100,F220*W220)</f>
        <v>0</v>
      </c>
      <c r="Y220" s="603">
        <f t="shared" si="29"/>
        <v>0</v>
      </c>
      <c r="AA220" s="604">
        <f t="shared" si="30"/>
        <v>0</v>
      </c>
      <c r="AB220" s="603">
        <f t="shared" si="31"/>
        <v>0</v>
      </c>
      <c r="AC220" s="603">
        <f>IF(F220="",#REF!/100,F220)</f>
        <v>18</v>
      </c>
      <c r="AD220" s="603">
        <f t="shared" si="32"/>
        <v>0</v>
      </c>
      <c r="AE220" s="603">
        <f t="shared" si="33"/>
        <v>0</v>
      </c>
      <c r="AF220" s="603">
        <f t="shared" si="34"/>
        <v>0</v>
      </c>
      <c r="AG220" s="307">
        <f t="shared" si="35"/>
        <v>0</v>
      </c>
      <c r="AH220" s="307">
        <f t="shared" si="36"/>
        <v>0</v>
      </c>
      <c r="AI220" s="307">
        <f t="shared" si="37"/>
        <v>0</v>
      </c>
    </row>
    <row r="221" spans="1:35" ht="57.6" customHeight="1">
      <c r="A221" s="605">
        <v>204</v>
      </c>
      <c r="B221" s="631">
        <v>7000027906</v>
      </c>
      <c r="C221" s="631">
        <v>10</v>
      </c>
      <c r="D221" s="630" t="s">
        <v>585</v>
      </c>
      <c r="E221" s="631">
        <v>1000065966</v>
      </c>
      <c r="F221" s="631">
        <v>18</v>
      </c>
      <c r="G221" s="630" t="s">
        <v>612</v>
      </c>
      <c r="H221" s="631" t="s">
        <v>219</v>
      </c>
      <c r="I221" s="631">
        <v>168</v>
      </c>
      <c r="J221" s="617"/>
      <c r="K221" s="618" t="str">
        <f t="shared" si="46"/>
        <v>INCLUDED</v>
      </c>
      <c r="L221" s="617"/>
      <c r="M221" s="618" t="str">
        <f t="shared" si="47"/>
        <v>INCLUDED</v>
      </c>
      <c r="N221" s="618">
        <f t="shared" si="48"/>
        <v>0</v>
      </c>
      <c r="O221" s="618" t="str">
        <f t="shared" si="49"/>
        <v>INCLUDED</v>
      </c>
      <c r="P221" s="618" t="str">
        <f t="shared" si="50"/>
        <v>0</v>
      </c>
      <c r="Q221" s="618" t="str">
        <f t="shared" si="51"/>
        <v>0</v>
      </c>
      <c r="R221" s="618">
        <f t="shared" si="52"/>
        <v>0</v>
      </c>
      <c r="S221" s="618">
        <f t="shared" si="53"/>
        <v>0</v>
      </c>
      <c r="T221" s="601">
        <f t="shared" si="27"/>
        <v>0</v>
      </c>
      <c r="U221" s="601">
        <f>IF( F221="",#REF!*(IF(O221="Included",0,O221))/100,F221*(IF(O221="Included",0,O221)))</f>
        <v>0</v>
      </c>
      <c r="V221" s="602">
        <f>Discount!$H$36</f>
        <v>0</v>
      </c>
      <c r="W221" s="602">
        <f t="shared" si="28"/>
        <v>0</v>
      </c>
      <c r="X221" s="602">
        <f>IF(F221="",#REF!*W221/100,F221*W221)</f>
        <v>0</v>
      </c>
      <c r="Y221" s="603">
        <f t="shared" si="29"/>
        <v>0</v>
      </c>
      <c r="AA221" s="604">
        <f t="shared" si="30"/>
        <v>0</v>
      </c>
      <c r="AB221" s="603">
        <f t="shared" si="31"/>
        <v>0</v>
      </c>
      <c r="AC221" s="603">
        <f>IF(F221="",#REF!/100,F221)</f>
        <v>18</v>
      </c>
      <c r="AD221" s="603">
        <f t="shared" si="32"/>
        <v>0</v>
      </c>
      <c r="AE221" s="603">
        <f t="shared" si="33"/>
        <v>0</v>
      </c>
      <c r="AF221" s="603">
        <f t="shared" si="34"/>
        <v>0</v>
      </c>
      <c r="AG221" s="307">
        <f t="shared" si="35"/>
        <v>0</v>
      </c>
      <c r="AH221" s="307">
        <f t="shared" si="36"/>
        <v>0</v>
      </c>
      <c r="AI221" s="307">
        <f t="shared" si="37"/>
        <v>0</v>
      </c>
    </row>
    <row r="222" spans="1:35" ht="57.6" customHeight="1">
      <c r="A222" s="605">
        <v>205</v>
      </c>
      <c r="B222" s="631">
        <v>7000027907</v>
      </c>
      <c r="C222" s="631">
        <v>10</v>
      </c>
      <c r="D222" s="630" t="s">
        <v>585</v>
      </c>
      <c r="E222" s="631">
        <v>1000050004</v>
      </c>
      <c r="F222" s="631">
        <v>18</v>
      </c>
      <c r="G222" s="630" t="s">
        <v>430</v>
      </c>
      <c r="H222" s="631" t="s">
        <v>219</v>
      </c>
      <c r="I222" s="631">
        <v>56</v>
      </c>
      <c r="J222" s="617"/>
      <c r="K222" s="618" t="str">
        <f t="shared" si="46"/>
        <v>INCLUDED</v>
      </c>
      <c r="L222" s="617"/>
      <c r="M222" s="618" t="str">
        <f t="shared" si="47"/>
        <v>INCLUDED</v>
      </c>
      <c r="N222" s="618">
        <f t="shared" si="48"/>
        <v>0</v>
      </c>
      <c r="O222" s="618" t="str">
        <f t="shared" si="49"/>
        <v>INCLUDED</v>
      </c>
      <c r="P222" s="618" t="str">
        <f t="shared" si="50"/>
        <v>0</v>
      </c>
      <c r="Q222" s="618" t="str">
        <f t="shared" si="51"/>
        <v>0</v>
      </c>
      <c r="R222" s="618">
        <f t="shared" si="52"/>
        <v>0</v>
      </c>
      <c r="S222" s="618">
        <f t="shared" si="53"/>
        <v>0</v>
      </c>
      <c r="T222" s="601">
        <f t="shared" si="27"/>
        <v>0</v>
      </c>
      <c r="U222" s="601">
        <f>IF( F222="",#REF!*(IF(O222="Included",0,O222))/100,F222*(IF(O222="Included",0,O222)))</f>
        <v>0</v>
      </c>
      <c r="V222" s="602">
        <f>Discount!$H$36</f>
        <v>0</v>
      </c>
      <c r="W222" s="602">
        <f t="shared" si="28"/>
        <v>0</v>
      </c>
      <c r="X222" s="602">
        <f>IF(F222="",#REF!*W222/100,F222*W222)</f>
        <v>0</v>
      </c>
      <c r="Y222" s="603">
        <f t="shared" si="29"/>
        <v>0</v>
      </c>
      <c r="AA222" s="604">
        <f t="shared" si="30"/>
        <v>0</v>
      </c>
      <c r="AB222" s="603">
        <f t="shared" si="31"/>
        <v>0</v>
      </c>
      <c r="AC222" s="603">
        <f>IF(F222="",#REF!/100,F222)</f>
        <v>18</v>
      </c>
      <c r="AD222" s="603">
        <f t="shared" si="32"/>
        <v>0</v>
      </c>
      <c r="AE222" s="603">
        <f t="shared" si="33"/>
        <v>0</v>
      </c>
      <c r="AF222" s="603">
        <f t="shared" si="34"/>
        <v>0</v>
      </c>
      <c r="AG222" s="307">
        <f t="shared" si="35"/>
        <v>0</v>
      </c>
      <c r="AH222" s="307">
        <f t="shared" si="36"/>
        <v>0</v>
      </c>
      <c r="AI222" s="307">
        <f t="shared" si="37"/>
        <v>0</v>
      </c>
    </row>
    <row r="223" spans="1:35" ht="57.6" customHeight="1">
      <c r="A223" s="605">
        <v>206</v>
      </c>
      <c r="B223" s="631">
        <v>7000027908</v>
      </c>
      <c r="C223" s="631">
        <v>10</v>
      </c>
      <c r="D223" s="630" t="s">
        <v>585</v>
      </c>
      <c r="E223" s="631">
        <v>1000032345</v>
      </c>
      <c r="F223" s="631">
        <v>18</v>
      </c>
      <c r="G223" s="630" t="s">
        <v>614</v>
      </c>
      <c r="H223" s="631" t="s">
        <v>220</v>
      </c>
      <c r="I223" s="631">
        <v>112</v>
      </c>
      <c r="J223" s="617"/>
      <c r="K223" s="618" t="str">
        <f t="shared" si="46"/>
        <v>INCLUDED</v>
      </c>
      <c r="L223" s="617"/>
      <c r="M223" s="618" t="str">
        <f t="shared" si="47"/>
        <v>INCLUDED</v>
      </c>
      <c r="N223" s="618">
        <f t="shared" si="48"/>
        <v>0</v>
      </c>
      <c r="O223" s="618" t="str">
        <f t="shared" si="49"/>
        <v>INCLUDED</v>
      </c>
      <c r="P223" s="618" t="str">
        <f t="shared" si="50"/>
        <v>0</v>
      </c>
      <c r="Q223" s="618" t="str">
        <f t="shared" si="51"/>
        <v>0</v>
      </c>
      <c r="R223" s="618">
        <f t="shared" si="52"/>
        <v>0</v>
      </c>
      <c r="S223" s="618">
        <f t="shared" si="53"/>
        <v>0</v>
      </c>
      <c r="T223" s="601">
        <f t="shared" si="27"/>
        <v>0</v>
      </c>
      <c r="U223" s="601">
        <f>IF( F223="",#REF!*(IF(O223="Included",0,O223))/100,F223*(IF(O223="Included",0,O223)))</f>
        <v>0</v>
      </c>
      <c r="V223" s="602">
        <f>Discount!$H$36</f>
        <v>0</v>
      </c>
      <c r="W223" s="602">
        <f t="shared" si="28"/>
        <v>0</v>
      </c>
      <c r="X223" s="602">
        <f>IF(F223="",#REF!*W223/100,F223*W223)</f>
        <v>0</v>
      </c>
      <c r="Y223" s="603">
        <f t="shared" si="29"/>
        <v>0</v>
      </c>
      <c r="AA223" s="604">
        <f t="shared" si="30"/>
        <v>0</v>
      </c>
      <c r="AB223" s="603">
        <f t="shared" si="31"/>
        <v>0</v>
      </c>
      <c r="AC223" s="603">
        <f>IF(F223="",#REF!/100,F223)</f>
        <v>18</v>
      </c>
      <c r="AD223" s="603">
        <f t="shared" si="32"/>
        <v>0</v>
      </c>
      <c r="AE223" s="603">
        <f t="shared" si="33"/>
        <v>0</v>
      </c>
      <c r="AF223" s="603">
        <f t="shared" si="34"/>
        <v>0</v>
      </c>
      <c r="AG223" s="307">
        <f t="shared" si="35"/>
        <v>0</v>
      </c>
      <c r="AH223" s="307">
        <f t="shared" si="36"/>
        <v>0</v>
      </c>
      <c r="AI223" s="307">
        <f t="shared" si="37"/>
        <v>0</v>
      </c>
    </row>
    <row r="224" spans="1:35" ht="57.6" customHeight="1">
      <c r="A224" s="605">
        <v>207</v>
      </c>
      <c r="B224" s="631">
        <v>7000027909</v>
      </c>
      <c r="C224" s="631">
        <v>10</v>
      </c>
      <c r="D224" s="630" t="s">
        <v>585</v>
      </c>
      <c r="E224" s="631">
        <v>1000028403</v>
      </c>
      <c r="F224" s="631">
        <v>18</v>
      </c>
      <c r="G224" s="630" t="s">
        <v>429</v>
      </c>
      <c r="H224" s="631" t="s">
        <v>219</v>
      </c>
      <c r="I224" s="631">
        <v>168</v>
      </c>
      <c r="J224" s="617"/>
      <c r="K224" s="618" t="str">
        <f t="shared" si="46"/>
        <v>INCLUDED</v>
      </c>
      <c r="L224" s="617"/>
      <c r="M224" s="618" t="str">
        <f t="shared" si="47"/>
        <v>INCLUDED</v>
      </c>
      <c r="N224" s="618">
        <f t="shared" si="48"/>
        <v>0</v>
      </c>
      <c r="O224" s="618" t="str">
        <f t="shared" si="49"/>
        <v>INCLUDED</v>
      </c>
      <c r="P224" s="618" t="str">
        <f t="shared" si="50"/>
        <v>0</v>
      </c>
      <c r="Q224" s="618" t="str">
        <f t="shared" si="51"/>
        <v>0</v>
      </c>
      <c r="R224" s="618">
        <f t="shared" si="52"/>
        <v>0</v>
      </c>
      <c r="S224" s="618">
        <f t="shared" si="53"/>
        <v>0</v>
      </c>
      <c r="T224" s="601">
        <f t="shared" si="27"/>
        <v>0</v>
      </c>
      <c r="U224" s="601">
        <f>IF( F224="",#REF!*(IF(O224="Included",0,O224))/100,F224*(IF(O224="Included",0,O224)))</f>
        <v>0</v>
      </c>
      <c r="V224" s="602">
        <f>Discount!$H$36</f>
        <v>0</v>
      </c>
      <c r="W224" s="602">
        <f t="shared" si="28"/>
        <v>0</v>
      </c>
      <c r="X224" s="602">
        <f>IF(F224="",#REF!*W224/100,F224*W224)</f>
        <v>0</v>
      </c>
      <c r="Y224" s="603">
        <f t="shared" si="29"/>
        <v>0</v>
      </c>
      <c r="AA224" s="604">
        <f t="shared" si="30"/>
        <v>0</v>
      </c>
      <c r="AB224" s="603">
        <f t="shared" si="31"/>
        <v>0</v>
      </c>
      <c r="AC224" s="603">
        <f>IF(F224="",#REF!/100,F224)</f>
        <v>18</v>
      </c>
      <c r="AD224" s="603">
        <f t="shared" si="32"/>
        <v>0</v>
      </c>
      <c r="AE224" s="603">
        <f t="shared" si="33"/>
        <v>0</v>
      </c>
      <c r="AF224" s="603">
        <f t="shared" si="34"/>
        <v>0</v>
      </c>
      <c r="AG224" s="307">
        <f t="shared" si="35"/>
        <v>0</v>
      </c>
      <c r="AH224" s="307">
        <f t="shared" si="36"/>
        <v>0</v>
      </c>
      <c r="AI224" s="307">
        <f t="shared" si="37"/>
        <v>0</v>
      </c>
    </row>
    <row r="225" spans="1:35" ht="57.6" customHeight="1">
      <c r="A225" s="605">
        <v>208</v>
      </c>
      <c r="B225" s="631">
        <v>7000027910</v>
      </c>
      <c r="C225" s="631">
        <v>10</v>
      </c>
      <c r="D225" s="630" t="s">
        <v>585</v>
      </c>
      <c r="E225" s="631">
        <v>1000065970</v>
      </c>
      <c r="F225" s="631">
        <v>18</v>
      </c>
      <c r="G225" s="630" t="s">
        <v>594</v>
      </c>
      <c r="H225" s="631" t="s">
        <v>219</v>
      </c>
      <c r="I225" s="631">
        <v>168</v>
      </c>
      <c r="J225" s="617"/>
      <c r="K225" s="618" t="str">
        <f t="shared" si="46"/>
        <v>INCLUDED</v>
      </c>
      <c r="L225" s="617"/>
      <c r="M225" s="618" t="str">
        <f t="shared" si="47"/>
        <v>INCLUDED</v>
      </c>
      <c r="N225" s="618">
        <f t="shared" si="48"/>
        <v>0</v>
      </c>
      <c r="O225" s="618" t="str">
        <f t="shared" si="49"/>
        <v>INCLUDED</v>
      </c>
      <c r="P225" s="618" t="str">
        <f t="shared" si="50"/>
        <v>0</v>
      </c>
      <c r="Q225" s="618" t="str">
        <f t="shared" si="51"/>
        <v>0</v>
      </c>
      <c r="R225" s="618">
        <f t="shared" si="52"/>
        <v>0</v>
      </c>
      <c r="S225" s="618">
        <f t="shared" si="53"/>
        <v>0</v>
      </c>
      <c r="T225" s="601">
        <f t="shared" si="27"/>
        <v>0</v>
      </c>
      <c r="U225" s="601">
        <f>IF( F225="",#REF!*(IF(O225="Included",0,O225))/100,F225*(IF(O225="Included",0,O225)))</f>
        <v>0</v>
      </c>
      <c r="V225" s="602">
        <f>Discount!$H$36</f>
        <v>0</v>
      </c>
      <c r="W225" s="602">
        <f t="shared" si="28"/>
        <v>0</v>
      </c>
      <c r="X225" s="602">
        <f>IF(F225="",#REF!*W225/100,F225*W225)</f>
        <v>0</v>
      </c>
      <c r="Y225" s="603">
        <f t="shared" si="29"/>
        <v>0</v>
      </c>
      <c r="AA225" s="604">
        <f t="shared" si="30"/>
        <v>0</v>
      </c>
      <c r="AB225" s="603">
        <f t="shared" si="31"/>
        <v>0</v>
      </c>
      <c r="AC225" s="603">
        <f>IF(F225="",#REF!/100,F225)</f>
        <v>18</v>
      </c>
      <c r="AD225" s="603">
        <f t="shared" si="32"/>
        <v>0</v>
      </c>
      <c r="AE225" s="603">
        <f t="shared" si="33"/>
        <v>0</v>
      </c>
      <c r="AF225" s="603">
        <f t="shared" si="34"/>
        <v>0</v>
      </c>
      <c r="AG225" s="307">
        <f t="shared" si="35"/>
        <v>0</v>
      </c>
      <c r="AH225" s="307">
        <f t="shared" si="36"/>
        <v>0</v>
      </c>
      <c r="AI225" s="307">
        <f t="shared" si="37"/>
        <v>0</v>
      </c>
    </row>
    <row r="226" spans="1:35" ht="57.6" customHeight="1">
      <c r="A226" s="605">
        <v>209</v>
      </c>
      <c r="B226" s="631">
        <v>7000027911</v>
      </c>
      <c r="C226" s="631">
        <v>10</v>
      </c>
      <c r="D226" s="630" t="s">
        <v>585</v>
      </c>
      <c r="E226" s="631">
        <v>1000022813</v>
      </c>
      <c r="F226" s="631">
        <v>18</v>
      </c>
      <c r="G226" s="630" t="s">
        <v>426</v>
      </c>
      <c r="H226" s="631" t="s">
        <v>427</v>
      </c>
      <c r="I226" s="631">
        <v>12.32</v>
      </c>
      <c r="J226" s="617"/>
      <c r="K226" s="618" t="str">
        <f t="shared" si="46"/>
        <v>INCLUDED</v>
      </c>
      <c r="L226" s="617"/>
      <c r="M226" s="618" t="str">
        <f t="shared" si="47"/>
        <v>INCLUDED</v>
      </c>
      <c r="N226" s="618">
        <f t="shared" si="48"/>
        <v>0</v>
      </c>
      <c r="O226" s="618" t="str">
        <f t="shared" si="49"/>
        <v>INCLUDED</v>
      </c>
      <c r="P226" s="618" t="str">
        <f t="shared" si="50"/>
        <v>0</v>
      </c>
      <c r="Q226" s="618" t="str">
        <f t="shared" si="51"/>
        <v>0</v>
      </c>
      <c r="R226" s="618">
        <f t="shared" si="52"/>
        <v>0</v>
      </c>
      <c r="S226" s="618">
        <f t="shared" si="53"/>
        <v>0</v>
      </c>
      <c r="T226" s="601">
        <f t="shared" si="27"/>
        <v>0</v>
      </c>
      <c r="U226" s="601">
        <f>IF( F226="",#REF!*(IF(O226="Included",0,O226))/100,F226*(IF(O226="Included",0,O226)))</f>
        <v>0</v>
      </c>
      <c r="V226" s="602">
        <f>Discount!$H$36</f>
        <v>0</v>
      </c>
      <c r="W226" s="602">
        <f t="shared" si="28"/>
        <v>0</v>
      </c>
      <c r="X226" s="602">
        <f>IF(F226="",#REF!*W226/100,F226*W226)</f>
        <v>0</v>
      </c>
      <c r="Y226" s="603">
        <f t="shared" si="29"/>
        <v>0</v>
      </c>
      <c r="AA226" s="604">
        <f t="shared" si="30"/>
        <v>0</v>
      </c>
      <c r="AB226" s="603">
        <f t="shared" si="31"/>
        <v>0</v>
      </c>
      <c r="AC226" s="603">
        <f>IF(F226="",#REF!/100,F226)</f>
        <v>18</v>
      </c>
      <c r="AD226" s="603">
        <f t="shared" si="32"/>
        <v>0</v>
      </c>
      <c r="AE226" s="603">
        <f t="shared" si="33"/>
        <v>0</v>
      </c>
      <c r="AF226" s="603">
        <f t="shared" si="34"/>
        <v>0</v>
      </c>
      <c r="AG226" s="307">
        <f t="shared" si="35"/>
        <v>0</v>
      </c>
      <c r="AH226" s="307">
        <f t="shared" si="36"/>
        <v>0</v>
      </c>
      <c r="AI226" s="307">
        <f t="shared" si="37"/>
        <v>0</v>
      </c>
    </row>
    <row r="227" spans="1:35" ht="57.6" customHeight="1">
      <c r="A227" s="605">
        <v>210</v>
      </c>
      <c r="B227" s="631">
        <v>7000027912</v>
      </c>
      <c r="C227" s="631">
        <v>10</v>
      </c>
      <c r="D227" s="630" t="s">
        <v>585</v>
      </c>
      <c r="E227" s="631">
        <v>1000032342</v>
      </c>
      <c r="F227" s="631">
        <v>18</v>
      </c>
      <c r="G227" s="630" t="s">
        <v>442</v>
      </c>
      <c r="H227" s="631" t="s">
        <v>436</v>
      </c>
      <c r="I227" s="631">
        <v>134.4</v>
      </c>
      <c r="J227" s="617"/>
      <c r="K227" s="618" t="str">
        <f t="shared" si="46"/>
        <v>INCLUDED</v>
      </c>
      <c r="L227" s="617"/>
      <c r="M227" s="618" t="str">
        <f t="shared" si="47"/>
        <v>INCLUDED</v>
      </c>
      <c r="N227" s="618">
        <f t="shared" si="48"/>
        <v>0</v>
      </c>
      <c r="O227" s="618" t="str">
        <f t="shared" si="49"/>
        <v>INCLUDED</v>
      </c>
      <c r="P227" s="618" t="str">
        <f t="shared" si="50"/>
        <v>0</v>
      </c>
      <c r="Q227" s="618" t="str">
        <f t="shared" si="51"/>
        <v>0</v>
      </c>
      <c r="R227" s="618">
        <f t="shared" si="52"/>
        <v>0</v>
      </c>
      <c r="S227" s="618">
        <f t="shared" si="53"/>
        <v>0</v>
      </c>
      <c r="T227" s="601">
        <f t="shared" si="27"/>
        <v>0</v>
      </c>
      <c r="U227" s="601">
        <f>IF( F227="",#REF!*(IF(O227="Included",0,O227))/100,F227*(IF(O227="Included",0,O227)))</f>
        <v>0</v>
      </c>
      <c r="V227" s="602">
        <f>Discount!$H$36</f>
        <v>0</v>
      </c>
      <c r="W227" s="602">
        <f t="shared" si="28"/>
        <v>0</v>
      </c>
      <c r="X227" s="602">
        <f>IF(F227="",#REF!*W227/100,F227*W227)</f>
        <v>0</v>
      </c>
      <c r="Y227" s="603">
        <f t="shared" si="29"/>
        <v>0</v>
      </c>
      <c r="AA227" s="604">
        <f t="shared" si="30"/>
        <v>0</v>
      </c>
      <c r="AB227" s="603">
        <f t="shared" si="31"/>
        <v>0</v>
      </c>
      <c r="AC227" s="603">
        <f>IF(F227="",#REF!/100,F227)</f>
        <v>18</v>
      </c>
      <c r="AD227" s="603">
        <f t="shared" si="32"/>
        <v>0</v>
      </c>
      <c r="AE227" s="603">
        <f t="shared" si="33"/>
        <v>0</v>
      </c>
      <c r="AF227" s="603">
        <f t="shared" si="34"/>
        <v>0</v>
      </c>
      <c r="AG227" s="307">
        <f t="shared" si="35"/>
        <v>0</v>
      </c>
      <c r="AH227" s="307">
        <f t="shared" si="36"/>
        <v>0</v>
      </c>
      <c r="AI227" s="307">
        <f t="shared" si="37"/>
        <v>0</v>
      </c>
    </row>
    <row r="228" spans="1:35" ht="57.6" customHeight="1">
      <c r="A228" s="605">
        <v>211</v>
      </c>
      <c r="B228" s="631">
        <v>7000027913</v>
      </c>
      <c r="C228" s="631">
        <v>10</v>
      </c>
      <c r="D228" s="630" t="s">
        <v>585</v>
      </c>
      <c r="E228" s="631">
        <v>1000032344</v>
      </c>
      <c r="F228" s="631">
        <v>18</v>
      </c>
      <c r="G228" s="630" t="s">
        <v>437</v>
      </c>
      <c r="H228" s="631" t="s">
        <v>436</v>
      </c>
      <c r="I228" s="631">
        <v>168</v>
      </c>
      <c r="J228" s="617"/>
      <c r="K228" s="618" t="str">
        <f t="shared" si="46"/>
        <v>INCLUDED</v>
      </c>
      <c r="L228" s="617"/>
      <c r="M228" s="618" t="str">
        <f t="shared" si="47"/>
        <v>INCLUDED</v>
      </c>
      <c r="N228" s="618">
        <f t="shared" si="48"/>
        <v>0</v>
      </c>
      <c r="O228" s="618" t="str">
        <f t="shared" si="49"/>
        <v>INCLUDED</v>
      </c>
      <c r="P228" s="618" t="str">
        <f t="shared" si="50"/>
        <v>0</v>
      </c>
      <c r="Q228" s="618" t="str">
        <f t="shared" si="51"/>
        <v>0</v>
      </c>
      <c r="R228" s="618">
        <f t="shared" si="52"/>
        <v>0</v>
      </c>
      <c r="S228" s="618">
        <f t="shared" si="53"/>
        <v>0</v>
      </c>
      <c r="T228" s="601">
        <f t="shared" si="27"/>
        <v>0</v>
      </c>
      <c r="U228" s="601">
        <f>IF( F228="",#REF!*(IF(O228="Included",0,O228))/100,F228*(IF(O228="Included",0,O228)))</f>
        <v>0</v>
      </c>
      <c r="V228" s="602">
        <f>Discount!$H$36</f>
        <v>0</v>
      </c>
      <c r="W228" s="602">
        <f t="shared" si="28"/>
        <v>0</v>
      </c>
      <c r="X228" s="602">
        <f>IF(F228="",#REF!*W228/100,F228*W228)</f>
        <v>0</v>
      </c>
      <c r="Y228" s="603">
        <f t="shared" si="29"/>
        <v>0</v>
      </c>
      <c r="AA228" s="604">
        <f t="shared" si="30"/>
        <v>0</v>
      </c>
      <c r="AB228" s="603">
        <f t="shared" si="31"/>
        <v>0</v>
      </c>
      <c r="AC228" s="603">
        <f>IF(F228="",#REF!/100,F228)</f>
        <v>18</v>
      </c>
      <c r="AD228" s="603">
        <f t="shared" si="32"/>
        <v>0</v>
      </c>
      <c r="AE228" s="603">
        <f t="shared" si="33"/>
        <v>0</v>
      </c>
      <c r="AF228" s="603">
        <f t="shared" si="34"/>
        <v>0</v>
      </c>
      <c r="AG228" s="307">
        <f t="shared" si="35"/>
        <v>0</v>
      </c>
      <c r="AH228" s="307">
        <f t="shared" si="36"/>
        <v>0</v>
      </c>
      <c r="AI228" s="307">
        <f t="shared" si="37"/>
        <v>0</v>
      </c>
    </row>
    <row r="229" spans="1:35" ht="57.6" customHeight="1">
      <c r="A229" s="605">
        <v>212</v>
      </c>
      <c r="B229" s="631">
        <v>7000027914</v>
      </c>
      <c r="C229" s="631">
        <v>10</v>
      </c>
      <c r="D229" s="630" t="s">
        <v>585</v>
      </c>
      <c r="E229" s="631">
        <v>1000022814</v>
      </c>
      <c r="F229" s="631">
        <v>18</v>
      </c>
      <c r="G229" s="630" t="s">
        <v>434</v>
      </c>
      <c r="H229" s="631" t="s">
        <v>219</v>
      </c>
      <c r="I229" s="631">
        <v>224</v>
      </c>
      <c r="J229" s="617"/>
      <c r="K229" s="618" t="str">
        <f t="shared" si="46"/>
        <v>INCLUDED</v>
      </c>
      <c r="L229" s="617"/>
      <c r="M229" s="618" t="str">
        <f t="shared" si="47"/>
        <v>INCLUDED</v>
      </c>
      <c r="N229" s="618">
        <f t="shared" si="48"/>
        <v>0</v>
      </c>
      <c r="O229" s="618" t="str">
        <f t="shared" si="49"/>
        <v>INCLUDED</v>
      </c>
      <c r="P229" s="618" t="str">
        <f t="shared" si="50"/>
        <v>0</v>
      </c>
      <c r="Q229" s="618" t="str">
        <f t="shared" si="51"/>
        <v>0</v>
      </c>
      <c r="R229" s="618">
        <f t="shared" si="52"/>
        <v>0</v>
      </c>
      <c r="S229" s="618">
        <f t="shared" si="53"/>
        <v>0</v>
      </c>
      <c r="T229" s="601">
        <f t="shared" si="27"/>
        <v>0</v>
      </c>
      <c r="U229" s="601">
        <f>IF( F229="",#REF!*(IF(O229="Included",0,O229))/100,F229*(IF(O229="Included",0,O229)))</f>
        <v>0</v>
      </c>
      <c r="V229" s="602">
        <f>Discount!$H$36</f>
        <v>0</v>
      </c>
      <c r="W229" s="602">
        <f t="shared" si="28"/>
        <v>0</v>
      </c>
      <c r="X229" s="602">
        <f>IF(F229="",#REF!*W229/100,F229*W229)</f>
        <v>0</v>
      </c>
      <c r="Y229" s="603">
        <f t="shared" si="29"/>
        <v>0</v>
      </c>
      <c r="AA229" s="604">
        <f t="shared" si="30"/>
        <v>0</v>
      </c>
      <c r="AB229" s="603">
        <f t="shared" si="31"/>
        <v>0</v>
      </c>
      <c r="AC229" s="603">
        <f>IF(F229="",#REF!/100,F229)</f>
        <v>18</v>
      </c>
      <c r="AD229" s="603">
        <f t="shared" si="32"/>
        <v>0</v>
      </c>
      <c r="AE229" s="603">
        <f t="shared" si="33"/>
        <v>0</v>
      </c>
      <c r="AF229" s="603">
        <f t="shared" si="34"/>
        <v>0</v>
      </c>
      <c r="AG229" s="307">
        <f t="shared" si="35"/>
        <v>0</v>
      </c>
      <c r="AH229" s="307">
        <f t="shared" si="36"/>
        <v>0</v>
      </c>
      <c r="AI229" s="307">
        <f t="shared" si="37"/>
        <v>0</v>
      </c>
    </row>
    <row r="230" spans="1:35" ht="57.6" customHeight="1">
      <c r="A230" s="605">
        <v>213</v>
      </c>
      <c r="B230" s="631">
        <v>7000027915</v>
      </c>
      <c r="C230" s="631">
        <v>10</v>
      </c>
      <c r="D230" s="630" t="s">
        <v>585</v>
      </c>
      <c r="E230" s="631">
        <v>1000066071</v>
      </c>
      <c r="F230" s="631">
        <v>18</v>
      </c>
      <c r="G230" s="630" t="s">
        <v>444</v>
      </c>
      <c r="H230" s="631" t="s">
        <v>219</v>
      </c>
      <c r="I230" s="631">
        <v>56</v>
      </c>
      <c r="J230" s="617"/>
      <c r="K230" s="618" t="str">
        <f t="shared" si="46"/>
        <v>INCLUDED</v>
      </c>
      <c r="L230" s="617"/>
      <c r="M230" s="618" t="str">
        <f t="shared" si="47"/>
        <v>INCLUDED</v>
      </c>
      <c r="N230" s="618">
        <f t="shared" si="48"/>
        <v>0</v>
      </c>
      <c r="O230" s="618" t="str">
        <f t="shared" si="49"/>
        <v>INCLUDED</v>
      </c>
      <c r="P230" s="618" t="str">
        <f t="shared" si="50"/>
        <v>0</v>
      </c>
      <c r="Q230" s="618" t="str">
        <f t="shared" si="51"/>
        <v>0</v>
      </c>
      <c r="R230" s="618">
        <f t="shared" si="52"/>
        <v>0</v>
      </c>
      <c r="S230" s="618">
        <f t="shared" si="53"/>
        <v>0</v>
      </c>
      <c r="T230" s="601">
        <f t="shared" si="27"/>
        <v>0</v>
      </c>
      <c r="U230" s="601">
        <f>IF( F230="",#REF!*(IF(O230="Included",0,O230))/100,F230*(IF(O230="Included",0,O230)))</f>
        <v>0</v>
      </c>
      <c r="V230" s="602">
        <f>Discount!$H$36</f>
        <v>0</v>
      </c>
      <c r="W230" s="602">
        <f t="shared" si="28"/>
        <v>0</v>
      </c>
      <c r="X230" s="602">
        <f>IF(F230="",#REF!*W230/100,F230*W230)</f>
        <v>0</v>
      </c>
      <c r="Y230" s="603">
        <f t="shared" si="29"/>
        <v>0</v>
      </c>
      <c r="AA230" s="604">
        <f t="shared" si="30"/>
        <v>0</v>
      </c>
      <c r="AB230" s="603">
        <f t="shared" si="31"/>
        <v>0</v>
      </c>
      <c r="AC230" s="603">
        <f>IF(F230="",#REF!/100,F230)</f>
        <v>18</v>
      </c>
      <c r="AD230" s="603">
        <f t="shared" si="32"/>
        <v>0</v>
      </c>
      <c r="AE230" s="603">
        <f t="shared" si="33"/>
        <v>0</v>
      </c>
      <c r="AF230" s="603">
        <f t="shared" si="34"/>
        <v>0</v>
      </c>
      <c r="AG230" s="307">
        <f t="shared" si="35"/>
        <v>0</v>
      </c>
      <c r="AH230" s="307">
        <f t="shared" si="36"/>
        <v>0</v>
      </c>
      <c r="AI230" s="307">
        <f t="shared" si="37"/>
        <v>0</v>
      </c>
    </row>
    <row r="231" spans="1:35" ht="57.6" customHeight="1">
      <c r="A231" s="605">
        <v>214</v>
      </c>
      <c r="B231" s="631">
        <v>7000027916</v>
      </c>
      <c r="C231" s="631">
        <v>10</v>
      </c>
      <c r="D231" s="630" t="s">
        <v>585</v>
      </c>
      <c r="E231" s="631">
        <v>1000022819</v>
      </c>
      <c r="F231" s="631">
        <v>18</v>
      </c>
      <c r="G231" s="630" t="s">
        <v>609</v>
      </c>
      <c r="H231" s="631" t="s">
        <v>427</v>
      </c>
      <c r="I231" s="631">
        <v>1.232</v>
      </c>
      <c r="J231" s="617"/>
      <c r="K231" s="618" t="str">
        <f t="shared" si="46"/>
        <v>INCLUDED</v>
      </c>
      <c r="L231" s="617"/>
      <c r="M231" s="618" t="str">
        <f t="shared" si="47"/>
        <v>INCLUDED</v>
      </c>
      <c r="N231" s="618">
        <f t="shared" si="48"/>
        <v>0</v>
      </c>
      <c r="O231" s="618" t="str">
        <f t="shared" si="49"/>
        <v>INCLUDED</v>
      </c>
      <c r="P231" s="618" t="str">
        <f t="shared" si="50"/>
        <v>0</v>
      </c>
      <c r="Q231" s="618" t="str">
        <f t="shared" si="51"/>
        <v>0</v>
      </c>
      <c r="R231" s="618">
        <f t="shared" si="52"/>
        <v>0</v>
      </c>
      <c r="S231" s="618">
        <f t="shared" si="53"/>
        <v>0</v>
      </c>
      <c r="T231" s="601">
        <f t="shared" ref="T231:T235" si="54">IF(O231="Included",0,O231)</f>
        <v>0</v>
      </c>
      <c r="U231" s="601">
        <f>IF( F231="",#REF!*(IF(O231="Included",0,O231))/100,F231*(IF(O231="Included",0,O231)))</f>
        <v>0</v>
      </c>
      <c r="V231" s="602">
        <f>Discount!$H$36</f>
        <v>0</v>
      </c>
      <c r="W231" s="602">
        <f t="shared" ref="W231:W235" si="55">V231*T231</f>
        <v>0</v>
      </c>
      <c r="X231" s="602">
        <f>IF(F231="",#REF!*W231/100,F231*W231)</f>
        <v>0</v>
      </c>
      <c r="Y231" s="603">
        <f t="shared" ref="Y231:Y235" si="56">L231*I231</f>
        <v>0</v>
      </c>
      <c r="AA231" s="604">
        <f t="shared" ref="AA231:AA235" si="57">ROUND(L231,2)</f>
        <v>0</v>
      </c>
      <c r="AB231" s="603">
        <f t="shared" ref="AB231:AB235" si="58">I231*AA231</f>
        <v>0</v>
      </c>
      <c r="AC231" s="603">
        <f>IF(F231="",#REF!/100,F231)</f>
        <v>18</v>
      </c>
      <c r="AD231" s="603">
        <f t="shared" ref="AD231:AD235" si="59">IF(AC231=0.12,0.12,0)</f>
        <v>0</v>
      </c>
      <c r="AE231" s="603">
        <f t="shared" ref="AE231:AE235" si="60">IF(AC231=0.18,0.18,0)</f>
        <v>0</v>
      </c>
      <c r="AF231" s="603">
        <f t="shared" ref="AF231:AF235" si="61">IF(AC231=0.28,0.28,0)</f>
        <v>0</v>
      </c>
      <c r="AG231" s="307">
        <f t="shared" ref="AG231:AG235" si="62">AB231*AD231</f>
        <v>0</v>
      </c>
      <c r="AH231" s="307">
        <f t="shared" ref="AH231:AH235" si="63">AB231*AE231</f>
        <v>0</v>
      </c>
      <c r="AI231" s="307">
        <f t="shared" ref="AI231:AI235" si="64">AB231*AF231</f>
        <v>0</v>
      </c>
    </row>
    <row r="232" spans="1:35" ht="57.6" customHeight="1">
      <c r="A232" s="605">
        <v>215</v>
      </c>
      <c r="B232" s="631">
        <v>7000027917</v>
      </c>
      <c r="C232" s="631">
        <v>10</v>
      </c>
      <c r="D232" s="630" t="s">
        <v>585</v>
      </c>
      <c r="E232" s="631">
        <v>1000017118</v>
      </c>
      <c r="F232" s="631">
        <v>18</v>
      </c>
      <c r="G232" s="630" t="s">
        <v>428</v>
      </c>
      <c r="H232" s="631" t="s">
        <v>219</v>
      </c>
      <c r="I232" s="631">
        <v>336</v>
      </c>
      <c r="J232" s="617"/>
      <c r="K232" s="618" t="str">
        <f t="shared" si="46"/>
        <v>INCLUDED</v>
      </c>
      <c r="L232" s="617"/>
      <c r="M232" s="618" t="str">
        <f t="shared" si="47"/>
        <v>INCLUDED</v>
      </c>
      <c r="N232" s="618">
        <f t="shared" si="48"/>
        <v>0</v>
      </c>
      <c r="O232" s="618" t="str">
        <f t="shared" si="49"/>
        <v>INCLUDED</v>
      </c>
      <c r="P232" s="618" t="str">
        <f t="shared" si="50"/>
        <v>0</v>
      </c>
      <c r="Q232" s="618" t="str">
        <f t="shared" si="51"/>
        <v>0</v>
      </c>
      <c r="R232" s="618">
        <f t="shared" si="52"/>
        <v>0</v>
      </c>
      <c r="S232" s="618">
        <f t="shared" si="53"/>
        <v>0</v>
      </c>
      <c r="T232" s="601">
        <f t="shared" si="54"/>
        <v>0</v>
      </c>
      <c r="U232" s="601">
        <f>IF( F232="",#REF!*(IF(O232="Included",0,O232))/100,F232*(IF(O232="Included",0,O232)))</f>
        <v>0</v>
      </c>
      <c r="V232" s="602">
        <f>Discount!$H$36</f>
        <v>0</v>
      </c>
      <c r="W232" s="602">
        <f t="shared" si="55"/>
        <v>0</v>
      </c>
      <c r="X232" s="602">
        <f>IF(F232="",#REF!*W232/100,F232*W232)</f>
        <v>0</v>
      </c>
      <c r="Y232" s="603">
        <f t="shared" si="56"/>
        <v>0</v>
      </c>
      <c r="AA232" s="604">
        <f t="shared" si="57"/>
        <v>0</v>
      </c>
      <c r="AB232" s="603">
        <f t="shared" si="58"/>
        <v>0</v>
      </c>
      <c r="AC232" s="603">
        <f>IF(F232="",#REF!/100,F232)</f>
        <v>18</v>
      </c>
      <c r="AD232" s="603">
        <f t="shared" si="59"/>
        <v>0</v>
      </c>
      <c r="AE232" s="603">
        <f t="shared" si="60"/>
        <v>0</v>
      </c>
      <c r="AF232" s="603">
        <f t="shared" si="61"/>
        <v>0</v>
      </c>
      <c r="AG232" s="307">
        <f t="shared" si="62"/>
        <v>0</v>
      </c>
      <c r="AH232" s="307">
        <f t="shared" si="63"/>
        <v>0</v>
      </c>
      <c r="AI232" s="307">
        <f t="shared" si="64"/>
        <v>0</v>
      </c>
    </row>
    <row r="233" spans="1:35" ht="57.6" customHeight="1">
      <c r="A233" s="605">
        <v>216</v>
      </c>
      <c r="B233" s="631">
        <v>7000027918</v>
      </c>
      <c r="C233" s="631">
        <v>10</v>
      </c>
      <c r="D233" s="630" t="s">
        <v>585</v>
      </c>
      <c r="E233" s="631">
        <v>1000071671</v>
      </c>
      <c r="F233" s="631">
        <v>18</v>
      </c>
      <c r="G233" s="630" t="s">
        <v>615</v>
      </c>
      <c r="H233" s="631" t="s">
        <v>436</v>
      </c>
      <c r="I233" s="631">
        <v>112</v>
      </c>
      <c r="J233" s="617"/>
      <c r="K233" s="618" t="str">
        <f t="shared" si="46"/>
        <v>INCLUDED</v>
      </c>
      <c r="L233" s="617"/>
      <c r="M233" s="618" t="str">
        <f t="shared" si="47"/>
        <v>INCLUDED</v>
      </c>
      <c r="N233" s="618">
        <f t="shared" si="48"/>
        <v>0</v>
      </c>
      <c r="O233" s="618" t="str">
        <f t="shared" si="49"/>
        <v>INCLUDED</v>
      </c>
      <c r="P233" s="618" t="str">
        <f t="shared" si="50"/>
        <v>0</v>
      </c>
      <c r="Q233" s="618" t="str">
        <f t="shared" si="51"/>
        <v>0</v>
      </c>
      <c r="R233" s="618">
        <f t="shared" si="52"/>
        <v>0</v>
      </c>
      <c r="S233" s="618">
        <f t="shared" si="53"/>
        <v>0</v>
      </c>
      <c r="T233" s="601">
        <f t="shared" si="54"/>
        <v>0</v>
      </c>
      <c r="U233" s="601">
        <f>IF( F233="",#REF!*(IF(O233="Included",0,O233))/100,F233*(IF(O233="Included",0,O233)))</f>
        <v>0</v>
      </c>
      <c r="V233" s="602">
        <f>Discount!$H$36</f>
        <v>0</v>
      </c>
      <c r="W233" s="602">
        <f t="shared" si="55"/>
        <v>0</v>
      </c>
      <c r="X233" s="602">
        <f>IF(F233="",#REF!*W233/100,F233*W233)</f>
        <v>0</v>
      </c>
      <c r="Y233" s="603">
        <f t="shared" si="56"/>
        <v>0</v>
      </c>
      <c r="AA233" s="604">
        <f t="shared" si="57"/>
        <v>0</v>
      </c>
      <c r="AB233" s="603">
        <f t="shared" si="58"/>
        <v>0</v>
      </c>
      <c r="AC233" s="603">
        <f>IF(F233="",#REF!/100,F233)</f>
        <v>18</v>
      </c>
      <c r="AD233" s="603">
        <f t="shared" si="59"/>
        <v>0</v>
      </c>
      <c r="AE233" s="603">
        <f t="shared" si="60"/>
        <v>0</v>
      </c>
      <c r="AF233" s="603">
        <f t="shared" si="61"/>
        <v>0</v>
      </c>
      <c r="AG233" s="307">
        <f t="shared" si="62"/>
        <v>0</v>
      </c>
      <c r="AH233" s="307">
        <f t="shared" si="63"/>
        <v>0</v>
      </c>
      <c r="AI233" s="307">
        <f t="shared" si="64"/>
        <v>0</v>
      </c>
    </row>
    <row r="234" spans="1:35" ht="57.6" customHeight="1">
      <c r="A234" s="605">
        <v>217</v>
      </c>
      <c r="B234" s="631">
        <v>7000027919</v>
      </c>
      <c r="C234" s="631">
        <v>10</v>
      </c>
      <c r="D234" s="630" t="s">
        <v>585</v>
      </c>
      <c r="E234" s="631">
        <v>1000037908</v>
      </c>
      <c r="F234" s="631">
        <v>18</v>
      </c>
      <c r="G234" s="630" t="s">
        <v>425</v>
      </c>
      <c r="H234" s="631" t="s">
        <v>219</v>
      </c>
      <c r="I234" s="631">
        <v>112</v>
      </c>
      <c r="J234" s="617"/>
      <c r="K234" s="618" t="str">
        <f t="shared" si="46"/>
        <v>INCLUDED</v>
      </c>
      <c r="L234" s="617"/>
      <c r="M234" s="618" t="str">
        <f t="shared" si="47"/>
        <v>INCLUDED</v>
      </c>
      <c r="N234" s="618">
        <f t="shared" si="48"/>
        <v>0</v>
      </c>
      <c r="O234" s="618" t="str">
        <f t="shared" si="49"/>
        <v>INCLUDED</v>
      </c>
      <c r="P234" s="618" t="str">
        <f t="shared" si="50"/>
        <v>0</v>
      </c>
      <c r="Q234" s="618" t="str">
        <f t="shared" si="51"/>
        <v>0</v>
      </c>
      <c r="R234" s="618">
        <f t="shared" si="52"/>
        <v>0</v>
      </c>
      <c r="S234" s="618">
        <f t="shared" si="53"/>
        <v>0</v>
      </c>
      <c r="T234" s="601">
        <f t="shared" si="54"/>
        <v>0</v>
      </c>
      <c r="U234" s="601">
        <f>IF( F234="",#REF!*(IF(O234="Included",0,O234))/100,F234*(IF(O234="Included",0,O234)))</f>
        <v>0</v>
      </c>
      <c r="V234" s="602">
        <f>Discount!$H$36</f>
        <v>0</v>
      </c>
      <c r="W234" s="602">
        <f t="shared" si="55"/>
        <v>0</v>
      </c>
      <c r="X234" s="602">
        <f>IF(F234="",#REF!*W234/100,F234*W234)</f>
        <v>0</v>
      </c>
      <c r="Y234" s="603">
        <f t="shared" si="56"/>
        <v>0</v>
      </c>
      <c r="AA234" s="604">
        <f t="shared" si="57"/>
        <v>0</v>
      </c>
      <c r="AB234" s="603">
        <f t="shared" si="58"/>
        <v>0</v>
      </c>
      <c r="AC234" s="603">
        <f>IF(F234="",#REF!/100,F234)</f>
        <v>18</v>
      </c>
      <c r="AD234" s="603">
        <f t="shared" si="59"/>
        <v>0</v>
      </c>
      <c r="AE234" s="603">
        <f t="shared" si="60"/>
        <v>0</v>
      </c>
      <c r="AF234" s="603">
        <f t="shared" si="61"/>
        <v>0</v>
      </c>
      <c r="AG234" s="307">
        <f t="shared" si="62"/>
        <v>0</v>
      </c>
      <c r="AH234" s="307">
        <f t="shared" si="63"/>
        <v>0</v>
      </c>
      <c r="AI234" s="307">
        <f t="shared" si="64"/>
        <v>0</v>
      </c>
    </row>
    <row r="235" spans="1:35" ht="57.6" customHeight="1">
      <c r="A235" s="605">
        <v>218</v>
      </c>
      <c r="B235" s="631">
        <v>7000027920</v>
      </c>
      <c r="C235" s="631">
        <v>10</v>
      </c>
      <c r="D235" s="630" t="s">
        <v>585</v>
      </c>
      <c r="E235" s="631">
        <v>1000065967</v>
      </c>
      <c r="F235" s="631">
        <v>18</v>
      </c>
      <c r="G235" s="630" t="s">
        <v>613</v>
      </c>
      <c r="H235" s="631" t="s">
        <v>219</v>
      </c>
      <c r="I235" s="631">
        <v>168</v>
      </c>
      <c r="J235" s="617"/>
      <c r="K235" s="618" t="str">
        <f t="shared" si="46"/>
        <v>INCLUDED</v>
      </c>
      <c r="L235" s="617"/>
      <c r="M235" s="618" t="str">
        <f t="shared" si="47"/>
        <v>INCLUDED</v>
      </c>
      <c r="N235" s="618">
        <f t="shared" si="48"/>
        <v>0</v>
      </c>
      <c r="O235" s="618" t="str">
        <f t="shared" si="49"/>
        <v>INCLUDED</v>
      </c>
      <c r="P235" s="618" t="str">
        <f t="shared" si="50"/>
        <v>0</v>
      </c>
      <c r="Q235" s="618" t="str">
        <f t="shared" si="51"/>
        <v>0</v>
      </c>
      <c r="R235" s="618">
        <f t="shared" si="52"/>
        <v>0</v>
      </c>
      <c r="S235" s="618">
        <f t="shared" si="53"/>
        <v>0</v>
      </c>
      <c r="T235" s="601">
        <f t="shared" si="54"/>
        <v>0</v>
      </c>
      <c r="U235" s="601">
        <f>IF( F235="",#REF!*(IF(O235="Included",0,O235))/100,F235*(IF(O235="Included",0,O235)))</f>
        <v>0</v>
      </c>
      <c r="V235" s="602">
        <f>Discount!$H$36</f>
        <v>0</v>
      </c>
      <c r="W235" s="602">
        <f t="shared" si="55"/>
        <v>0</v>
      </c>
      <c r="X235" s="602">
        <f>IF(F235="",#REF!*W235/100,F235*W235)</f>
        <v>0</v>
      </c>
      <c r="Y235" s="603">
        <f t="shared" si="56"/>
        <v>0</v>
      </c>
      <c r="AA235" s="604">
        <f t="shared" si="57"/>
        <v>0</v>
      </c>
      <c r="AB235" s="603">
        <f t="shared" si="58"/>
        <v>0</v>
      </c>
      <c r="AC235" s="603">
        <f>IF(F235="",#REF!/100,F235)</f>
        <v>18</v>
      </c>
      <c r="AD235" s="603">
        <f t="shared" si="59"/>
        <v>0</v>
      </c>
      <c r="AE235" s="603">
        <f t="shared" si="60"/>
        <v>0</v>
      </c>
      <c r="AF235" s="603">
        <f t="shared" si="61"/>
        <v>0</v>
      </c>
      <c r="AG235" s="307">
        <f t="shared" si="62"/>
        <v>0</v>
      </c>
      <c r="AH235" s="307">
        <f t="shared" si="63"/>
        <v>0</v>
      </c>
      <c r="AI235" s="307">
        <f t="shared" si="64"/>
        <v>0</v>
      </c>
    </row>
    <row r="236" spans="1:35" ht="57.6" customHeight="1">
      <c r="A236" s="605">
        <v>219</v>
      </c>
      <c r="B236" s="631">
        <v>7000027921</v>
      </c>
      <c r="C236" s="631">
        <v>10</v>
      </c>
      <c r="D236" s="630" t="s">
        <v>586</v>
      </c>
      <c r="E236" s="631">
        <v>1000065963</v>
      </c>
      <c r="F236" s="631">
        <v>18</v>
      </c>
      <c r="G236" s="630" t="s">
        <v>618</v>
      </c>
      <c r="H236" s="631" t="s">
        <v>364</v>
      </c>
      <c r="I236" s="631">
        <v>1760</v>
      </c>
      <c r="J236" s="617"/>
      <c r="K236" s="618" t="str">
        <f t="shared" si="46"/>
        <v>INCLUDED</v>
      </c>
      <c r="L236" s="617"/>
      <c r="M236" s="618" t="str">
        <f t="shared" si="47"/>
        <v>INCLUDED</v>
      </c>
      <c r="N236" s="618">
        <f t="shared" si="48"/>
        <v>0</v>
      </c>
      <c r="O236" s="618" t="str">
        <f t="shared" si="49"/>
        <v>INCLUDED</v>
      </c>
      <c r="P236" s="618" t="str">
        <f t="shared" si="50"/>
        <v>0</v>
      </c>
      <c r="Q236" s="618" t="str">
        <f t="shared" si="51"/>
        <v>0</v>
      </c>
      <c r="R236" s="618">
        <f t="shared" si="52"/>
        <v>0</v>
      </c>
      <c r="S236" s="618">
        <f t="shared" si="53"/>
        <v>0</v>
      </c>
      <c r="T236" s="601">
        <f t="shared" si="27"/>
        <v>0</v>
      </c>
      <c r="U236" s="601">
        <f>IF( F236="",#REF!*(IF(O236="Included",0,O236))/100,F236*(IF(O236="Included",0,O236)))</f>
        <v>0</v>
      </c>
      <c r="V236" s="602">
        <f>Discount!$H$36</f>
        <v>0</v>
      </c>
      <c r="W236" s="602">
        <f t="shared" si="28"/>
        <v>0</v>
      </c>
      <c r="X236" s="602">
        <f>IF(F236="",#REF!*W236/100,F236*W236)</f>
        <v>0</v>
      </c>
      <c r="Y236" s="603">
        <f t="shared" si="29"/>
        <v>0</v>
      </c>
      <c r="AA236" s="604">
        <f t="shared" si="30"/>
        <v>0</v>
      </c>
      <c r="AB236" s="603">
        <f t="shared" si="31"/>
        <v>0</v>
      </c>
      <c r="AC236" s="603">
        <f>IF(F236="",#REF!/100,F236)</f>
        <v>18</v>
      </c>
      <c r="AD236" s="603">
        <f t="shared" si="32"/>
        <v>0</v>
      </c>
      <c r="AE236" s="603">
        <f t="shared" si="33"/>
        <v>0</v>
      </c>
      <c r="AF236" s="603">
        <f t="shared" si="34"/>
        <v>0</v>
      </c>
      <c r="AG236" s="307">
        <f t="shared" si="35"/>
        <v>0</v>
      </c>
      <c r="AH236" s="307">
        <f t="shared" si="36"/>
        <v>0</v>
      </c>
      <c r="AI236" s="307">
        <f t="shared" si="37"/>
        <v>0</v>
      </c>
    </row>
    <row r="237" spans="1:35" ht="57.6" customHeight="1">
      <c r="A237" s="605">
        <v>220</v>
      </c>
      <c r="B237" s="631">
        <v>7000027922</v>
      </c>
      <c r="C237" s="631">
        <v>10</v>
      </c>
      <c r="D237" s="630" t="s">
        <v>586</v>
      </c>
      <c r="E237" s="631">
        <v>1000066076</v>
      </c>
      <c r="F237" s="631">
        <v>18</v>
      </c>
      <c r="G237" s="630" t="s">
        <v>443</v>
      </c>
      <c r="H237" s="631" t="s">
        <v>219</v>
      </c>
      <c r="I237" s="631">
        <v>40</v>
      </c>
      <c r="J237" s="617"/>
      <c r="K237" s="618" t="str">
        <f t="shared" si="46"/>
        <v>INCLUDED</v>
      </c>
      <c r="L237" s="617"/>
      <c r="M237" s="618" t="str">
        <f t="shared" si="47"/>
        <v>INCLUDED</v>
      </c>
      <c r="N237" s="618">
        <f t="shared" si="48"/>
        <v>0</v>
      </c>
      <c r="O237" s="618" t="str">
        <f t="shared" si="49"/>
        <v>INCLUDED</v>
      </c>
      <c r="P237" s="618" t="str">
        <f t="shared" si="50"/>
        <v>0</v>
      </c>
      <c r="Q237" s="618" t="str">
        <f t="shared" si="51"/>
        <v>0</v>
      </c>
      <c r="R237" s="618">
        <f t="shared" si="52"/>
        <v>0</v>
      </c>
      <c r="S237" s="618">
        <f t="shared" si="53"/>
        <v>0</v>
      </c>
      <c r="T237" s="601">
        <f t="shared" si="27"/>
        <v>0</v>
      </c>
      <c r="U237" s="601">
        <f>IF( F237="",#REF!*(IF(O237="Included",0,O237))/100,F237*(IF(O237="Included",0,O237)))</f>
        <v>0</v>
      </c>
      <c r="V237" s="602">
        <f>Discount!$H$36</f>
        <v>0</v>
      </c>
      <c r="W237" s="602">
        <f t="shared" si="28"/>
        <v>0</v>
      </c>
      <c r="X237" s="602">
        <f>IF(F237="",#REF!*W237/100,F237*W237)</f>
        <v>0</v>
      </c>
      <c r="Y237" s="603">
        <f t="shared" si="29"/>
        <v>0</v>
      </c>
      <c r="AA237" s="604">
        <f t="shared" si="30"/>
        <v>0</v>
      </c>
      <c r="AB237" s="603">
        <f t="shared" si="31"/>
        <v>0</v>
      </c>
      <c r="AC237" s="603">
        <f>IF(F237="",#REF!/100,F237)</f>
        <v>18</v>
      </c>
      <c r="AD237" s="603">
        <f t="shared" si="32"/>
        <v>0</v>
      </c>
      <c r="AE237" s="603">
        <f t="shared" si="33"/>
        <v>0</v>
      </c>
      <c r="AF237" s="603">
        <f t="shared" si="34"/>
        <v>0</v>
      </c>
      <c r="AG237" s="307">
        <f t="shared" si="35"/>
        <v>0</v>
      </c>
      <c r="AH237" s="307">
        <f t="shared" si="36"/>
        <v>0</v>
      </c>
      <c r="AI237" s="307">
        <f t="shared" si="37"/>
        <v>0</v>
      </c>
    </row>
    <row r="238" spans="1:35" ht="57.6" customHeight="1">
      <c r="A238" s="605">
        <v>221</v>
      </c>
      <c r="B238" s="631">
        <v>7000027923</v>
      </c>
      <c r="C238" s="631">
        <v>10</v>
      </c>
      <c r="D238" s="630" t="s">
        <v>587</v>
      </c>
      <c r="E238" s="631">
        <v>1000066057</v>
      </c>
      <c r="F238" s="631">
        <v>18</v>
      </c>
      <c r="G238" s="630" t="s">
        <v>621</v>
      </c>
      <c r="H238" s="631" t="s">
        <v>364</v>
      </c>
      <c r="I238" s="631">
        <v>3080</v>
      </c>
      <c r="J238" s="617"/>
      <c r="K238" s="618" t="str">
        <f t="shared" si="46"/>
        <v>INCLUDED</v>
      </c>
      <c r="L238" s="617"/>
      <c r="M238" s="618" t="str">
        <f t="shared" si="47"/>
        <v>INCLUDED</v>
      </c>
      <c r="N238" s="618">
        <f t="shared" si="48"/>
        <v>0</v>
      </c>
      <c r="O238" s="618" t="str">
        <f t="shared" si="49"/>
        <v>INCLUDED</v>
      </c>
      <c r="P238" s="618" t="str">
        <f t="shared" si="50"/>
        <v>0</v>
      </c>
      <c r="Q238" s="618" t="str">
        <f t="shared" si="51"/>
        <v>0</v>
      </c>
      <c r="R238" s="618">
        <f t="shared" si="52"/>
        <v>0</v>
      </c>
      <c r="S238" s="618">
        <f t="shared" si="53"/>
        <v>0</v>
      </c>
      <c r="T238" s="601">
        <f t="shared" si="27"/>
        <v>0</v>
      </c>
      <c r="U238" s="601">
        <f>IF( F238="",#REF!*(IF(O238="Included",0,O238))/100,F238*(IF(O238="Included",0,O238)))</f>
        <v>0</v>
      </c>
      <c r="V238" s="602">
        <f>Discount!$H$36</f>
        <v>0</v>
      </c>
      <c r="W238" s="602">
        <f t="shared" si="28"/>
        <v>0</v>
      </c>
      <c r="X238" s="602">
        <f>IF(F238="",#REF!*W238/100,F238*W238)</f>
        <v>0</v>
      </c>
      <c r="Y238" s="603">
        <f t="shared" si="29"/>
        <v>0</v>
      </c>
      <c r="AA238" s="604">
        <f t="shared" si="30"/>
        <v>0</v>
      </c>
      <c r="AB238" s="603">
        <f t="shared" si="31"/>
        <v>0</v>
      </c>
      <c r="AC238" s="603">
        <f>IF(F238="",#REF!/100,F238)</f>
        <v>18</v>
      </c>
      <c r="AD238" s="603">
        <f t="shared" si="32"/>
        <v>0</v>
      </c>
      <c r="AE238" s="603">
        <f t="shared" si="33"/>
        <v>0</v>
      </c>
      <c r="AF238" s="603">
        <f t="shared" si="34"/>
        <v>0</v>
      </c>
      <c r="AG238" s="307">
        <f t="shared" si="35"/>
        <v>0</v>
      </c>
      <c r="AH238" s="307">
        <f t="shared" si="36"/>
        <v>0</v>
      </c>
      <c r="AI238" s="307">
        <f t="shared" si="37"/>
        <v>0</v>
      </c>
    </row>
    <row r="239" spans="1:35" ht="57.6" customHeight="1">
      <c r="A239" s="605">
        <v>222</v>
      </c>
      <c r="B239" s="631">
        <v>7000027924</v>
      </c>
      <c r="C239" s="631">
        <v>10</v>
      </c>
      <c r="D239" s="630" t="s">
        <v>587</v>
      </c>
      <c r="E239" s="631">
        <v>1000022765</v>
      </c>
      <c r="F239" s="631">
        <v>18</v>
      </c>
      <c r="G239" s="630" t="s">
        <v>622</v>
      </c>
      <c r="H239" s="631" t="s">
        <v>219</v>
      </c>
      <c r="I239" s="631">
        <v>70</v>
      </c>
      <c r="J239" s="617"/>
      <c r="K239" s="618" t="str">
        <f t="shared" si="46"/>
        <v>INCLUDED</v>
      </c>
      <c r="L239" s="617"/>
      <c r="M239" s="618" t="str">
        <f t="shared" si="47"/>
        <v>INCLUDED</v>
      </c>
      <c r="N239" s="618">
        <f t="shared" si="48"/>
        <v>0</v>
      </c>
      <c r="O239" s="618" t="str">
        <f t="shared" si="49"/>
        <v>INCLUDED</v>
      </c>
      <c r="P239" s="618" t="str">
        <f t="shared" si="50"/>
        <v>0</v>
      </c>
      <c r="Q239" s="618" t="str">
        <f t="shared" si="51"/>
        <v>0</v>
      </c>
      <c r="R239" s="618">
        <f t="shared" si="52"/>
        <v>0</v>
      </c>
      <c r="S239" s="618">
        <f t="shared" si="53"/>
        <v>0</v>
      </c>
      <c r="T239" s="601">
        <f t="shared" si="27"/>
        <v>0</v>
      </c>
      <c r="U239" s="601">
        <f>IF( F239="",#REF!*(IF(O239="Included",0,O239))/100,F239*(IF(O239="Included",0,O239)))</f>
        <v>0</v>
      </c>
      <c r="V239" s="602">
        <f>Discount!$H$36</f>
        <v>0</v>
      </c>
      <c r="W239" s="602">
        <f t="shared" si="28"/>
        <v>0</v>
      </c>
      <c r="X239" s="602">
        <f>IF(F239="",#REF!*W239/100,F239*W239)</f>
        <v>0</v>
      </c>
      <c r="Y239" s="603">
        <f t="shared" si="29"/>
        <v>0</v>
      </c>
      <c r="AA239" s="604">
        <f t="shared" si="30"/>
        <v>0</v>
      </c>
      <c r="AB239" s="603">
        <f t="shared" si="31"/>
        <v>0</v>
      </c>
      <c r="AC239" s="603">
        <f>IF(F239="",#REF!/100,F239)</f>
        <v>18</v>
      </c>
      <c r="AD239" s="603">
        <f t="shared" si="32"/>
        <v>0</v>
      </c>
      <c r="AE239" s="603">
        <f t="shared" si="33"/>
        <v>0</v>
      </c>
      <c r="AF239" s="603">
        <f t="shared" si="34"/>
        <v>0</v>
      </c>
      <c r="AG239" s="307">
        <f t="shared" si="35"/>
        <v>0</v>
      </c>
      <c r="AH239" s="307">
        <f t="shared" si="36"/>
        <v>0</v>
      </c>
      <c r="AI239" s="307">
        <f t="shared" si="37"/>
        <v>0</v>
      </c>
    </row>
    <row r="240" spans="1:35" ht="57.6" customHeight="1">
      <c r="A240" s="605">
        <v>223</v>
      </c>
      <c r="B240" s="631">
        <v>7000027925</v>
      </c>
      <c r="C240" s="631">
        <v>10</v>
      </c>
      <c r="D240" s="630" t="s">
        <v>587</v>
      </c>
      <c r="E240" s="631">
        <v>1000065729</v>
      </c>
      <c r="F240" s="631">
        <v>18</v>
      </c>
      <c r="G240" s="630" t="s">
        <v>619</v>
      </c>
      <c r="H240" s="631" t="s">
        <v>219</v>
      </c>
      <c r="I240" s="631">
        <v>70</v>
      </c>
      <c r="J240" s="617"/>
      <c r="K240" s="618" t="str">
        <f t="shared" si="46"/>
        <v>INCLUDED</v>
      </c>
      <c r="L240" s="617"/>
      <c r="M240" s="618" t="str">
        <f t="shared" si="47"/>
        <v>INCLUDED</v>
      </c>
      <c r="N240" s="618">
        <f t="shared" si="48"/>
        <v>0</v>
      </c>
      <c r="O240" s="618" t="str">
        <f t="shared" si="49"/>
        <v>INCLUDED</v>
      </c>
      <c r="P240" s="618" t="str">
        <f t="shared" si="50"/>
        <v>0</v>
      </c>
      <c r="Q240" s="618" t="str">
        <f t="shared" si="51"/>
        <v>0</v>
      </c>
      <c r="R240" s="618">
        <f t="shared" si="52"/>
        <v>0</v>
      </c>
      <c r="S240" s="618">
        <f t="shared" si="53"/>
        <v>0</v>
      </c>
      <c r="T240" s="601">
        <f t="shared" si="27"/>
        <v>0</v>
      </c>
      <c r="U240" s="601">
        <f>IF( F240="",#REF!*(IF(O240="Included",0,O240))/100,F240*(IF(O240="Included",0,O240)))</f>
        <v>0</v>
      </c>
      <c r="V240" s="602">
        <f>Discount!$H$36</f>
        <v>0</v>
      </c>
      <c r="W240" s="602">
        <f t="shared" si="28"/>
        <v>0</v>
      </c>
      <c r="X240" s="602">
        <f>IF(F240="",#REF!*W240/100,F240*W240)</f>
        <v>0</v>
      </c>
      <c r="Y240" s="603">
        <f t="shared" si="29"/>
        <v>0</v>
      </c>
      <c r="AA240" s="604">
        <f t="shared" si="30"/>
        <v>0</v>
      </c>
      <c r="AB240" s="603">
        <f t="shared" si="31"/>
        <v>0</v>
      </c>
      <c r="AC240" s="603">
        <f>IF(F240="",#REF!/100,F240)</f>
        <v>18</v>
      </c>
      <c r="AD240" s="603">
        <f t="shared" si="32"/>
        <v>0</v>
      </c>
      <c r="AE240" s="603">
        <f t="shared" si="33"/>
        <v>0</v>
      </c>
      <c r="AF240" s="603">
        <f t="shared" si="34"/>
        <v>0</v>
      </c>
      <c r="AG240" s="307">
        <f t="shared" si="35"/>
        <v>0</v>
      </c>
      <c r="AH240" s="307">
        <f t="shared" si="36"/>
        <v>0</v>
      </c>
      <c r="AI240" s="307">
        <f t="shared" si="37"/>
        <v>0</v>
      </c>
    </row>
    <row r="241" spans="1:35" ht="57.6" customHeight="1">
      <c r="A241" s="605">
        <v>224</v>
      </c>
      <c r="B241" s="631">
        <v>7000027926</v>
      </c>
      <c r="C241" s="631">
        <v>10</v>
      </c>
      <c r="D241" s="630" t="s">
        <v>587</v>
      </c>
      <c r="E241" s="631">
        <v>1000050004</v>
      </c>
      <c r="F241" s="631">
        <v>18</v>
      </c>
      <c r="G241" s="630" t="s">
        <v>430</v>
      </c>
      <c r="H241" s="631" t="s">
        <v>219</v>
      </c>
      <c r="I241" s="631">
        <v>70</v>
      </c>
      <c r="J241" s="617"/>
      <c r="K241" s="618" t="str">
        <f t="shared" si="46"/>
        <v>INCLUDED</v>
      </c>
      <c r="L241" s="617"/>
      <c r="M241" s="618" t="str">
        <f t="shared" si="47"/>
        <v>INCLUDED</v>
      </c>
      <c r="N241" s="618">
        <f t="shared" si="48"/>
        <v>0</v>
      </c>
      <c r="O241" s="618" t="str">
        <f t="shared" si="49"/>
        <v>INCLUDED</v>
      </c>
      <c r="P241" s="618" t="str">
        <f t="shared" si="50"/>
        <v>0</v>
      </c>
      <c r="Q241" s="618" t="str">
        <f t="shared" si="51"/>
        <v>0</v>
      </c>
      <c r="R241" s="618">
        <f t="shared" si="52"/>
        <v>0</v>
      </c>
      <c r="S241" s="618">
        <f t="shared" si="53"/>
        <v>0</v>
      </c>
      <c r="T241" s="601">
        <f t="shared" ref="T241" si="65">IF(O241="Included",0,O241)</f>
        <v>0</v>
      </c>
      <c r="U241" s="601">
        <f>IF( F241="",#REF!*(IF(O241="Included",0,O241))/100,F241*(IF(O241="Included",0,O241)))</f>
        <v>0</v>
      </c>
      <c r="V241" s="602">
        <f>Discount!$H$36</f>
        <v>0</v>
      </c>
      <c r="W241" s="602">
        <f t="shared" ref="W241" si="66">V241*T241</f>
        <v>0</v>
      </c>
      <c r="X241" s="602">
        <f>IF(F241="",#REF!*W241/100,F241*W241)</f>
        <v>0</v>
      </c>
      <c r="Y241" s="603">
        <f t="shared" ref="Y241" si="67">L241*I241</f>
        <v>0</v>
      </c>
      <c r="AA241" s="604">
        <f t="shared" ref="AA241" si="68">ROUND(L241,2)</f>
        <v>0</v>
      </c>
      <c r="AB241" s="603">
        <f t="shared" ref="AB241" si="69">I241*AA241</f>
        <v>0</v>
      </c>
      <c r="AC241" s="603">
        <f>IF(F241="",#REF!/100,F241)</f>
        <v>18</v>
      </c>
      <c r="AD241" s="603">
        <f t="shared" ref="AD241" si="70">IF(AC241=0.12,0.12,0)</f>
        <v>0</v>
      </c>
      <c r="AE241" s="603">
        <f t="shared" ref="AE241" si="71">IF(AC241=0.18,0.18,0)</f>
        <v>0</v>
      </c>
      <c r="AF241" s="603">
        <f t="shared" ref="AF241" si="72">IF(AC241=0.28,0.28,0)</f>
        <v>0</v>
      </c>
      <c r="AG241" s="307">
        <f t="shared" ref="AG241" si="73">AB241*AD241</f>
        <v>0</v>
      </c>
      <c r="AH241" s="307">
        <f t="shared" ref="AH241" si="74">AB241*AE241</f>
        <v>0</v>
      </c>
      <c r="AI241" s="307">
        <f t="shared" ref="AI241" si="75">AB241*AF241</f>
        <v>0</v>
      </c>
    </row>
    <row r="242" spans="1:35" ht="57.6" customHeight="1">
      <c r="A242" s="605">
        <v>225</v>
      </c>
      <c r="B242" s="631">
        <v>7000027927</v>
      </c>
      <c r="C242" s="631">
        <v>10</v>
      </c>
      <c r="D242" s="630" t="s">
        <v>587</v>
      </c>
      <c r="E242" s="631">
        <v>1000028403</v>
      </c>
      <c r="F242" s="631">
        <v>18</v>
      </c>
      <c r="G242" s="630" t="s">
        <v>429</v>
      </c>
      <c r="H242" s="631" t="s">
        <v>219</v>
      </c>
      <c r="I242" s="631">
        <v>210</v>
      </c>
      <c r="J242" s="617"/>
      <c r="K242" s="618" t="str">
        <f t="shared" si="46"/>
        <v>INCLUDED</v>
      </c>
      <c r="L242" s="617"/>
      <c r="M242" s="618" t="str">
        <f t="shared" si="47"/>
        <v>INCLUDED</v>
      </c>
      <c r="N242" s="618">
        <f t="shared" si="48"/>
        <v>0</v>
      </c>
      <c r="O242" s="618" t="str">
        <f t="shared" si="49"/>
        <v>INCLUDED</v>
      </c>
      <c r="P242" s="618" t="str">
        <f t="shared" si="50"/>
        <v>0</v>
      </c>
      <c r="Q242" s="618" t="str">
        <f t="shared" si="51"/>
        <v>0</v>
      </c>
      <c r="R242" s="618">
        <f t="shared" si="52"/>
        <v>0</v>
      </c>
      <c r="S242" s="618">
        <f t="shared" si="53"/>
        <v>0</v>
      </c>
      <c r="T242" s="601"/>
      <c r="U242" s="601"/>
      <c r="V242" s="602"/>
      <c r="W242" s="602"/>
      <c r="X242" s="602"/>
      <c r="Y242" s="603"/>
      <c r="AA242" s="604"/>
      <c r="AB242" s="603"/>
      <c r="AC242" s="603"/>
      <c r="AD242" s="603"/>
      <c r="AE242" s="603"/>
      <c r="AF242" s="603"/>
    </row>
    <row r="243" spans="1:35" ht="57.6" customHeight="1">
      <c r="A243" s="605">
        <v>226</v>
      </c>
      <c r="B243" s="631">
        <v>7000027928</v>
      </c>
      <c r="C243" s="631">
        <v>10</v>
      </c>
      <c r="D243" s="630" t="s">
        <v>587</v>
      </c>
      <c r="E243" s="631">
        <v>1000065970</v>
      </c>
      <c r="F243" s="631">
        <v>18</v>
      </c>
      <c r="G243" s="630" t="s">
        <v>594</v>
      </c>
      <c r="H243" s="631" t="s">
        <v>219</v>
      </c>
      <c r="I243" s="631">
        <v>210</v>
      </c>
      <c r="J243" s="617"/>
      <c r="K243" s="618" t="str">
        <f t="shared" si="46"/>
        <v>INCLUDED</v>
      </c>
      <c r="L243" s="617"/>
      <c r="M243" s="618" t="str">
        <f t="shared" si="47"/>
        <v>INCLUDED</v>
      </c>
      <c r="N243" s="618">
        <f t="shared" si="48"/>
        <v>0</v>
      </c>
      <c r="O243" s="618" t="str">
        <f t="shared" si="49"/>
        <v>INCLUDED</v>
      </c>
      <c r="P243" s="618" t="str">
        <f t="shared" si="50"/>
        <v>0</v>
      </c>
      <c r="Q243" s="618" t="str">
        <f t="shared" si="51"/>
        <v>0</v>
      </c>
      <c r="R243" s="618">
        <f t="shared" si="52"/>
        <v>0</v>
      </c>
      <c r="S243" s="618">
        <f t="shared" si="53"/>
        <v>0</v>
      </c>
      <c r="T243" s="601"/>
      <c r="U243" s="601"/>
      <c r="V243" s="602"/>
      <c r="W243" s="602"/>
      <c r="X243" s="602"/>
      <c r="Y243" s="603"/>
      <c r="AA243" s="604"/>
      <c r="AB243" s="603"/>
      <c r="AC243" s="603"/>
      <c r="AD243" s="603"/>
      <c r="AE243" s="603"/>
      <c r="AF243" s="603"/>
    </row>
    <row r="244" spans="1:35" ht="57.6" customHeight="1">
      <c r="A244" s="605">
        <v>227</v>
      </c>
      <c r="B244" s="631">
        <v>7000027929</v>
      </c>
      <c r="C244" s="631">
        <v>10</v>
      </c>
      <c r="D244" s="630" t="s">
        <v>587</v>
      </c>
      <c r="E244" s="631">
        <v>1000022813</v>
      </c>
      <c r="F244" s="631">
        <v>18</v>
      </c>
      <c r="G244" s="630" t="s">
        <v>426</v>
      </c>
      <c r="H244" s="631" t="s">
        <v>427</v>
      </c>
      <c r="I244" s="631">
        <v>15.4</v>
      </c>
      <c r="J244" s="617"/>
      <c r="K244" s="618" t="str">
        <f t="shared" si="46"/>
        <v>INCLUDED</v>
      </c>
      <c r="L244" s="617"/>
      <c r="M244" s="618" t="str">
        <f t="shared" si="47"/>
        <v>INCLUDED</v>
      </c>
      <c r="N244" s="618">
        <f t="shared" si="48"/>
        <v>0</v>
      </c>
      <c r="O244" s="618" t="str">
        <f t="shared" si="49"/>
        <v>INCLUDED</v>
      </c>
      <c r="P244" s="618" t="str">
        <f t="shared" si="50"/>
        <v>0</v>
      </c>
      <c r="Q244" s="618" t="str">
        <f t="shared" si="51"/>
        <v>0</v>
      </c>
      <c r="R244" s="618">
        <f t="shared" si="52"/>
        <v>0</v>
      </c>
      <c r="S244" s="618">
        <f t="shared" si="53"/>
        <v>0</v>
      </c>
      <c r="T244" s="601"/>
      <c r="U244" s="601"/>
      <c r="V244" s="602"/>
      <c r="W244" s="602"/>
      <c r="X244" s="602"/>
      <c r="Y244" s="603"/>
      <c r="AA244" s="604"/>
      <c r="AB244" s="603"/>
      <c r="AC244" s="603"/>
      <c r="AD244" s="603"/>
      <c r="AE244" s="603"/>
      <c r="AF244" s="603"/>
    </row>
    <row r="245" spans="1:35" ht="57.6" customHeight="1">
      <c r="A245" s="605">
        <v>228</v>
      </c>
      <c r="B245" s="631">
        <v>7000027930</v>
      </c>
      <c r="C245" s="631">
        <v>10</v>
      </c>
      <c r="D245" s="630" t="s">
        <v>587</v>
      </c>
      <c r="E245" s="631">
        <v>1000032342</v>
      </c>
      <c r="F245" s="631">
        <v>18</v>
      </c>
      <c r="G245" s="630" t="s">
        <v>442</v>
      </c>
      <c r="H245" s="631" t="s">
        <v>436</v>
      </c>
      <c r="I245" s="631">
        <v>168</v>
      </c>
      <c r="J245" s="617"/>
      <c r="K245" s="618" t="str">
        <f t="shared" si="46"/>
        <v>INCLUDED</v>
      </c>
      <c r="L245" s="617"/>
      <c r="M245" s="618" t="str">
        <f t="shared" si="47"/>
        <v>INCLUDED</v>
      </c>
      <c r="N245" s="618">
        <f t="shared" si="48"/>
        <v>0</v>
      </c>
      <c r="O245" s="618" t="str">
        <f t="shared" si="49"/>
        <v>INCLUDED</v>
      </c>
      <c r="P245" s="618" t="str">
        <f t="shared" si="50"/>
        <v>0</v>
      </c>
      <c r="Q245" s="618" t="str">
        <f t="shared" si="51"/>
        <v>0</v>
      </c>
      <c r="R245" s="618">
        <f t="shared" si="52"/>
        <v>0</v>
      </c>
      <c r="S245" s="618">
        <f t="shared" si="53"/>
        <v>0</v>
      </c>
      <c r="T245" s="601"/>
      <c r="U245" s="601"/>
      <c r="V245" s="602"/>
      <c r="W245" s="602"/>
      <c r="X245" s="602"/>
      <c r="Y245" s="603"/>
      <c r="AA245" s="604"/>
      <c r="AB245" s="603"/>
      <c r="AC245" s="603"/>
      <c r="AD245" s="603"/>
      <c r="AE245" s="603"/>
      <c r="AF245" s="603"/>
    </row>
    <row r="246" spans="1:35" ht="57.6" customHeight="1">
      <c r="A246" s="605">
        <v>229</v>
      </c>
      <c r="B246" s="631">
        <v>7000027931</v>
      </c>
      <c r="C246" s="631">
        <v>10</v>
      </c>
      <c r="D246" s="630" t="s">
        <v>587</v>
      </c>
      <c r="E246" s="631">
        <v>1000066071</v>
      </c>
      <c r="F246" s="631">
        <v>18</v>
      </c>
      <c r="G246" s="630" t="s">
        <v>444</v>
      </c>
      <c r="H246" s="631" t="s">
        <v>219</v>
      </c>
      <c r="I246" s="631">
        <v>70</v>
      </c>
      <c r="J246" s="617"/>
      <c r="K246" s="618" t="str">
        <f t="shared" si="46"/>
        <v>INCLUDED</v>
      </c>
      <c r="L246" s="617"/>
      <c r="M246" s="618" t="str">
        <f t="shared" si="47"/>
        <v>INCLUDED</v>
      </c>
      <c r="N246" s="618">
        <f t="shared" si="48"/>
        <v>0</v>
      </c>
      <c r="O246" s="618" t="str">
        <f t="shared" si="49"/>
        <v>INCLUDED</v>
      </c>
      <c r="P246" s="618" t="str">
        <f t="shared" si="50"/>
        <v>0</v>
      </c>
      <c r="Q246" s="618" t="str">
        <f t="shared" si="51"/>
        <v>0</v>
      </c>
      <c r="R246" s="618">
        <f t="shared" si="52"/>
        <v>0</v>
      </c>
      <c r="S246" s="618">
        <f t="shared" si="53"/>
        <v>0</v>
      </c>
      <c r="T246" s="601"/>
      <c r="U246" s="601"/>
      <c r="V246" s="602"/>
      <c r="W246" s="602"/>
      <c r="X246" s="602"/>
      <c r="Y246" s="603"/>
      <c r="AA246" s="604"/>
      <c r="AB246" s="603"/>
      <c r="AC246" s="603"/>
      <c r="AD246" s="603"/>
      <c r="AE246" s="603"/>
      <c r="AF246" s="603"/>
    </row>
    <row r="247" spans="1:35" ht="57.6" customHeight="1">
      <c r="A247" s="605">
        <v>230</v>
      </c>
      <c r="B247" s="631">
        <v>7000027932</v>
      </c>
      <c r="C247" s="631">
        <v>10</v>
      </c>
      <c r="D247" s="630" t="s">
        <v>587</v>
      </c>
      <c r="E247" s="631">
        <v>1000022819</v>
      </c>
      <c r="F247" s="631">
        <v>18</v>
      </c>
      <c r="G247" s="630" t="s">
        <v>609</v>
      </c>
      <c r="H247" s="631" t="s">
        <v>427</v>
      </c>
      <c r="I247" s="631">
        <v>1.54</v>
      </c>
      <c r="J247" s="617"/>
      <c r="K247" s="618" t="str">
        <f t="shared" si="46"/>
        <v>INCLUDED</v>
      </c>
      <c r="L247" s="617"/>
      <c r="M247" s="618" t="str">
        <f t="shared" si="47"/>
        <v>INCLUDED</v>
      </c>
      <c r="N247" s="618">
        <f t="shared" si="48"/>
        <v>0</v>
      </c>
      <c r="O247" s="618" t="str">
        <f t="shared" si="49"/>
        <v>INCLUDED</v>
      </c>
      <c r="P247" s="618" t="str">
        <f t="shared" si="50"/>
        <v>0</v>
      </c>
      <c r="Q247" s="618" t="str">
        <f t="shared" si="51"/>
        <v>0</v>
      </c>
      <c r="R247" s="618">
        <f t="shared" si="52"/>
        <v>0</v>
      </c>
      <c r="S247" s="618">
        <f t="shared" si="53"/>
        <v>0</v>
      </c>
      <c r="T247" s="601"/>
      <c r="U247" s="601"/>
      <c r="V247" s="602"/>
      <c r="W247" s="602"/>
      <c r="X247" s="602"/>
      <c r="Y247" s="603"/>
      <c r="AA247" s="604"/>
      <c r="AB247" s="603"/>
      <c r="AC247" s="603"/>
      <c r="AD247" s="603"/>
      <c r="AE247" s="603"/>
      <c r="AF247" s="603"/>
    </row>
    <row r="248" spans="1:35" ht="57.6" customHeight="1">
      <c r="A248" s="605">
        <v>231</v>
      </c>
      <c r="B248" s="631">
        <v>7000027933</v>
      </c>
      <c r="C248" s="631">
        <v>10</v>
      </c>
      <c r="D248" s="630" t="s">
        <v>587</v>
      </c>
      <c r="E248" s="631">
        <v>1000017118</v>
      </c>
      <c r="F248" s="631">
        <v>18</v>
      </c>
      <c r="G248" s="630" t="s">
        <v>428</v>
      </c>
      <c r="H248" s="631" t="s">
        <v>219</v>
      </c>
      <c r="I248" s="631">
        <v>420</v>
      </c>
      <c r="J248" s="617"/>
      <c r="K248" s="618" t="str">
        <f t="shared" si="46"/>
        <v>INCLUDED</v>
      </c>
      <c r="L248" s="617"/>
      <c r="M248" s="618" t="str">
        <f t="shared" si="47"/>
        <v>INCLUDED</v>
      </c>
      <c r="N248" s="618">
        <f t="shared" si="48"/>
        <v>0</v>
      </c>
      <c r="O248" s="618" t="str">
        <f t="shared" si="49"/>
        <v>INCLUDED</v>
      </c>
      <c r="P248" s="618" t="str">
        <f t="shared" si="50"/>
        <v>0</v>
      </c>
      <c r="Q248" s="618" t="str">
        <f t="shared" si="51"/>
        <v>0</v>
      </c>
      <c r="R248" s="618">
        <f t="shared" si="52"/>
        <v>0</v>
      </c>
      <c r="S248" s="618">
        <f t="shared" si="53"/>
        <v>0</v>
      </c>
      <c r="T248" s="601"/>
      <c r="U248" s="601"/>
      <c r="V248" s="602"/>
      <c r="W248" s="602"/>
      <c r="X248" s="602"/>
      <c r="Y248" s="603"/>
      <c r="AA248" s="604"/>
      <c r="AB248" s="603"/>
      <c r="AC248" s="603"/>
      <c r="AD248" s="603"/>
      <c r="AE248" s="603"/>
      <c r="AF248" s="603"/>
    </row>
    <row r="249" spans="1:35" ht="57.6" customHeight="1">
      <c r="A249" s="605">
        <v>232</v>
      </c>
      <c r="B249" s="631">
        <v>7000027934</v>
      </c>
      <c r="C249" s="631">
        <v>10</v>
      </c>
      <c r="D249" s="630" t="s">
        <v>588</v>
      </c>
      <c r="E249" s="631">
        <v>1000073365</v>
      </c>
      <c r="F249" s="631">
        <v>18</v>
      </c>
      <c r="G249" s="630" t="s">
        <v>624</v>
      </c>
      <c r="H249" s="631" t="s">
        <v>364</v>
      </c>
      <c r="I249" s="631">
        <v>3340</v>
      </c>
      <c r="J249" s="617"/>
      <c r="K249" s="618" t="str">
        <f t="shared" si="46"/>
        <v>INCLUDED</v>
      </c>
      <c r="L249" s="617"/>
      <c r="M249" s="618" t="str">
        <f t="shared" si="47"/>
        <v>INCLUDED</v>
      </c>
      <c r="N249" s="618">
        <f t="shared" si="48"/>
        <v>0</v>
      </c>
      <c r="O249" s="618" t="str">
        <f t="shared" si="49"/>
        <v>INCLUDED</v>
      </c>
      <c r="P249" s="618" t="str">
        <f t="shared" si="50"/>
        <v>0</v>
      </c>
      <c r="Q249" s="618" t="str">
        <f t="shared" si="51"/>
        <v>0</v>
      </c>
      <c r="R249" s="618">
        <f t="shared" si="52"/>
        <v>0</v>
      </c>
      <c r="S249" s="618">
        <f t="shared" si="53"/>
        <v>0</v>
      </c>
      <c r="T249" s="601"/>
      <c r="U249" s="601"/>
      <c r="V249" s="602"/>
      <c r="W249" s="602"/>
      <c r="X249" s="602"/>
      <c r="Y249" s="603"/>
      <c r="AA249" s="604"/>
      <c r="AB249" s="603"/>
      <c r="AC249" s="603"/>
      <c r="AD249" s="603"/>
      <c r="AE249" s="603"/>
      <c r="AF249" s="603"/>
    </row>
    <row r="250" spans="1:35" ht="57.6" customHeight="1">
      <c r="A250" s="605">
        <v>233</v>
      </c>
      <c r="B250" s="631">
        <v>7000027935</v>
      </c>
      <c r="C250" s="631">
        <v>10</v>
      </c>
      <c r="D250" s="630" t="s">
        <v>588</v>
      </c>
      <c r="E250" s="631">
        <v>1000065729</v>
      </c>
      <c r="F250" s="631">
        <v>18</v>
      </c>
      <c r="G250" s="630" t="s">
        <v>619</v>
      </c>
      <c r="H250" s="631" t="s">
        <v>219</v>
      </c>
      <c r="I250" s="631">
        <v>38</v>
      </c>
      <c r="J250" s="617"/>
      <c r="K250" s="618" t="str">
        <f t="shared" si="46"/>
        <v>INCLUDED</v>
      </c>
      <c r="L250" s="617"/>
      <c r="M250" s="618" t="str">
        <f t="shared" si="47"/>
        <v>INCLUDED</v>
      </c>
      <c r="N250" s="618">
        <f t="shared" si="48"/>
        <v>0</v>
      </c>
      <c r="O250" s="618" t="str">
        <f t="shared" si="49"/>
        <v>INCLUDED</v>
      </c>
      <c r="P250" s="618" t="str">
        <f t="shared" si="50"/>
        <v>0</v>
      </c>
      <c r="Q250" s="618" t="str">
        <f t="shared" si="51"/>
        <v>0</v>
      </c>
      <c r="R250" s="618">
        <f t="shared" si="52"/>
        <v>0</v>
      </c>
      <c r="S250" s="618">
        <f t="shared" si="53"/>
        <v>0</v>
      </c>
      <c r="T250" s="601"/>
      <c r="U250" s="601"/>
      <c r="V250" s="602"/>
      <c r="W250" s="602"/>
      <c r="X250" s="602"/>
      <c r="Y250" s="603"/>
      <c r="AA250" s="604"/>
      <c r="AB250" s="603"/>
      <c r="AC250" s="603"/>
      <c r="AD250" s="603"/>
      <c r="AE250" s="603"/>
      <c r="AF250" s="603"/>
    </row>
    <row r="251" spans="1:35" ht="57.6" customHeight="1">
      <c r="A251" s="605">
        <v>234</v>
      </c>
      <c r="B251" s="631">
        <v>7000027936</v>
      </c>
      <c r="C251" s="631">
        <v>10</v>
      </c>
      <c r="D251" s="630" t="s">
        <v>588</v>
      </c>
      <c r="E251" s="631">
        <v>1000050004</v>
      </c>
      <c r="F251" s="631">
        <v>18</v>
      </c>
      <c r="G251" s="630" t="s">
        <v>430</v>
      </c>
      <c r="H251" s="631" t="s">
        <v>219</v>
      </c>
      <c r="I251" s="631">
        <v>38</v>
      </c>
      <c r="J251" s="617"/>
      <c r="K251" s="618" t="str">
        <f t="shared" si="46"/>
        <v>INCLUDED</v>
      </c>
      <c r="L251" s="617"/>
      <c r="M251" s="618" t="str">
        <f t="shared" si="47"/>
        <v>INCLUDED</v>
      </c>
      <c r="N251" s="618">
        <f t="shared" si="48"/>
        <v>0</v>
      </c>
      <c r="O251" s="618" t="str">
        <f t="shared" si="49"/>
        <v>INCLUDED</v>
      </c>
      <c r="P251" s="618" t="str">
        <f t="shared" si="50"/>
        <v>0</v>
      </c>
      <c r="Q251" s="618" t="str">
        <f t="shared" si="51"/>
        <v>0</v>
      </c>
      <c r="R251" s="618">
        <f t="shared" si="52"/>
        <v>0</v>
      </c>
      <c r="S251" s="618">
        <f t="shared" si="53"/>
        <v>0</v>
      </c>
      <c r="T251" s="601"/>
      <c r="U251" s="601"/>
      <c r="V251" s="602"/>
      <c r="W251" s="602"/>
      <c r="X251" s="602"/>
      <c r="Y251" s="603"/>
      <c r="AA251" s="604"/>
      <c r="AB251" s="603"/>
      <c r="AC251" s="603"/>
      <c r="AD251" s="603"/>
      <c r="AE251" s="603"/>
      <c r="AF251" s="603"/>
    </row>
    <row r="252" spans="1:35" ht="57.6" customHeight="1">
      <c r="A252" s="605">
        <v>235</v>
      </c>
      <c r="B252" s="631">
        <v>7000027937</v>
      </c>
      <c r="C252" s="631">
        <v>10</v>
      </c>
      <c r="D252" s="630" t="s">
        <v>588</v>
      </c>
      <c r="E252" s="631">
        <v>1000030537</v>
      </c>
      <c r="F252" s="631">
        <v>18</v>
      </c>
      <c r="G252" s="630" t="s">
        <v>625</v>
      </c>
      <c r="H252" s="631" t="s">
        <v>219</v>
      </c>
      <c r="I252" s="631">
        <v>38</v>
      </c>
      <c r="J252" s="617"/>
      <c r="K252" s="618" t="str">
        <f t="shared" si="46"/>
        <v>INCLUDED</v>
      </c>
      <c r="L252" s="617"/>
      <c r="M252" s="618" t="str">
        <f t="shared" si="47"/>
        <v>INCLUDED</v>
      </c>
      <c r="N252" s="618">
        <f t="shared" si="48"/>
        <v>0</v>
      </c>
      <c r="O252" s="618" t="str">
        <f t="shared" si="49"/>
        <v>INCLUDED</v>
      </c>
      <c r="P252" s="618" t="str">
        <f t="shared" si="50"/>
        <v>0</v>
      </c>
      <c r="Q252" s="618" t="str">
        <f t="shared" si="51"/>
        <v>0</v>
      </c>
      <c r="R252" s="618">
        <f t="shared" si="52"/>
        <v>0</v>
      </c>
      <c r="S252" s="618">
        <f t="shared" si="53"/>
        <v>0</v>
      </c>
      <c r="T252" s="601"/>
      <c r="U252" s="601"/>
      <c r="V252" s="602"/>
      <c r="W252" s="602"/>
      <c r="X252" s="602"/>
      <c r="Y252" s="603"/>
      <c r="AA252" s="604"/>
      <c r="AB252" s="603"/>
      <c r="AC252" s="603"/>
      <c r="AD252" s="603"/>
      <c r="AE252" s="603"/>
      <c r="AF252" s="603"/>
    </row>
    <row r="253" spans="1:35" ht="57.6" customHeight="1">
      <c r="A253" s="605">
        <v>236</v>
      </c>
      <c r="B253" s="631">
        <v>7000027938</v>
      </c>
      <c r="C253" s="631">
        <v>10</v>
      </c>
      <c r="D253" s="630" t="s">
        <v>588</v>
      </c>
      <c r="E253" s="631">
        <v>1000028403</v>
      </c>
      <c r="F253" s="631">
        <v>18</v>
      </c>
      <c r="G253" s="630" t="s">
        <v>429</v>
      </c>
      <c r="H253" s="631" t="s">
        <v>219</v>
      </c>
      <c r="I253" s="631">
        <v>114</v>
      </c>
      <c r="J253" s="617"/>
      <c r="K253" s="618" t="str">
        <f t="shared" si="46"/>
        <v>INCLUDED</v>
      </c>
      <c r="L253" s="617"/>
      <c r="M253" s="618" t="str">
        <f t="shared" si="47"/>
        <v>INCLUDED</v>
      </c>
      <c r="N253" s="618">
        <f t="shared" si="48"/>
        <v>0</v>
      </c>
      <c r="O253" s="618" t="str">
        <f t="shared" si="49"/>
        <v>INCLUDED</v>
      </c>
      <c r="P253" s="618" t="str">
        <f t="shared" si="50"/>
        <v>0</v>
      </c>
      <c r="Q253" s="618" t="str">
        <f t="shared" si="51"/>
        <v>0</v>
      </c>
      <c r="R253" s="618">
        <f t="shared" si="52"/>
        <v>0</v>
      </c>
      <c r="S253" s="618">
        <f t="shared" si="53"/>
        <v>0</v>
      </c>
      <c r="T253" s="601"/>
      <c r="U253" s="601"/>
      <c r="V253" s="602"/>
      <c r="W253" s="602"/>
      <c r="X253" s="602"/>
      <c r="Y253" s="603"/>
      <c r="AA253" s="604"/>
      <c r="AB253" s="603"/>
      <c r="AC253" s="603"/>
      <c r="AD253" s="603"/>
      <c r="AE253" s="603"/>
      <c r="AF253" s="603"/>
    </row>
    <row r="254" spans="1:35" ht="57.6" customHeight="1">
      <c r="A254" s="605">
        <v>237</v>
      </c>
      <c r="B254" s="631">
        <v>7000027939</v>
      </c>
      <c r="C254" s="631">
        <v>10</v>
      </c>
      <c r="D254" s="630" t="s">
        <v>588</v>
      </c>
      <c r="E254" s="631">
        <v>1000065970</v>
      </c>
      <c r="F254" s="631">
        <v>18</v>
      </c>
      <c r="G254" s="630" t="s">
        <v>594</v>
      </c>
      <c r="H254" s="631" t="s">
        <v>219</v>
      </c>
      <c r="I254" s="631">
        <v>114</v>
      </c>
      <c r="J254" s="617"/>
      <c r="K254" s="618" t="str">
        <f t="shared" si="46"/>
        <v>INCLUDED</v>
      </c>
      <c r="L254" s="617"/>
      <c r="M254" s="618" t="str">
        <f t="shared" si="47"/>
        <v>INCLUDED</v>
      </c>
      <c r="N254" s="618">
        <f t="shared" si="48"/>
        <v>0</v>
      </c>
      <c r="O254" s="618" t="str">
        <f t="shared" si="49"/>
        <v>INCLUDED</v>
      </c>
      <c r="P254" s="618" t="str">
        <f t="shared" si="50"/>
        <v>0</v>
      </c>
      <c r="Q254" s="618" t="str">
        <f t="shared" si="51"/>
        <v>0</v>
      </c>
      <c r="R254" s="618">
        <f t="shared" si="52"/>
        <v>0</v>
      </c>
      <c r="S254" s="618">
        <f t="shared" si="53"/>
        <v>0</v>
      </c>
      <c r="T254" s="601"/>
      <c r="U254" s="601"/>
      <c r="V254" s="602"/>
      <c r="W254" s="602"/>
      <c r="X254" s="602"/>
      <c r="Y254" s="603"/>
      <c r="AA254" s="604"/>
      <c r="AB254" s="603"/>
      <c r="AC254" s="603"/>
      <c r="AD254" s="603"/>
      <c r="AE254" s="603"/>
      <c r="AF254" s="603"/>
    </row>
    <row r="255" spans="1:35" ht="57.6" customHeight="1">
      <c r="A255" s="605">
        <v>238</v>
      </c>
      <c r="B255" s="631">
        <v>7000027940</v>
      </c>
      <c r="C255" s="631">
        <v>10</v>
      </c>
      <c r="D255" s="630" t="s">
        <v>588</v>
      </c>
      <c r="E255" s="631">
        <v>1000022813</v>
      </c>
      <c r="F255" s="631">
        <v>18</v>
      </c>
      <c r="G255" s="630" t="s">
        <v>426</v>
      </c>
      <c r="H255" s="631" t="s">
        <v>427</v>
      </c>
      <c r="I255" s="631">
        <v>8.36</v>
      </c>
      <c r="J255" s="617"/>
      <c r="K255" s="618" t="str">
        <f t="shared" si="46"/>
        <v>INCLUDED</v>
      </c>
      <c r="L255" s="617"/>
      <c r="M255" s="618" t="str">
        <f t="shared" si="47"/>
        <v>INCLUDED</v>
      </c>
      <c r="N255" s="618">
        <f t="shared" si="48"/>
        <v>0</v>
      </c>
      <c r="O255" s="618" t="str">
        <f t="shared" si="49"/>
        <v>INCLUDED</v>
      </c>
      <c r="P255" s="618" t="str">
        <f t="shared" si="50"/>
        <v>0</v>
      </c>
      <c r="Q255" s="618" t="str">
        <f t="shared" si="51"/>
        <v>0</v>
      </c>
      <c r="R255" s="618">
        <f t="shared" si="52"/>
        <v>0</v>
      </c>
      <c r="S255" s="618">
        <f t="shared" si="53"/>
        <v>0</v>
      </c>
      <c r="T255" s="601"/>
      <c r="U255" s="601"/>
      <c r="V255" s="602"/>
      <c r="W255" s="602"/>
      <c r="X255" s="602"/>
      <c r="Y255" s="603"/>
      <c r="AA255" s="604"/>
      <c r="AB255" s="603"/>
      <c r="AC255" s="603"/>
      <c r="AD255" s="603"/>
      <c r="AE255" s="603"/>
      <c r="AF255" s="603"/>
    </row>
    <row r="256" spans="1:35" ht="57.6" customHeight="1">
      <c r="A256" s="605">
        <v>239</v>
      </c>
      <c r="B256" s="631">
        <v>7000027941</v>
      </c>
      <c r="C256" s="631">
        <v>10</v>
      </c>
      <c r="D256" s="630" t="s">
        <v>588</v>
      </c>
      <c r="E256" s="631">
        <v>1000032342</v>
      </c>
      <c r="F256" s="631">
        <v>18</v>
      </c>
      <c r="G256" s="630" t="s">
        <v>442</v>
      </c>
      <c r="H256" s="631" t="s">
        <v>436</v>
      </c>
      <c r="I256" s="631">
        <v>91.2</v>
      </c>
      <c r="J256" s="617"/>
      <c r="K256" s="618" t="str">
        <f t="shared" si="46"/>
        <v>INCLUDED</v>
      </c>
      <c r="L256" s="617"/>
      <c r="M256" s="618" t="str">
        <f t="shared" si="47"/>
        <v>INCLUDED</v>
      </c>
      <c r="N256" s="618">
        <f t="shared" si="48"/>
        <v>0</v>
      </c>
      <c r="O256" s="618" t="str">
        <f t="shared" si="49"/>
        <v>INCLUDED</v>
      </c>
      <c r="P256" s="618" t="str">
        <f t="shared" si="50"/>
        <v>0</v>
      </c>
      <c r="Q256" s="618" t="str">
        <f t="shared" si="51"/>
        <v>0</v>
      </c>
      <c r="R256" s="618">
        <f t="shared" si="52"/>
        <v>0</v>
      </c>
      <c r="S256" s="618">
        <f t="shared" si="53"/>
        <v>0</v>
      </c>
      <c r="T256" s="601"/>
      <c r="U256" s="601"/>
      <c r="V256" s="602"/>
      <c r="W256" s="602"/>
      <c r="X256" s="602"/>
      <c r="Y256" s="603"/>
      <c r="AA256" s="604"/>
      <c r="AB256" s="603"/>
      <c r="AC256" s="603"/>
      <c r="AD256" s="603"/>
      <c r="AE256" s="603"/>
      <c r="AF256" s="603"/>
    </row>
    <row r="257" spans="1:35" ht="57.6" customHeight="1">
      <c r="A257" s="605">
        <v>240</v>
      </c>
      <c r="B257" s="631">
        <v>7000027942</v>
      </c>
      <c r="C257" s="631">
        <v>10</v>
      </c>
      <c r="D257" s="630" t="s">
        <v>588</v>
      </c>
      <c r="E257" s="631">
        <v>1000032344</v>
      </c>
      <c r="F257" s="631">
        <v>18</v>
      </c>
      <c r="G257" s="630" t="s">
        <v>437</v>
      </c>
      <c r="H257" s="631" t="s">
        <v>436</v>
      </c>
      <c r="I257" s="631">
        <v>114</v>
      </c>
      <c r="J257" s="617"/>
      <c r="K257" s="618" t="str">
        <f t="shared" si="46"/>
        <v>INCLUDED</v>
      </c>
      <c r="L257" s="617"/>
      <c r="M257" s="618" t="str">
        <f t="shared" si="47"/>
        <v>INCLUDED</v>
      </c>
      <c r="N257" s="618">
        <f t="shared" si="48"/>
        <v>0</v>
      </c>
      <c r="O257" s="618" t="str">
        <f t="shared" si="49"/>
        <v>INCLUDED</v>
      </c>
      <c r="P257" s="618" t="str">
        <f t="shared" si="50"/>
        <v>0</v>
      </c>
      <c r="Q257" s="618" t="str">
        <f t="shared" si="51"/>
        <v>0</v>
      </c>
      <c r="R257" s="618">
        <f t="shared" si="52"/>
        <v>0</v>
      </c>
      <c r="S257" s="618">
        <f t="shared" si="53"/>
        <v>0</v>
      </c>
      <c r="T257" s="601"/>
      <c r="U257" s="601"/>
      <c r="V257" s="602"/>
      <c r="W257" s="602"/>
      <c r="X257" s="602"/>
      <c r="Y257" s="603"/>
      <c r="AA257" s="604"/>
      <c r="AB257" s="603"/>
      <c r="AC257" s="603"/>
      <c r="AD257" s="603"/>
      <c r="AE257" s="603"/>
      <c r="AF257" s="603"/>
    </row>
    <row r="258" spans="1:35" ht="57.6" customHeight="1">
      <c r="A258" s="605">
        <v>241</v>
      </c>
      <c r="B258" s="631">
        <v>7000027943</v>
      </c>
      <c r="C258" s="631">
        <v>10</v>
      </c>
      <c r="D258" s="630" t="s">
        <v>588</v>
      </c>
      <c r="E258" s="631">
        <v>1000066075</v>
      </c>
      <c r="F258" s="631">
        <v>18</v>
      </c>
      <c r="G258" s="630" t="s">
        <v>446</v>
      </c>
      <c r="H258" s="631" t="s">
        <v>219</v>
      </c>
      <c r="I258" s="631">
        <v>38</v>
      </c>
      <c r="J258" s="617"/>
      <c r="K258" s="618" t="str">
        <f t="shared" si="46"/>
        <v>INCLUDED</v>
      </c>
      <c r="L258" s="617"/>
      <c r="M258" s="618" t="str">
        <f t="shared" si="47"/>
        <v>INCLUDED</v>
      </c>
      <c r="N258" s="618">
        <f t="shared" si="48"/>
        <v>0</v>
      </c>
      <c r="O258" s="618" t="str">
        <f t="shared" si="49"/>
        <v>INCLUDED</v>
      </c>
      <c r="P258" s="618" t="str">
        <f t="shared" si="50"/>
        <v>0</v>
      </c>
      <c r="Q258" s="618" t="str">
        <f t="shared" si="51"/>
        <v>0</v>
      </c>
      <c r="R258" s="618">
        <f t="shared" si="52"/>
        <v>0</v>
      </c>
      <c r="S258" s="618">
        <f t="shared" si="53"/>
        <v>0</v>
      </c>
      <c r="T258" s="601"/>
      <c r="U258" s="601"/>
      <c r="V258" s="602"/>
      <c r="W258" s="602"/>
      <c r="X258" s="602"/>
      <c r="Y258" s="603"/>
      <c r="AA258" s="604"/>
      <c r="AB258" s="603"/>
      <c r="AC258" s="603"/>
      <c r="AD258" s="603"/>
      <c r="AE258" s="603"/>
      <c r="AF258" s="603"/>
    </row>
    <row r="259" spans="1:35" ht="57.6" customHeight="1">
      <c r="A259" s="605">
        <v>242</v>
      </c>
      <c r="B259" s="631">
        <v>7000027944</v>
      </c>
      <c r="C259" s="631">
        <v>10</v>
      </c>
      <c r="D259" s="630" t="s">
        <v>588</v>
      </c>
      <c r="E259" s="631">
        <v>1000022819</v>
      </c>
      <c r="F259" s="631">
        <v>18</v>
      </c>
      <c r="G259" s="630" t="s">
        <v>609</v>
      </c>
      <c r="H259" s="631" t="s">
        <v>427</v>
      </c>
      <c r="I259" s="631">
        <v>0.83599999999999997</v>
      </c>
      <c r="J259" s="617"/>
      <c r="K259" s="618" t="str">
        <f t="shared" si="46"/>
        <v>INCLUDED</v>
      </c>
      <c r="L259" s="617"/>
      <c r="M259" s="618" t="str">
        <f t="shared" si="47"/>
        <v>INCLUDED</v>
      </c>
      <c r="N259" s="618">
        <f t="shared" si="48"/>
        <v>0</v>
      </c>
      <c r="O259" s="618" t="str">
        <f t="shared" si="49"/>
        <v>INCLUDED</v>
      </c>
      <c r="P259" s="618" t="str">
        <f t="shared" si="50"/>
        <v>0</v>
      </c>
      <c r="Q259" s="618" t="str">
        <f t="shared" si="51"/>
        <v>0</v>
      </c>
      <c r="R259" s="618">
        <f t="shared" si="52"/>
        <v>0</v>
      </c>
      <c r="S259" s="618">
        <f t="shared" si="53"/>
        <v>0</v>
      </c>
      <c r="T259" s="601"/>
      <c r="U259" s="601"/>
      <c r="V259" s="602"/>
      <c r="W259" s="602"/>
      <c r="X259" s="602"/>
      <c r="Y259" s="603"/>
      <c r="AA259" s="604"/>
      <c r="AB259" s="603"/>
      <c r="AC259" s="603"/>
      <c r="AD259" s="603"/>
      <c r="AE259" s="603"/>
      <c r="AF259" s="603"/>
    </row>
    <row r="260" spans="1:35" ht="57.6" customHeight="1">
      <c r="A260" s="605">
        <v>243</v>
      </c>
      <c r="B260" s="631">
        <v>7000027945</v>
      </c>
      <c r="C260" s="631">
        <v>10</v>
      </c>
      <c r="D260" s="630" t="s">
        <v>588</v>
      </c>
      <c r="E260" s="631">
        <v>1000017115</v>
      </c>
      <c r="F260" s="631">
        <v>18</v>
      </c>
      <c r="G260" s="630" t="s">
        <v>445</v>
      </c>
      <c r="H260" s="631" t="s">
        <v>219</v>
      </c>
      <c r="I260" s="631">
        <v>228</v>
      </c>
      <c r="J260" s="617"/>
      <c r="K260" s="618" t="str">
        <f t="shared" si="46"/>
        <v>INCLUDED</v>
      </c>
      <c r="L260" s="617"/>
      <c r="M260" s="618" t="str">
        <f t="shared" si="47"/>
        <v>INCLUDED</v>
      </c>
      <c r="N260" s="618">
        <f t="shared" si="48"/>
        <v>0</v>
      </c>
      <c r="O260" s="618" t="str">
        <f t="shared" si="49"/>
        <v>INCLUDED</v>
      </c>
      <c r="P260" s="618" t="str">
        <f t="shared" si="50"/>
        <v>0</v>
      </c>
      <c r="Q260" s="618" t="str">
        <f t="shared" si="51"/>
        <v>0</v>
      </c>
      <c r="R260" s="618">
        <f t="shared" si="52"/>
        <v>0</v>
      </c>
      <c r="S260" s="618">
        <f t="shared" si="53"/>
        <v>0</v>
      </c>
      <c r="T260" s="601"/>
      <c r="U260" s="601"/>
      <c r="V260" s="602"/>
      <c r="W260" s="602"/>
      <c r="X260" s="602"/>
      <c r="Y260" s="603"/>
      <c r="AA260" s="604"/>
      <c r="AB260" s="603"/>
      <c r="AC260" s="603"/>
      <c r="AD260" s="603"/>
      <c r="AE260" s="603"/>
      <c r="AF260" s="603"/>
    </row>
    <row r="261" spans="1:35" ht="57.6" customHeight="1">
      <c r="A261" s="605">
        <v>244</v>
      </c>
      <c r="B261" s="631">
        <v>7000027946</v>
      </c>
      <c r="C261" s="631">
        <v>10</v>
      </c>
      <c r="D261" s="630" t="s">
        <v>588</v>
      </c>
      <c r="E261" s="631">
        <v>1000037908</v>
      </c>
      <c r="F261" s="631">
        <v>18</v>
      </c>
      <c r="G261" s="630" t="s">
        <v>425</v>
      </c>
      <c r="H261" s="631" t="s">
        <v>219</v>
      </c>
      <c r="I261" s="631">
        <v>76</v>
      </c>
      <c r="J261" s="617"/>
      <c r="K261" s="618" t="str">
        <f t="shared" si="46"/>
        <v>INCLUDED</v>
      </c>
      <c r="L261" s="617"/>
      <c r="M261" s="618" t="str">
        <f t="shared" si="47"/>
        <v>INCLUDED</v>
      </c>
      <c r="N261" s="618">
        <f t="shared" si="48"/>
        <v>0</v>
      </c>
      <c r="O261" s="618" t="str">
        <f t="shared" si="49"/>
        <v>INCLUDED</v>
      </c>
      <c r="P261" s="618" t="str">
        <f t="shared" si="50"/>
        <v>0</v>
      </c>
      <c r="Q261" s="618" t="str">
        <f t="shared" si="51"/>
        <v>0</v>
      </c>
      <c r="R261" s="618">
        <f t="shared" si="52"/>
        <v>0</v>
      </c>
      <c r="S261" s="618">
        <f t="shared" si="53"/>
        <v>0</v>
      </c>
      <c r="T261" s="601"/>
      <c r="U261" s="601"/>
      <c r="V261" s="602"/>
      <c r="W261" s="602"/>
      <c r="X261" s="602"/>
      <c r="Y261" s="603"/>
      <c r="AA261" s="604"/>
      <c r="AB261" s="603"/>
      <c r="AC261" s="603"/>
      <c r="AD261" s="603"/>
      <c r="AE261" s="603"/>
      <c r="AF261" s="603"/>
    </row>
    <row r="262" spans="1:35" ht="57.6" customHeight="1">
      <c r="A262" s="605">
        <v>245</v>
      </c>
      <c r="B262" s="631">
        <v>7000027947</v>
      </c>
      <c r="C262" s="631">
        <v>10</v>
      </c>
      <c r="D262" s="630" t="s">
        <v>588</v>
      </c>
      <c r="E262" s="631">
        <v>1000071671</v>
      </c>
      <c r="F262" s="631">
        <v>18</v>
      </c>
      <c r="G262" s="630" t="s">
        <v>615</v>
      </c>
      <c r="H262" s="631" t="s">
        <v>436</v>
      </c>
      <c r="I262" s="631">
        <v>76</v>
      </c>
      <c r="J262" s="617"/>
      <c r="K262" s="618" t="str">
        <f t="shared" si="46"/>
        <v>INCLUDED</v>
      </c>
      <c r="L262" s="617"/>
      <c r="M262" s="618" t="str">
        <f t="shared" si="47"/>
        <v>INCLUDED</v>
      </c>
      <c r="N262" s="618">
        <f t="shared" si="48"/>
        <v>0</v>
      </c>
      <c r="O262" s="618" t="str">
        <f t="shared" si="49"/>
        <v>INCLUDED</v>
      </c>
      <c r="P262" s="618" t="str">
        <f t="shared" si="50"/>
        <v>0</v>
      </c>
      <c r="Q262" s="618" t="str">
        <f t="shared" si="51"/>
        <v>0</v>
      </c>
      <c r="R262" s="618">
        <f t="shared" si="52"/>
        <v>0</v>
      </c>
      <c r="S262" s="618">
        <f t="shared" si="53"/>
        <v>0</v>
      </c>
      <c r="T262" s="601"/>
      <c r="U262" s="601"/>
      <c r="V262" s="602"/>
      <c r="W262" s="602"/>
      <c r="X262" s="602"/>
      <c r="Y262" s="603"/>
      <c r="AA262" s="604"/>
      <c r="AB262" s="603"/>
      <c r="AC262" s="603"/>
      <c r="AD262" s="603"/>
      <c r="AE262" s="603"/>
      <c r="AF262" s="603"/>
    </row>
    <row r="263" spans="1:35" ht="57.6" customHeight="1">
      <c r="A263" s="605">
        <v>246</v>
      </c>
      <c r="B263" s="631">
        <v>7000027948</v>
      </c>
      <c r="C263" s="631">
        <v>10</v>
      </c>
      <c r="D263" s="630" t="s">
        <v>588</v>
      </c>
      <c r="E263" s="631">
        <v>1000022814</v>
      </c>
      <c r="F263" s="631">
        <v>18</v>
      </c>
      <c r="G263" s="630" t="s">
        <v>434</v>
      </c>
      <c r="H263" s="631" t="s">
        <v>219</v>
      </c>
      <c r="I263" s="631">
        <v>152</v>
      </c>
      <c r="J263" s="617"/>
      <c r="K263" s="618" t="str">
        <f t="shared" si="46"/>
        <v>INCLUDED</v>
      </c>
      <c r="L263" s="617"/>
      <c r="M263" s="618" t="str">
        <f t="shared" si="47"/>
        <v>INCLUDED</v>
      </c>
      <c r="N263" s="618">
        <f t="shared" si="48"/>
        <v>0</v>
      </c>
      <c r="O263" s="618" t="str">
        <f t="shared" si="49"/>
        <v>INCLUDED</v>
      </c>
      <c r="P263" s="618" t="str">
        <f t="shared" si="50"/>
        <v>0</v>
      </c>
      <c r="Q263" s="618" t="str">
        <f t="shared" si="51"/>
        <v>0</v>
      </c>
      <c r="R263" s="618">
        <f t="shared" si="52"/>
        <v>0</v>
      </c>
      <c r="S263" s="618">
        <f t="shared" si="53"/>
        <v>0</v>
      </c>
      <c r="T263" s="601"/>
      <c r="U263" s="601"/>
      <c r="V263" s="602"/>
      <c r="W263" s="602"/>
      <c r="X263" s="602"/>
      <c r="Y263" s="603"/>
      <c r="AA263" s="604"/>
      <c r="AB263" s="603"/>
      <c r="AC263" s="603"/>
      <c r="AD263" s="603"/>
      <c r="AE263" s="603"/>
      <c r="AF263" s="603"/>
    </row>
    <row r="264" spans="1:35" ht="57.6" customHeight="1">
      <c r="A264" s="605">
        <v>247</v>
      </c>
      <c r="B264" s="631">
        <v>7000027949</v>
      </c>
      <c r="C264" s="631">
        <v>10</v>
      </c>
      <c r="D264" s="630" t="s">
        <v>588</v>
      </c>
      <c r="E264" s="631">
        <v>1000032345</v>
      </c>
      <c r="F264" s="631">
        <v>18</v>
      </c>
      <c r="G264" s="630" t="s">
        <v>614</v>
      </c>
      <c r="H264" s="631" t="s">
        <v>220</v>
      </c>
      <c r="I264" s="631">
        <v>76</v>
      </c>
      <c r="J264" s="617"/>
      <c r="K264" s="618" t="str">
        <f t="shared" si="46"/>
        <v>INCLUDED</v>
      </c>
      <c r="L264" s="617"/>
      <c r="M264" s="618" t="str">
        <f t="shared" si="47"/>
        <v>INCLUDED</v>
      </c>
      <c r="N264" s="618">
        <f t="shared" si="48"/>
        <v>0</v>
      </c>
      <c r="O264" s="618" t="str">
        <f t="shared" si="49"/>
        <v>INCLUDED</v>
      </c>
      <c r="P264" s="618" t="str">
        <f t="shared" si="50"/>
        <v>0</v>
      </c>
      <c r="Q264" s="618" t="str">
        <f t="shared" si="51"/>
        <v>0</v>
      </c>
      <c r="R264" s="618">
        <f t="shared" si="52"/>
        <v>0</v>
      </c>
      <c r="S264" s="618">
        <f t="shared" si="53"/>
        <v>0</v>
      </c>
      <c r="T264" s="601"/>
      <c r="U264" s="601"/>
      <c r="V264" s="602"/>
      <c r="W264" s="602"/>
      <c r="X264" s="602"/>
      <c r="Y264" s="603"/>
      <c r="AA264" s="604"/>
      <c r="AB264" s="603"/>
      <c r="AC264" s="603"/>
      <c r="AD264" s="603"/>
      <c r="AE264" s="603"/>
      <c r="AF264" s="603"/>
    </row>
    <row r="265" spans="1:35" ht="57.6" customHeight="1">
      <c r="A265" s="605">
        <v>248</v>
      </c>
      <c r="B265" s="631">
        <v>7000027950</v>
      </c>
      <c r="C265" s="631">
        <v>10</v>
      </c>
      <c r="D265" s="630" t="s">
        <v>588</v>
      </c>
      <c r="E265" s="631">
        <v>1000065966</v>
      </c>
      <c r="F265" s="631">
        <v>18</v>
      </c>
      <c r="G265" s="630" t="s">
        <v>612</v>
      </c>
      <c r="H265" s="631" t="s">
        <v>219</v>
      </c>
      <c r="I265" s="631">
        <v>114</v>
      </c>
      <c r="J265" s="617"/>
      <c r="K265" s="618" t="str">
        <f t="shared" si="46"/>
        <v>INCLUDED</v>
      </c>
      <c r="L265" s="617"/>
      <c r="M265" s="618" t="str">
        <f t="shared" si="47"/>
        <v>INCLUDED</v>
      </c>
      <c r="N265" s="618">
        <f t="shared" si="48"/>
        <v>0</v>
      </c>
      <c r="O265" s="618" t="str">
        <f t="shared" si="49"/>
        <v>INCLUDED</v>
      </c>
      <c r="P265" s="618" t="str">
        <f t="shared" si="50"/>
        <v>0</v>
      </c>
      <c r="Q265" s="618" t="str">
        <f t="shared" si="51"/>
        <v>0</v>
      </c>
      <c r="R265" s="618">
        <f t="shared" si="52"/>
        <v>0</v>
      </c>
      <c r="S265" s="618">
        <f t="shared" si="53"/>
        <v>0</v>
      </c>
      <c r="T265" s="601"/>
      <c r="U265" s="601"/>
      <c r="V265" s="602"/>
      <c r="W265" s="602"/>
      <c r="X265" s="602"/>
      <c r="Y265" s="603"/>
      <c r="AA265" s="604"/>
      <c r="AB265" s="603"/>
      <c r="AC265" s="603"/>
      <c r="AD265" s="603"/>
      <c r="AE265" s="603"/>
      <c r="AF265" s="603"/>
    </row>
    <row r="266" spans="1:35" ht="57.6" customHeight="1">
      <c r="A266" s="605">
        <v>249</v>
      </c>
      <c r="B266" s="631">
        <v>7000027951</v>
      </c>
      <c r="C266" s="631">
        <v>10</v>
      </c>
      <c r="D266" s="630" t="s">
        <v>588</v>
      </c>
      <c r="E266" s="631">
        <v>1000065967</v>
      </c>
      <c r="F266" s="631">
        <v>18</v>
      </c>
      <c r="G266" s="630" t="s">
        <v>613</v>
      </c>
      <c r="H266" s="631" t="s">
        <v>219</v>
      </c>
      <c r="I266" s="631">
        <v>114</v>
      </c>
      <c r="J266" s="617"/>
      <c r="K266" s="618" t="str">
        <f t="shared" si="46"/>
        <v>INCLUDED</v>
      </c>
      <c r="L266" s="617"/>
      <c r="M266" s="618" t="str">
        <f t="shared" si="47"/>
        <v>INCLUDED</v>
      </c>
      <c r="N266" s="618">
        <f t="shared" si="48"/>
        <v>0</v>
      </c>
      <c r="O266" s="618" t="str">
        <f t="shared" si="49"/>
        <v>INCLUDED</v>
      </c>
      <c r="P266" s="618" t="str">
        <f t="shared" si="50"/>
        <v>0</v>
      </c>
      <c r="Q266" s="618" t="str">
        <f t="shared" si="51"/>
        <v>0</v>
      </c>
      <c r="R266" s="618">
        <f t="shared" si="52"/>
        <v>0</v>
      </c>
      <c r="S266" s="618">
        <f t="shared" si="53"/>
        <v>0</v>
      </c>
      <c r="T266" s="601"/>
      <c r="U266" s="601"/>
      <c r="V266" s="602"/>
      <c r="W266" s="602"/>
      <c r="X266" s="602"/>
      <c r="Y266" s="603"/>
      <c r="AA266" s="604"/>
      <c r="AB266" s="603"/>
      <c r="AC266" s="603"/>
      <c r="AD266" s="603"/>
      <c r="AE266" s="603"/>
      <c r="AF266" s="603"/>
    </row>
    <row r="267" spans="1:35" ht="57.6" customHeight="1">
      <c r="A267" s="605">
        <v>250</v>
      </c>
      <c r="B267" s="631">
        <v>7000027952</v>
      </c>
      <c r="C267" s="631">
        <v>10</v>
      </c>
      <c r="D267" s="630" t="s">
        <v>588</v>
      </c>
      <c r="E267" s="631">
        <v>1000066070</v>
      </c>
      <c r="F267" s="631">
        <v>18</v>
      </c>
      <c r="G267" s="630" t="s">
        <v>431</v>
      </c>
      <c r="H267" s="631" t="s">
        <v>220</v>
      </c>
      <c r="I267" s="631">
        <v>114</v>
      </c>
      <c r="J267" s="617"/>
      <c r="K267" s="618" t="str">
        <f t="shared" si="46"/>
        <v>INCLUDED</v>
      </c>
      <c r="L267" s="617"/>
      <c r="M267" s="618" t="str">
        <f t="shared" si="47"/>
        <v>INCLUDED</v>
      </c>
      <c r="N267" s="618">
        <f t="shared" si="48"/>
        <v>0</v>
      </c>
      <c r="O267" s="618" t="str">
        <f t="shared" si="49"/>
        <v>INCLUDED</v>
      </c>
      <c r="P267" s="618" t="str">
        <f t="shared" si="50"/>
        <v>0</v>
      </c>
      <c r="Q267" s="618" t="str">
        <f t="shared" si="51"/>
        <v>0</v>
      </c>
      <c r="R267" s="618">
        <f t="shared" si="52"/>
        <v>0</v>
      </c>
      <c r="S267" s="618">
        <f t="shared" si="53"/>
        <v>0</v>
      </c>
      <c r="T267" s="601"/>
      <c r="U267" s="601"/>
      <c r="V267" s="602"/>
      <c r="W267" s="602"/>
      <c r="X267" s="602"/>
      <c r="Y267" s="603"/>
      <c r="AA267" s="604"/>
      <c r="AB267" s="603"/>
      <c r="AC267" s="603"/>
      <c r="AD267" s="603"/>
      <c r="AE267" s="603"/>
      <c r="AF267" s="603"/>
    </row>
    <row r="268" spans="1:35">
      <c r="A268" s="605"/>
      <c r="B268" s="600"/>
      <c r="C268" s="605"/>
      <c r="D268" s="600"/>
      <c r="E268" s="600"/>
      <c r="F268" s="600"/>
      <c r="G268" s="600"/>
      <c r="H268" s="600"/>
      <c r="I268" s="600"/>
      <c r="J268" s="600"/>
      <c r="K268" s="600"/>
      <c r="L268" s="600"/>
      <c r="M268" s="600"/>
      <c r="N268" s="600"/>
      <c r="O268" s="600"/>
      <c r="P268" s="620"/>
      <c r="Q268" s="620"/>
      <c r="R268" s="620"/>
      <c r="S268" s="620"/>
      <c r="T268" s="601"/>
      <c r="U268" s="601"/>
      <c r="V268" s="602"/>
      <c r="W268" s="602"/>
      <c r="X268" s="602"/>
      <c r="Y268" s="603"/>
    </row>
    <row r="269" spans="1:35" ht="26.25" customHeight="1">
      <c r="A269" s="686" t="s">
        <v>359</v>
      </c>
      <c r="B269" s="687"/>
      <c r="C269" s="687"/>
      <c r="D269" s="687"/>
      <c r="E269" s="687"/>
      <c r="F269" s="687"/>
      <c r="G269" s="687"/>
      <c r="H269" s="687"/>
      <c r="I269" s="687"/>
      <c r="J269" s="688"/>
      <c r="K269" s="625">
        <f>SUM(K18:K267)</f>
        <v>0</v>
      </c>
      <c r="L269" s="624"/>
      <c r="M269" s="606"/>
      <c r="N269" s="606"/>
      <c r="O269" s="606"/>
      <c r="P269" s="621"/>
      <c r="Q269" s="621"/>
      <c r="R269" s="621"/>
      <c r="S269" s="621"/>
      <c r="T269" s="607"/>
      <c r="U269" s="608">
        <f>SUM(U241:U268)</f>
        <v>0</v>
      </c>
      <c r="V269" s="609"/>
      <c r="W269" s="610">
        <f>SUM(W241:W268)</f>
        <v>0</v>
      </c>
      <c r="X269" s="611">
        <f>SUM(X241:X268)</f>
        <v>0</v>
      </c>
      <c r="Y269" s="603">
        <f>SUM(Y241:Y268)</f>
        <v>0</v>
      </c>
      <c r="AB269" s="603">
        <f>SUM(AB241:AB267)</f>
        <v>0</v>
      </c>
      <c r="AG269" s="603">
        <f>SUM(AG241:AG267)</f>
        <v>0</v>
      </c>
      <c r="AH269" s="603">
        <f>SUM(AH241:AH267)</f>
        <v>0</v>
      </c>
      <c r="AI269" s="603">
        <f>SUM(AI241:AI267)</f>
        <v>0</v>
      </c>
    </row>
    <row r="270" spans="1:35" ht="26.25" customHeight="1">
      <c r="A270" s="686" t="s">
        <v>413</v>
      </c>
      <c r="B270" s="687"/>
      <c r="C270" s="687"/>
      <c r="D270" s="687"/>
      <c r="E270" s="687"/>
      <c r="F270" s="687"/>
      <c r="G270" s="687"/>
      <c r="H270" s="687"/>
      <c r="I270" s="687"/>
      <c r="J270" s="687"/>
      <c r="K270" s="687"/>
      <c r="L270" s="688"/>
      <c r="M270" s="606">
        <f>SUM(M18:M267)</f>
        <v>0</v>
      </c>
      <c r="N270" s="606"/>
      <c r="O270" s="606"/>
      <c r="P270" s="621"/>
      <c r="Q270" s="621"/>
      <c r="R270" s="621"/>
      <c r="S270" s="621"/>
      <c r="T270" s="607"/>
      <c r="U270" s="608"/>
      <c r="V270" s="609"/>
      <c r="W270" s="610"/>
      <c r="X270" s="611"/>
      <c r="Y270" s="603"/>
      <c r="AB270" s="603"/>
      <c r="AG270" s="603"/>
      <c r="AH270" s="603"/>
      <c r="AI270" s="603"/>
    </row>
    <row r="271" spans="1:35" ht="26.25" customHeight="1">
      <c r="A271" s="686" t="s">
        <v>415</v>
      </c>
      <c r="B271" s="687"/>
      <c r="C271" s="687"/>
      <c r="D271" s="687"/>
      <c r="E271" s="687"/>
      <c r="F271" s="687"/>
      <c r="G271" s="687"/>
      <c r="H271" s="687"/>
      <c r="I271" s="687"/>
      <c r="J271" s="687"/>
      <c r="K271" s="687"/>
      <c r="L271" s="687"/>
      <c r="M271" s="688"/>
      <c r="N271" s="606">
        <f>SUM(N18:N267)</f>
        <v>0</v>
      </c>
      <c r="O271" s="606"/>
      <c r="P271" s="621"/>
      <c r="Q271" s="621"/>
      <c r="R271" s="621"/>
      <c r="S271" s="621"/>
      <c r="V271" s="612"/>
      <c r="W271" s="612"/>
      <c r="X271" s="612"/>
      <c r="AB271" s="354" t="e">
        <f>#REF!</f>
        <v>#REF!</v>
      </c>
      <c r="AC271" s="354"/>
      <c r="AD271" s="354"/>
      <c r="AE271" s="354"/>
      <c r="AF271" s="354"/>
      <c r="AG271" s="354" t="e">
        <f>#REF!</f>
        <v>#REF!</v>
      </c>
      <c r="AH271" s="354" t="e">
        <f>#REF!</f>
        <v>#REF!</v>
      </c>
      <c r="AI271" s="354" t="e">
        <f>#REF!</f>
        <v>#REF!</v>
      </c>
    </row>
    <row r="272" spans="1:35" ht="26.25" customHeight="1">
      <c r="A272" s="686" t="s">
        <v>516</v>
      </c>
      <c r="B272" s="687"/>
      <c r="C272" s="687"/>
      <c r="D272" s="687"/>
      <c r="E272" s="687"/>
      <c r="F272" s="687"/>
      <c r="G272" s="687"/>
      <c r="H272" s="687"/>
      <c r="I272" s="687"/>
      <c r="J272" s="687"/>
      <c r="K272" s="687"/>
      <c r="L272" s="687"/>
      <c r="M272" s="687"/>
      <c r="N272" s="688"/>
      <c r="O272" s="606">
        <f>SUM(O18:O267)</f>
        <v>0</v>
      </c>
      <c r="P272" s="621"/>
      <c r="Q272" s="621"/>
      <c r="R272" s="621"/>
      <c r="S272" s="621"/>
      <c r="V272" s="612"/>
      <c r="W272" s="612"/>
      <c r="X272" s="612"/>
    </row>
    <row r="273" spans="2:24" ht="32.25" customHeight="1">
      <c r="B273" s="683"/>
      <c r="C273" s="683"/>
      <c r="D273" s="683"/>
      <c r="E273" s="683"/>
      <c r="F273" s="683"/>
      <c r="G273" s="683"/>
      <c r="H273" s="683"/>
      <c r="I273" s="683"/>
      <c r="J273" s="683"/>
      <c r="K273" s="683"/>
      <c r="L273" s="683"/>
      <c r="M273" s="683"/>
      <c r="N273" s="683"/>
      <c r="O273" s="683"/>
      <c r="P273" s="613"/>
      <c r="Q273" s="613"/>
      <c r="R273" s="613"/>
      <c r="S273" s="613"/>
      <c r="V273" s="612"/>
      <c r="W273" s="612"/>
      <c r="X273" s="612"/>
    </row>
    <row r="274" spans="2:24">
      <c r="T274" s="612"/>
      <c r="U274" s="612"/>
      <c r="V274" s="612"/>
      <c r="W274" s="612"/>
      <c r="X274" s="612"/>
    </row>
    <row r="275" spans="2:24">
      <c r="B275" s="354" t="s">
        <v>222</v>
      </c>
      <c r="C275" s="685" t="str">
        <f>'Names of Bidder'!D27&amp;" "&amp;'Names of Bidder'!E27&amp;" "&amp;'Names of Bidder'!F27</f>
        <v xml:space="preserve">  </v>
      </c>
      <c r="D275" s="682"/>
      <c r="F275" s="308"/>
      <c r="G275" s="615" t="s">
        <v>224</v>
      </c>
      <c r="H275" s="684" t="str">
        <f>IF('Names of Bidder'!D24="","",'Names of Bidder'!D24)</f>
        <v/>
      </c>
      <c r="I275" s="684"/>
      <c r="J275" s="684"/>
      <c r="K275" s="684"/>
      <c r="L275" s="684"/>
      <c r="M275" s="684"/>
      <c r="N275" s="684"/>
      <c r="O275" s="684"/>
      <c r="P275" s="355"/>
      <c r="Q275" s="355"/>
      <c r="R275" s="355"/>
      <c r="S275" s="355"/>
      <c r="T275" s="612"/>
      <c r="U275" s="612"/>
      <c r="V275" s="612"/>
      <c r="W275" s="612"/>
      <c r="X275" s="612"/>
    </row>
    <row r="276" spans="2:24">
      <c r="B276" s="354" t="s">
        <v>223</v>
      </c>
      <c r="C276" s="682" t="str">
        <f>IF('Names of Bidder'!D28="","",'Names of Bidder'!D28)</f>
        <v/>
      </c>
      <c r="D276" s="682"/>
      <c r="F276" s="308"/>
      <c r="G276" s="615" t="s">
        <v>96</v>
      </c>
      <c r="H276" s="684" t="str">
        <f>IF('Names of Bidder'!D25="","",'Names of Bidder'!D25)</f>
        <v/>
      </c>
      <c r="I276" s="684"/>
      <c r="J276" s="684"/>
      <c r="K276" s="684"/>
      <c r="L276" s="684"/>
      <c r="M276" s="684"/>
      <c r="N276" s="684"/>
      <c r="O276" s="684"/>
      <c r="P276" s="355"/>
      <c r="Q276" s="355"/>
      <c r="R276" s="355"/>
      <c r="S276" s="355"/>
      <c r="T276" s="612"/>
      <c r="U276" s="612"/>
      <c r="V276" s="612"/>
      <c r="W276" s="612"/>
      <c r="X276" s="612"/>
    </row>
    <row r="277" spans="2:24">
      <c r="T277" s="612"/>
      <c r="U277" s="612"/>
      <c r="V277" s="612"/>
      <c r="W277" s="612"/>
      <c r="X277" s="612"/>
    </row>
    <row r="278" spans="2:24">
      <c r="F278" s="614"/>
    </row>
    <row r="279" spans="2:24">
      <c r="F279" s="614"/>
    </row>
    <row r="280" spans="2:24">
      <c r="F280" s="614"/>
    </row>
    <row r="281" spans="2:24">
      <c r="F281" s="614"/>
      <c r="J281" s="616"/>
      <c r="L281" s="616"/>
    </row>
    <row r="282" spans="2:24">
      <c r="F282" s="614"/>
    </row>
    <row r="283" spans="2:24">
      <c r="F283" s="614"/>
    </row>
    <row r="284" spans="2:24">
      <c r="F284" s="614"/>
      <c r="I284" s="589"/>
      <c r="J284" s="589"/>
      <c r="T284" s="616"/>
    </row>
    <row r="285" spans="2:24">
      <c r="F285" s="614"/>
    </row>
    <row r="286" spans="2:24">
      <c r="F286" s="614"/>
    </row>
    <row r="287" spans="2:24">
      <c r="F287" s="614"/>
    </row>
    <row r="288" spans="2:24">
      <c r="F288" s="614"/>
    </row>
    <row r="289" spans="6:6">
      <c r="F289" s="614"/>
    </row>
    <row r="290" spans="6:6">
      <c r="F290" s="614"/>
    </row>
    <row r="291" spans="6:6">
      <c r="F291" s="614"/>
    </row>
    <row r="292" spans="6:6">
      <c r="F292" s="614"/>
    </row>
    <row r="293" spans="6:6">
      <c r="F293" s="614"/>
    </row>
    <row r="294" spans="6:6">
      <c r="F294" s="614"/>
    </row>
    <row r="295" spans="6:6">
      <c r="F295" s="614"/>
    </row>
    <row r="296" spans="6:6">
      <c r="F296" s="614"/>
    </row>
    <row r="297" spans="6:6">
      <c r="F297" s="614"/>
    </row>
    <row r="298" spans="6:6">
      <c r="F298" s="614"/>
    </row>
    <row r="299" spans="6:6">
      <c r="F299" s="614"/>
    </row>
    <row r="300" spans="6:6">
      <c r="F300" s="614"/>
    </row>
    <row r="301" spans="6:6">
      <c r="F301" s="614"/>
    </row>
    <row r="302" spans="6:6">
      <c r="F302" s="614"/>
    </row>
    <row r="303" spans="6:6">
      <c r="F303" s="614"/>
    </row>
    <row r="304" spans="6:6">
      <c r="F304" s="614"/>
    </row>
    <row r="305" spans="6:6">
      <c r="F305" s="614"/>
    </row>
    <row r="306" spans="6:6">
      <c r="F306" s="614"/>
    </row>
    <row r="307" spans="6:6">
      <c r="F307" s="614"/>
    </row>
    <row r="308" spans="6:6">
      <c r="F308" s="614"/>
    </row>
    <row r="309" spans="6:6">
      <c r="F309" s="614"/>
    </row>
  </sheetData>
  <sheetProtection algorithmName="SHA-512" hashValue="4t4q+ID6ALiryZ7St8VaIwxVwf2knBMxDo/459tIbkolXufjX5jZjjIj2pDFIuaXaeqhgPZNrIic8ePAYjz86A==" saltValue="VK9r01C/LAPamCkukTscSg==" spinCount="100000" sheet="1" formatRows="0" selectLockedCells="1"/>
  <customSheetViews>
    <customSheetView guid="{2D544FD3-9AE6-4B80-AA82-448E4DBFAD61}" scale="70" showPageBreaks="1" printArea="1" view="pageBreakPreview" topLeftCell="D10">
      <selection activeCell="O18" sqref="O18"/>
      <pageMargins left="0.25" right="0.25" top="0.75" bottom="0.5" header="0.3" footer="0.5"/>
      <printOptions horizontalCentered="1"/>
      <pageSetup paperSize="9" scale="55" orientation="landscape" r:id="rId1"/>
      <headerFooter>
        <oddHeader>&amp;RSchedule-1
Page &amp;P of &amp;N</oddHeader>
      </headerFooter>
    </customSheetView>
    <customSheetView guid="{267FF044-3C5D-4FEC-AC00-A7E30583F8BB}" scale="90" showPageBreaks="1" printArea="1" hiddenColumns="1" view="pageBreakPreview" topLeftCell="A122">
      <selection activeCell="G122" sqref="G122"/>
      <pageMargins left="0.25" right="0.25" top="0.75" bottom="0.5" header="0.3" footer="0.5"/>
      <printOptions horizontalCentered="1"/>
      <pageSetup paperSize="9" scale="55" orientation="landscape" r:id="rId2"/>
      <headerFooter>
        <oddHeader>&amp;RSchedule-1
Page &amp;P of &amp;N</oddHeader>
      </headerFooter>
    </customSheetView>
    <customSheetView guid="{3FCD02EB-1C44-4646-B069-2B9945E67B1F}" scale="70" showPageBreaks="1" printArea="1" hiddenColumns="1" view="pageBreakPreview" topLeftCell="A23">
      <selection activeCell="M93" sqref="M93"/>
      <pageMargins left="0.25" right="0.25" top="0.75" bottom="0.5" header="0.3" footer="0.5"/>
      <printOptions horizontalCentered="1"/>
      <pageSetup paperSize="9" scale="55" orientation="landscape" r:id="rId3"/>
      <headerFooter>
        <oddHeader>&amp;RSchedule-1
Page &amp;P of &amp;N</oddHeader>
      </headerFooter>
    </customSheetView>
    <customSheetView guid="{B056965A-4BE5-44B3-AB31-550AD9F023BC}" scale="70" showPageBreaks="1" printArea="1" hiddenColumns="1" view="pageBreakPreview">
      <selection activeCell="M18" sqref="M18"/>
      <pageMargins left="0.25" right="0.25" top="0.75" bottom="0.5" header="0.3" footer="0.5"/>
      <printOptions horizontalCentered="1"/>
      <pageSetup paperSize="9" scale="59" orientation="landscape" r:id="rId4"/>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5"/>
      <headerFooter>
        <oddHeader>&amp;RSchedule-1
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6"/>
      <headerFooter>
        <oddHeader>&amp;RSchedule-1
Page &amp;P of &amp;N</oddHeader>
      </headerFooter>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7"/>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8"/>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9"/>
      <headerFooter>
        <oddHeader>&amp;RSchedule-1
Page &amp;P of &amp;N</oddHeader>
      </headerFooter>
    </customSheetView>
    <customSheetView guid="{755190E0-7BE9-48F9-BB5F-DF8E25D6736A}" scale="80" showPageBreaks="1" printArea="1" hiddenColumns="1" view="pageBreakPreview">
      <selection activeCell="G18" sqref="G18"/>
      <pageMargins left="0.25" right="0.25" top="0.75" bottom="0.5" header="0.3" footer="0.5"/>
      <printOptions horizontalCentered="1"/>
      <pageSetup paperSize="9" scale="59" orientation="landscape" r:id="rId10"/>
      <headerFooter>
        <oddHeader>&amp;RSchedule-1
Page &amp;P of &amp;N</oddHeader>
      </headerFooter>
    </customSheetView>
    <customSheetView guid="{F1B559AA-B9AD-4E4C-B94A-ECBE5878008B}" scale="70" showPageBreaks="1" printArea="1" view="pageBreakPreview" topLeftCell="A246">
      <selection activeCell="M249" sqref="M249"/>
      <pageMargins left="0.25" right="0.25" top="0.75" bottom="0.5" header="0.3" footer="0.5"/>
      <printOptions horizontalCentered="1"/>
      <pageSetup paperSize="9" scale="59" orientation="landscape" r:id="rId11"/>
      <headerFooter>
        <oddHeader>&amp;RSchedule-1
Page &amp;P of &amp;N</oddHeader>
      </headerFooter>
    </customSheetView>
    <customSheetView guid="{A4F9CA79-D3DE-43F5-9CDC-F14C42FDD954}" scale="60" showPageBreaks="1" printArea="1" hiddenColumns="1" view="pageBreakPreview" topLeftCell="A132">
      <selection activeCell="M144" sqref="M144"/>
      <pageMargins left="0.25" right="0.25" top="0.75" bottom="0.5" header="0.3" footer="0.5"/>
      <printOptions horizontalCentered="1"/>
      <pageSetup paperSize="9" scale="55" orientation="landscape" r:id="rId12"/>
      <headerFooter>
        <oddHeader>&amp;RSchedule-1
Page &amp;P of &amp;N</oddHeader>
      </headerFooter>
    </customSheetView>
    <customSheetView guid="{CCA37BAE-906F-43D5-9FD9-B13563E4B9D7}" scale="70" showPageBreaks="1" printArea="1" hiddenColumns="1" view="pageBreakPreview" topLeftCell="A15">
      <selection activeCell="F18" sqref="F18"/>
      <pageMargins left="0.25" right="0.25" top="0.75" bottom="0.5" header="0.3" footer="0.5"/>
      <printOptions horizontalCentered="1"/>
      <pageSetup paperSize="9" scale="55" orientation="landscape" r:id="rId13"/>
      <headerFooter>
        <oddHeader>&amp;RSchedule-1
Page &amp;P of &amp;N</oddHeader>
      </headerFooter>
    </customSheetView>
  </customSheetViews>
  <mergeCells count="23">
    <mergeCell ref="A3:O3"/>
    <mergeCell ref="A4:O4"/>
    <mergeCell ref="A6:B6"/>
    <mergeCell ref="A8:E8"/>
    <mergeCell ref="H14:O14"/>
    <mergeCell ref="C12:E12"/>
    <mergeCell ref="C10:E10"/>
    <mergeCell ref="C9:E9"/>
    <mergeCell ref="A7:F7"/>
    <mergeCell ref="A13:O13"/>
    <mergeCell ref="C11:E11"/>
    <mergeCell ref="AE10:AQ10"/>
    <mergeCell ref="AE8:AQ8"/>
    <mergeCell ref="AE9:AQ9"/>
    <mergeCell ref="C276:D276"/>
    <mergeCell ref="B273:O273"/>
    <mergeCell ref="H276:O276"/>
    <mergeCell ref="H275:O275"/>
    <mergeCell ref="C275:D275"/>
    <mergeCell ref="A270:L270"/>
    <mergeCell ref="A269:J269"/>
    <mergeCell ref="A271:M271"/>
    <mergeCell ref="A272:N272"/>
  </mergeCells>
  <dataValidations count="1">
    <dataValidation type="whole" operator="greaterThanOrEqual" allowBlank="1" showInputMessage="1" showErrorMessage="1" error="Enter Numerical value greater than Zero" sqref="J18:J267 L18:L267" xr:uid="{08CC6C6F-32CD-4546-84F5-ABF2913B3B26}">
      <formula1>0</formula1>
    </dataValidation>
  </dataValidations>
  <hyperlinks>
    <hyperlink ref="AC17" r:id="rId14" display="GST@18%" xr:uid="{DF6167D9-A1A8-49C7-9D49-CE77BC3F4498}"/>
  </hyperlinks>
  <printOptions horizontalCentered="1"/>
  <pageMargins left="0.25" right="0.25" top="0.75" bottom="0.5" header="0.3" footer="0.5"/>
  <pageSetup paperSize="9" scale="49" orientation="landscape" r:id="rId15"/>
  <headerFooter>
    <oddHeader>&amp;RSchedule-1
Page &amp;P of &amp;N</oddHeader>
  </headerFooter>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BQ165"/>
  <sheetViews>
    <sheetView view="pageBreakPreview" zoomScale="80" zoomScaleNormal="80" zoomScaleSheetLayoutView="80" workbookViewId="0">
      <selection activeCell="O135" sqref="O135"/>
    </sheetView>
  </sheetViews>
  <sheetFormatPr defaultColWidth="38.5703125" defaultRowHeight="15.75"/>
  <cols>
    <col min="1" max="1" width="5.5703125" style="14" customWidth="1"/>
    <col min="2" max="2" width="16.140625" style="14" customWidth="1"/>
    <col min="3" max="3" width="9.7109375" style="14" customWidth="1"/>
    <col min="4" max="4" width="9.140625" style="14" customWidth="1"/>
    <col min="5" max="5" width="9.28515625" style="14" customWidth="1"/>
    <col min="6" max="6" width="26.42578125" style="282" customWidth="1"/>
    <col min="7" max="7" width="13.85546875" style="282" customWidth="1"/>
    <col min="8" max="8" width="13.85546875" style="282" hidden="1" customWidth="1"/>
    <col min="9" max="9" width="19.5703125" style="282" hidden="1" customWidth="1"/>
    <col min="10" max="10" width="13.85546875" style="282" hidden="1" customWidth="1"/>
    <col min="11" max="11" width="19.85546875" style="282" hidden="1" customWidth="1"/>
    <col min="12" max="12" width="66.85546875" style="7" customWidth="1"/>
    <col min="13" max="13" width="8.7109375" style="8" customWidth="1"/>
    <col min="14" max="14" width="15" style="304" customWidth="1"/>
    <col min="15" max="15" width="16.140625" style="8" customWidth="1"/>
    <col min="16" max="17" width="22.28515625" style="282" customWidth="1"/>
    <col min="18" max="18" width="19.85546875" style="282" customWidth="1"/>
    <col min="19" max="19" width="23.5703125" style="8" bestFit="1" customWidth="1"/>
    <col min="20" max="20" width="2.140625" style="6" hidden="1" customWidth="1"/>
    <col min="21" max="21" width="14.85546875" style="3" hidden="1" customWidth="1"/>
    <col min="22" max="22" width="15" style="3" hidden="1" customWidth="1"/>
    <col min="23" max="23" width="13.5703125" style="4" hidden="1" customWidth="1"/>
    <col min="24" max="24" width="13" style="3" hidden="1" customWidth="1"/>
    <col min="25" max="25" width="5.7109375" style="6" hidden="1" customWidth="1"/>
    <col min="26" max="26" width="24.42578125" style="6" hidden="1" customWidth="1"/>
    <col min="27" max="27" width="35.7109375" style="6" hidden="1" customWidth="1"/>
    <col min="28" max="28" width="8.28515625" style="6" hidden="1" customWidth="1"/>
    <col min="29" max="29" width="14.42578125" style="6" hidden="1" customWidth="1"/>
    <col min="30" max="31" width="9.140625" style="6" hidden="1" customWidth="1"/>
    <col min="32" max="34" width="9.140625" style="6" customWidth="1"/>
    <col min="35" max="246" width="9.140625" style="3" customWidth="1"/>
    <col min="247" max="247" width="12.5703125" style="3" customWidth="1"/>
    <col min="248" max="248" width="73.42578125" style="3" customWidth="1"/>
    <col min="249" max="249" width="8.7109375" style="3" customWidth="1"/>
    <col min="250" max="250" width="10.5703125" style="3" customWidth="1"/>
    <col min="251" max="251" width="14.5703125" style="3" customWidth="1"/>
    <col min="252" max="16384" width="38.5703125" style="3"/>
  </cols>
  <sheetData>
    <row r="1" spans="1:34" ht="24.75" customHeight="1">
      <c r="A1" s="12" t="str">
        <f>Cover!B3</f>
        <v>NIT/RFB No.: CC/NT/W-MISC/DOM/A04/24/08107</v>
      </c>
      <c r="B1" s="12"/>
      <c r="C1" s="12"/>
      <c r="D1" s="12"/>
      <c r="E1" s="12"/>
      <c r="F1" s="280"/>
      <c r="G1" s="280"/>
      <c r="H1" s="280"/>
      <c r="I1" s="280"/>
      <c r="J1" s="280"/>
      <c r="K1" s="280"/>
      <c r="L1" s="275"/>
      <c r="M1" s="5"/>
      <c r="N1" s="5"/>
      <c r="O1" s="1"/>
      <c r="P1" s="280"/>
      <c r="Q1" s="280"/>
      <c r="R1" s="280"/>
      <c r="S1" s="2" t="s">
        <v>465</v>
      </c>
    </row>
    <row r="2" spans="1:34">
      <c r="A2" s="13"/>
      <c r="B2" s="13"/>
      <c r="C2" s="13"/>
      <c r="D2" s="13"/>
      <c r="E2" s="13"/>
      <c r="F2" s="281"/>
      <c r="G2" s="281"/>
      <c r="H2" s="281"/>
      <c r="I2" s="281"/>
      <c r="J2" s="281"/>
      <c r="K2" s="281"/>
      <c r="L2" s="269"/>
      <c r="M2" s="4"/>
      <c r="N2" s="4"/>
      <c r="O2" s="3"/>
      <c r="P2" s="281"/>
      <c r="Q2" s="281"/>
      <c r="R2" s="281"/>
      <c r="S2" s="3"/>
    </row>
    <row r="3" spans="1:34" ht="57.75" customHeight="1">
      <c r="A3" s="705" t="str">
        <f>Cover!$B$2</f>
        <v>Loss Reduction work under RDSS in Kargil district under Implementation of Distribution Infrastructure works of LPDD under RDSS in the districts of Leh &amp; Kargil of UT of Ladakh- Re-Tender</v>
      </c>
      <c r="B3" s="705"/>
      <c r="C3" s="705"/>
      <c r="D3" s="705"/>
      <c r="E3" s="705"/>
      <c r="F3" s="705"/>
      <c r="G3" s="705"/>
      <c r="H3" s="705"/>
      <c r="I3" s="705"/>
      <c r="J3" s="705"/>
      <c r="K3" s="705"/>
      <c r="L3" s="705"/>
      <c r="M3" s="705"/>
      <c r="N3" s="705"/>
      <c r="O3" s="705"/>
      <c r="P3" s="705"/>
      <c r="Q3" s="705"/>
      <c r="R3" s="705"/>
      <c r="S3" s="705"/>
    </row>
    <row r="4" spans="1:34" ht="16.5">
      <c r="A4" s="706" t="s">
        <v>16</v>
      </c>
      <c r="B4" s="706"/>
      <c r="C4" s="706"/>
      <c r="D4" s="706"/>
      <c r="E4" s="706"/>
      <c r="F4" s="706"/>
      <c r="G4" s="706"/>
      <c r="H4" s="706"/>
      <c r="I4" s="706"/>
      <c r="J4" s="706"/>
      <c r="K4" s="706"/>
      <c r="L4" s="706"/>
      <c r="M4" s="706"/>
      <c r="N4" s="706"/>
      <c r="O4" s="706"/>
      <c r="P4" s="706"/>
      <c r="Q4" s="706"/>
      <c r="R4" s="706"/>
      <c r="S4" s="706"/>
    </row>
    <row r="6" spans="1:34" ht="21.75" customHeight="1">
      <c r="A6" s="707" t="s">
        <v>246</v>
      </c>
      <c r="B6" s="707"/>
      <c r="C6" s="4"/>
      <c r="D6" s="236"/>
      <c r="E6" s="4"/>
      <c r="F6" s="4"/>
      <c r="G6" s="4"/>
      <c r="H6" s="4"/>
      <c r="I6" s="4"/>
    </row>
    <row r="7" spans="1:34" ht="21" customHeight="1">
      <c r="A7" s="704">
        <f>'Sch-1'!A7</f>
        <v>0</v>
      </c>
      <c r="B7" s="704"/>
      <c r="C7" s="704"/>
      <c r="D7" s="704"/>
      <c r="E7" s="704"/>
      <c r="F7" s="704"/>
      <c r="G7" s="704"/>
      <c r="H7" s="704"/>
      <c r="I7" s="704"/>
      <c r="J7" s="283"/>
      <c r="K7" s="283"/>
      <c r="L7" s="276"/>
      <c r="M7" s="9" t="s">
        <v>1</v>
      </c>
      <c r="N7" s="305"/>
      <c r="O7" s="3"/>
      <c r="P7" s="283"/>
      <c r="Q7" s="283"/>
      <c r="R7" s="283"/>
      <c r="S7" s="3"/>
    </row>
    <row r="8" spans="1:34" ht="22.5" customHeight="1">
      <c r="A8" s="708" t="str">
        <f>"Bidder’s Name and Address  (" &amp; MID('Names of Bidder'!B9,9, 20) &amp; ") :"</f>
        <v>Bidder’s Name and Address  (Sole Bidder) :</v>
      </c>
      <c r="B8" s="708"/>
      <c r="C8" s="708"/>
      <c r="D8" s="708"/>
      <c r="E8" s="708"/>
      <c r="F8" s="708"/>
      <c r="G8" s="708"/>
      <c r="H8" s="290"/>
      <c r="I8" s="290"/>
      <c r="J8" s="316"/>
      <c r="K8" s="316"/>
      <c r="L8" s="316"/>
      <c r="M8" s="10" t="str">
        <f>'Sch-1'!H8</f>
        <v>POWERGRID CORPORATION OF INDIA LIMITED,</v>
      </c>
      <c r="N8" s="316"/>
      <c r="O8" s="3"/>
      <c r="P8" s="316"/>
      <c r="Q8" s="316"/>
      <c r="R8" s="316"/>
      <c r="S8" s="3"/>
    </row>
    <row r="9" spans="1:34" ht="24.75" customHeight="1">
      <c r="A9" s="306" t="s">
        <v>11</v>
      </c>
      <c r="B9" s="278"/>
      <c r="C9" s="704" t="str">
        <f>IF('Names of Bidder'!D9=0, "", 'Names of Bidder'!D9)</f>
        <v/>
      </c>
      <c r="D9" s="704"/>
      <c r="E9" s="704"/>
      <c r="F9" s="704"/>
      <c r="G9" s="704"/>
      <c r="H9" s="279"/>
      <c r="I9" s="279"/>
      <c r="J9" s="277"/>
      <c r="K9" s="277"/>
      <c r="L9" s="277"/>
      <c r="M9" s="10" t="str">
        <f>'Sch-1'!H9</f>
        <v xml:space="preserve"> Saudamini, Plot No. 2, Sector - 29, Gurgaon</v>
      </c>
      <c r="N9" s="4"/>
      <c r="O9" s="3"/>
      <c r="P9" s="277"/>
      <c r="Q9" s="277"/>
      <c r="R9" s="277"/>
      <c r="S9" s="3"/>
    </row>
    <row r="10" spans="1:34" ht="21" customHeight="1">
      <c r="A10" s="306" t="s">
        <v>10</v>
      </c>
      <c r="B10" s="278"/>
      <c r="C10" s="699" t="str">
        <f>IF('Names of Bidder'!D10=0, "", 'Names of Bidder'!D10)</f>
        <v/>
      </c>
      <c r="D10" s="699"/>
      <c r="E10" s="699"/>
      <c r="F10" s="699"/>
      <c r="G10" s="699"/>
      <c r="H10" s="279"/>
      <c r="I10" s="279"/>
      <c r="J10" s="277"/>
      <c r="K10" s="277"/>
      <c r="L10" s="277"/>
      <c r="M10" s="10"/>
      <c r="N10" s="4"/>
      <c r="O10" s="3"/>
      <c r="P10" s="277"/>
      <c r="Q10" s="277"/>
      <c r="R10" s="277"/>
      <c r="S10" s="3"/>
    </row>
    <row r="11" spans="1:34" ht="20.25" customHeight="1">
      <c r="A11" s="279"/>
      <c r="B11" s="279"/>
      <c r="C11" s="699" t="str">
        <f>IF('Names of Bidder'!D11=0, "", 'Names of Bidder'!D11)</f>
        <v/>
      </c>
      <c r="D11" s="699"/>
      <c r="E11" s="699"/>
      <c r="F11" s="699"/>
      <c r="G11" s="699"/>
      <c r="H11" s="279"/>
      <c r="I11" s="279"/>
      <c r="J11" s="277"/>
      <c r="K11" s="277"/>
      <c r="L11" s="277"/>
      <c r="M11" s="10"/>
      <c r="N11" s="4"/>
      <c r="O11" s="3"/>
      <c r="P11" s="277"/>
      <c r="Q11" s="277"/>
      <c r="R11" s="277"/>
      <c r="S11" s="3"/>
    </row>
    <row r="12" spans="1:34" ht="21" customHeight="1">
      <c r="A12" s="279"/>
      <c r="B12" s="279"/>
      <c r="C12" s="699" t="str">
        <f>IF('Names of Bidder'!D12=0, "", 'Names of Bidder'!D12)</f>
        <v/>
      </c>
      <c r="D12" s="699"/>
      <c r="E12" s="699"/>
      <c r="F12" s="699"/>
      <c r="G12" s="699"/>
      <c r="H12" s="279"/>
      <c r="I12" s="279"/>
      <c r="J12" s="277"/>
      <c r="K12" s="277"/>
      <c r="L12" s="277"/>
      <c r="M12" s="10"/>
      <c r="N12" s="4"/>
      <c r="O12" s="3"/>
      <c r="P12" s="277"/>
      <c r="Q12" s="277"/>
      <c r="R12" s="277"/>
      <c r="S12" s="3"/>
    </row>
    <row r="13" spans="1:34">
      <c r="A13" s="15"/>
      <c r="B13" s="15"/>
      <c r="C13" s="15"/>
      <c r="D13" s="15"/>
      <c r="E13" s="15"/>
      <c r="F13" s="284"/>
      <c r="G13" s="284"/>
      <c r="H13" s="284"/>
      <c r="I13" s="284"/>
      <c r="J13" s="284"/>
      <c r="K13" s="284"/>
      <c r="L13" s="277"/>
      <c r="M13" s="190"/>
      <c r="N13" s="279"/>
      <c r="O13" s="10"/>
      <c r="P13" s="284"/>
      <c r="Q13" s="284"/>
      <c r="R13" s="284"/>
      <c r="S13" s="3"/>
    </row>
    <row r="14" spans="1:34" ht="24.75" customHeight="1">
      <c r="A14" s="700" t="s">
        <v>468</v>
      </c>
      <c r="B14" s="700"/>
      <c r="C14" s="700"/>
      <c r="D14" s="700"/>
      <c r="E14" s="700"/>
      <c r="F14" s="700"/>
      <c r="G14" s="700"/>
      <c r="H14" s="700"/>
      <c r="I14" s="700"/>
      <c r="J14" s="700"/>
      <c r="K14" s="700"/>
      <c r="L14" s="700"/>
      <c r="M14" s="700"/>
      <c r="N14" s="700"/>
      <c r="O14" s="700"/>
      <c r="P14" s="700"/>
      <c r="Q14" s="700"/>
      <c r="R14" s="700"/>
      <c r="S14" s="700"/>
    </row>
    <row r="15" spans="1:34" s="288" customFormat="1" ht="93" customHeight="1">
      <c r="A15" s="309" t="s">
        <v>7</v>
      </c>
      <c r="B15" s="310" t="s">
        <v>187</v>
      </c>
      <c r="C15" s="310" t="s">
        <v>198</v>
      </c>
      <c r="D15" s="310" t="s">
        <v>197</v>
      </c>
      <c r="E15" s="310" t="s">
        <v>199</v>
      </c>
      <c r="F15" s="310" t="s">
        <v>200</v>
      </c>
      <c r="G15" s="309" t="s">
        <v>17</v>
      </c>
      <c r="H15" s="311" t="s">
        <v>225</v>
      </c>
      <c r="I15" s="312" t="s">
        <v>361</v>
      </c>
      <c r="J15" s="312" t="s">
        <v>406</v>
      </c>
      <c r="K15" s="312" t="s">
        <v>362</v>
      </c>
      <c r="L15" s="313" t="s">
        <v>13</v>
      </c>
      <c r="M15" s="314" t="s">
        <v>8</v>
      </c>
      <c r="N15" s="314" t="s">
        <v>14</v>
      </c>
      <c r="O15" s="313" t="s">
        <v>423</v>
      </c>
      <c r="P15" s="312" t="s">
        <v>412</v>
      </c>
      <c r="Q15" s="313" t="s">
        <v>424</v>
      </c>
      <c r="R15" s="312" t="s">
        <v>421</v>
      </c>
      <c r="S15" s="313" t="s">
        <v>422</v>
      </c>
      <c r="T15" s="287"/>
      <c r="U15" s="372" t="s">
        <v>242</v>
      </c>
      <c r="V15" s="375" t="s">
        <v>243</v>
      </c>
      <c r="W15" s="372" t="s">
        <v>240</v>
      </c>
      <c r="X15" s="372" t="s">
        <v>241</v>
      </c>
      <c r="Y15" s="287"/>
      <c r="Z15" s="287"/>
      <c r="AA15" s="287"/>
      <c r="AB15" s="287"/>
      <c r="AC15" s="287"/>
      <c r="AD15" s="287"/>
      <c r="AE15" s="287"/>
      <c r="AF15" s="287"/>
      <c r="AG15" s="287"/>
      <c r="AH15" s="287"/>
    </row>
    <row r="16" spans="1:34" s="288" customFormat="1" ht="16.5">
      <c r="A16" s="11">
        <v>1</v>
      </c>
      <c r="B16" s="11">
        <v>2</v>
      </c>
      <c r="C16" s="11">
        <v>2</v>
      </c>
      <c r="D16" s="11">
        <v>4</v>
      </c>
      <c r="E16" s="11">
        <v>5</v>
      </c>
      <c r="F16" s="274">
        <v>6</v>
      </c>
      <c r="G16" s="274">
        <v>7</v>
      </c>
      <c r="H16" s="311">
        <v>8</v>
      </c>
      <c r="I16" s="311">
        <v>9</v>
      </c>
      <c r="J16" s="311">
        <v>10</v>
      </c>
      <c r="K16" s="311">
        <v>11</v>
      </c>
      <c r="L16" s="274">
        <v>8</v>
      </c>
      <c r="M16" s="11">
        <v>9</v>
      </c>
      <c r="N16" s="11">
        <v>10</v>
      </c>
      <c r="O16" s="11">
        <v>11</v>
      </c>
      <c r="P16" s="311">
        <v>12</v>
      </c>
      <c r="Q16" s="311" t="s">
        <v>469</v>
      </c>
      <c r="R16" s="311" t="s">
        <v>536</v>
      </c>
      <c r="S16" s="11" t="s">
        <v>470</v>
      </c>
      <c r="T16" s="287"/>
      <c r="Y16" s="287"/>
      <c r="Z16" s="287"/>
      <c r="AA16" s="287"/>
      <c r="AB16" s="287"/>
      <c r="AC16" s="287"/>
      <c r="AD16" s="287"/>
      <c r="AE16" s="287"/>
      <c r="AF16" s="287"/>
      <c r="AG16" s="287"/>
      <c r="AH16" s="287"/>
    </row>
    <row r="17" spans="1:69" s="487" customFormat="1" ht="26.25" customHeight="1">
      <c r="A17" s="477"/>
      <c r="B17" s="701" t="str">
        <f>'Sch-1'!B17</f>
        <v xml:space="preserve">RDSS Loss Reduction-Kargil-Retendering  </v>
      </c>
      <c r="C17" s="702"/>
      <c r="D17" s="702"/>
      <c r="E17" s="702"/>
      <c r="F17" s="703"/>
      <c r="G17" s="475"/>
      <c r="H17" s="475"/>
      <c r="I17" s="478"/>
      <c r="J17" s="475"/>
      <c r="K17" s="479"/>
      <c r="L17" s="474"/>
      <c r="M17" s="475"/>
      <c r="N17" s="475"/>
      <c r="O17" s="476"/>
      <c r="P17" s="479"/>
      <c r="Q17" s="479"/>
      <c r="R17" s="479"/>
      <c r="S17" s="480"/>
      <c r="T17" s="481"/>
      <c r="U17" s="482"/>
      <c r="V17" s="483"/>
      <c r="W17" s="482"/>
      <c r="X17" s="484"/>
      <c r="Y17" s="485"/>
      <c r="Z17" s="557" t="s">
        <v>396</v>
      </c>
      <c r="AA17" s="558" t="s">
        <v>404</v>
      </c>
      <c r="AB17" s="559" t="s">
        <v>397</v>
      </c>
      <c r="AC17" s="486" t="s">
        <v>405</v>
      </c>
      <c r="AD17" s="486"/>
      <c r="AE17" s="564"/>
      <c r="AF17" s="567"/>
      <c r="AG17" s="567"/>
      <c r="AH17" s="567"/>
      <c r="AI17" s="568"/>
      <c r="AJ17" s="568"/>
      <c r="AK17" s="568"/>
      <c r="AL17" s="568"/>
      <c r="AM17" s="568"/>
      <c r="AN17" s="568"/>
      <c r="AO17" s="568"/>
      <c r="AP17" s="568"/>
      <c r="AQ17" s="568"/>
      <c r="AR17" s="568"/>
      <c r="AS17" s="568"/>
      <c r="AT17" s="568"/>
      <c r="AU17" s="568"/>
      <c r="AV17" s="568"/>
      <c r="AW17" s="568"/>
      <c r="AX17" s="568"/>
      <c r="AY17" s="568"/>
      <c r="AZ17" s="568"/>
      <c r="BA17" s="568"/>
      <c r="BB17" s="568"/>
      <c r="BC17" s="568"/>
      <c r="BD17" s="568"/>
      <c r="BE17" s="568"/>
      <c r="BF17" s="568"/>
      <c r="BG17" s="568"/>
      <c r="BH17" s="568"/>
      <c r="BI17" s="568"/>
      <c r="BJ17" s="568"/>
      <c r="BK17" s="568"/>
      <c r="BL17" s="568"/>
      <c r="BM17" s="568"/>
      <c r="BN17" s="568"/>
      <c r="BO17" s="568"/>
      <c r="BP17" s="568"/>
      <c r="BQ17" s="568"/>
    </row>
    <row r="18" spans="1:69" s="469" customFormat="1" ht="45">
      <c r="A18" s="459">
        <v>1</v>
      </c>
      <c r="B18" s="631">
        <v>7000027678</v>
      </c>
      <c r="C18" s="631">
        <v>10</v>
      </c>
      <c r="D18" s="631">
        <v>150</v>
      </c>
      <c r="E18" s="631">
        <v>10</v>
      </c>
      <c r="F18" s="630" t="s">
        <v>565</v>
      </c>
      <c r="G18" s="631">
        <v>100000040</v>
      </c>
      <c r="H18" s="321"/>
      <c r="I18" s="322"/>
      <c r="J18" s="321"/>
      <c r="K18" s="320"/>
      <c r="L18" s="630" t="s">
        <v>569</v>
      </c>
      <c r="M18" s="631" t="s">
        <v>219</v>
      </c>
      <c r="N18" s="631">
        <v>5</v>
      </c>
      <c r="O18" s="465"/>
      <c r="P18" s="631">
        <v>18</v>
      </c>
      <c r="Q18" s="318" t="str">
        <f>IF(O18=0, "INCLUDED", IF(ISERROR(O18*N18), O18, O18*N18))</f>
        <v>INCLUDED</v>
      </c>
      <c r="R18" s="318" t="str">
        <f>IF(P18="", "INCLUDED", IF(ISERROR((P18*Q18)/100), Q18, (P18*Q18)/100))</f>
        <v>INCLUDED</v>
      </c>
      <c r="S18" s="318" t="str">
        <f>IF(O18=0,"INCLUDED",IF(ISERROR(R18+Q18),Q18,(Q18+R18)))</f>
        <v>INCLUDED</v>
      </c>
      <c r="T18" s="466">
        <f t="shared" ref="T18:T81" si="0">IF(S18="Included",0,S18)</f>
        <v>0</v>
      </c>
      <c r="U18" s="300">
        <f t="shared" ref="U18:U81" si="1">IF( K18="",J18*(IF(S18="Included",0,S18))/100,K18*(IF(S18="Included",0,S18)))</f>
        <v>0</v>
      </c>
      <c r="V18" s="371">
        <f>Discount!$J$36</f>
        <v>0</v>
      </c>
      <c r="W18" s="300">
        <f t="shared" ref="W18:W81" si="2">V18*T18</f>
        <v>0</v>
      </c>
      <c r="X18" s="301">
        <f t="shared" ref="X18:X81" si="3">IF(K18="",J18*W18/100,K18*W18)</f>
        <v>0</v>
      </c>
      <c r="Y18" s="467">
        <f t="shared" ref="Y18:Y81" si="4">O18*N18</f>
        <v>0</v>
      </c>
      <c r="Z18" s="560">
        <f t="shared" ref="Z18:Z81" si="5">ROUND(O18,2)</f>
        <v>0</v>
      </c>
      <c r="AA18" s="467">
        <f t="shared" ref="AA18:AA81" si="6">N18*Z18</f>
        <v>0</v>
      </c>
      <c r="AB18" s="468">
        <f t="shared" ref="AB18:AB81" si="7">IF(K18="",J18/100,K18)</f>
        <v>0</v>
      </c>
      <c r="AC18" s="467">
        <f t="shared" ref="AC18:AC81" si="8">AA18*AB18</f>
        <v>0</v>
      </c>
      <c r="AD18" s="468"/>
      <c r="AE18" s="565"/>
      <c r="AF18" s="6"/>
      <c r="AG18" s="6"/>
      <c r="AH18" s="6"/>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row>
    <row r="19" spans="1:69" s="469" customFormat="1" ht="120">
      <c r="A19" s="459">
        <v>2</v>
      </c>
      <c r="B19" s="631">
        <v>7000027678</v>
      </c>
      <c r="C19" s="631">
        <v>10</v>
      </c>
      <c r="D19" s="631">
        <v>150</v>
      </c>
      <c r="E19" s="631">
        <v>20</v>
      </c>
      <c r="F19" s="630" t="s">
        <v>565</v>
      </c>
      <c r="G19" s="631">
        <v>100044353</v>
      </c>
      <c r="H19" s="321"/>
      <c r="I19" s="322"/>
      <c r="J19" s="321"/>
      <c r="K19" s="320"/>
      <c r="L19" s="630" t="s">
        <v>627</v>
      </c>
      <c r="M19" s="631" t="s">
        <v>220</v>
      </c>
      <c r="N19" s="631">
        <v>4</v>
      </c>
      <c r="O19" s="465"/>
      <c r="P19" s="631">
        <v>18</v>
      </c>
      <c r="Q19" s="318" t="str">
        <f t="shared" ref="Q19:Q82" si="9">IF(O19=0, "INCLUDED", IF(ISERROR(O19*N19), O19, O19*N19))</f>
        <v>INCLUDED</v>
      </c>
      <c r="R19" s="318" t="str">
        <f t="shared" ref="R19:R82" si="10">IF(P19="", "INCLUDED", IF(ISERROR((P19*Q19)/100), Q19, (P19*Q19)/100))</f>
        <v>INCLUDED</v>
      </c>
      <c r="S19" s="318" t="str">
        <f t="shared" ref="S19:S82" si="11">IF(O19=0,"INCLUDED",IF(ISERROR(R19+Q19),Q19,(Q19+R19)))</f>
        <v>INCLUDED</v>
      </c>
      <c r="T19" s="466">
        <f t="shared" si="0"/>
        <v>0</v>
      </c>
      <c r="U19" s="300">
        <f t="shared" si="1"/>
        <v>0</v>
      </c>
      <c r="V19" s="371">
        <f>Discount!$J$36</f>
        <v>0</v>
      </c>
      <c r="W19" s="300">
        <f t="shared" si="2"/>
        <v>0</v>
      </c>
      <c r="X19" s="301">
        <f t="shared" si="3"/>
        <v>0</v>
      </c>
      <c r="Y19" s="467">
        <f t="shared" si="4"/>
        <v>0</v>
      </c>
      <c r="Z19" s="560">
        <f t="shared" si="5"/>
        <v>0</v>
      </c>
      <c r="AA19" s="467">
        <f t="shared" si="6"/>
        <v>0</v>
      </c>
      <c r="AB19" s="468">
        <f t="shared" si="7"/>
        <v>0</v>
      </c>
      <c r="AC19" s="467">
        <f t="shared" si="8"/>
        <v>0</v>
      </c>
      <c r="AD19" s="468"/>
      <c r="AE19" s="565"/>
      <c r="AF19" s="6"/>
      <c r="AG19" s="6"/>
      <c r="AH19" s="6"/>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row>
    <row r="20" spans="1:69" s="469" customFormat="1" ht="30">
      <c r="A20" s="459">
        <v>3</v>
      </c>
      <c r="B20" s="631">
        <v>7000027678</v>
      </c>
      <c r="C20" s="631">
        <v>10</v>
      </c>
      <c r="D20" s="631">
        <v>150</v>
      </c>
      <c r="E20" s="631">
        <v>30</v>
      </c>
      <c r="F20" s="630" t="s">
        <v>565</v>
      </c>
      <c r="G20" s="631">
        <v>150000005</v>
      </c>
      <c r="H20" s="321"/>
      <c r="I20" s="322"/>
      <c r="J20" s="321"/>
      <c r="K20" s="320"/>
      <c r="L20" s="630" t="s">
        <v>570</v>
      </c>
      <c r="M20" s="631" t="s">
        <v>219</v>
      </c>
      <c r="N20" s="631">
        <v>7</v>
      </c>
      <c r="O20" s="465"/>
      <c r="P20" s="631">
        <v>18</v>
      </c>
      <c r="Q20" s="318" t="str">
        <f t="shared" si="9"/>
        <v>INCLUDED</v>
      </c>
      <c r="R20" s="318" t="str">
        <f t="shared" si="10"/>
        <v>INCLUDED</v>
      </c>
      <c r="S20" s="318" t="str">
        <f t="shared" si="11"/>
        <v>INCLUDED</v>
      </c>
      <c r="T20" s="466">
        <f t="shared" si="0"/>
        <v>0</v>
      </c>
      <c r="U20" s="300">
        <f t="shared" si="1"/>
        <v>0</v>
      </c>
      <c r="V20" s="371">
        <f>Discount!$J$36</f>
        <v>0</v>
      </c>
      <c r="W20" s="300">
        <f t="shared" si="2"/>
        <v>0</v>
      </c>
      <c r="X20" s="301">
        <f t="shared" si="3"/>
        <v>0</v>
      </c>
      <c r="Y20" s="467">
        <f t="shared" si="4"/>
        <v>0</v>
      </c>
      <c r="Z20" s="560">
        <f t="shared" si="5"/>
        <v>0</v>
      </c>
      <c r="AA20" s="467">
        <f t="shared" si="6"/>
        <v>0</v>
      </c>
      <c r="AB20" s="468">
        <f t="shared" si="7"/>
        <v>0</v>
      </c>
      <c r="AC20" s="467">
        <f t="shared" si="8"/>
        <v>0</v>
      </c>
      <c r="AD20" s="468"/>
      <c r="AE20" s="565"/>
      <c r="AF20" s="6"/>
      <c r="AG20" s="6"/>
      <c r="AH20" s="6"/>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row>
    <row r="21" spans="1:69" s="469" customFormat="1" ht="45">
      <c r="A21" s="459">
        <v>4</v>
      </c>
      <c r="B21" s="631">
        <v>7000027678</v>
      </c>
      <c r="C21" s="631">
        <v>10</v>
      </c>
      <c r="D21" s="631">
        <v>150</v>
      </c>
      <c r="E21" s="631">
        <v>40</v>
      </c>
      <c r="F21" s="630" t="s">
        <v>565</v>
      </c>
      <c r="G21" s="631">
        <v>100043151</v>
      </c>
      <c r="H21" s="321"/>
      <c r="I21" s="322"/>
      <c r="J21" s="321"/>
      <c r="K21" s="320"/>
      <c r="L21" s="630" t="s">
        <v>571</v>
      </c>
      <c r="M21" s="631" t="s">
        <v>220</v>
      </c>
      <c r="N21" s="631">
        <v>2</v>
      </c>
      <c r="O21" s="465"/>
      <c r="P21" s="631">
        <v>18</v>
      </c>
      <c r="Q21" s="318" t="str">
        <f t="shared" si="9"/>
        <v>INCLUDED</v>
      </c>
      <c r="R21" s="318" t="str">
        <f t="shared" si="10"/>
        <v>INCLUDED</v>
      </c>
      <c r="S21" s="318" t="str">
        <f t="shared" si="11"/>
        <v>INCLUDED</v>
      </c>
      <c r="T21" s="466">
        <f t="shared" si="0"/>
        <v>0</v>
      </c>
      <c r="U21" s="300">
        <f t="shared" si="1"/>
        <v>0</v>
      </c>
      <c r="V21" s="371">
        <f>Discount!$J$36</f>
        <v>0</v>
      </c>
      <c r="W21" s="300">
        <f t="shared" si="2"/>
        <v>0</v>
      </c>
      <c r="X21" s="301">
        <f t="shared" si="3"/>
        <v>0</v>
      </c>
      <c r="Y21" s="467">
        <f t="shared" si="4"/>
        <v>0</v>
      </c>
      <c r="Z21" s="560">
        <f t="shared" si="5"/>
        <v>0</v>
      </c>
      <c r="AA21" s="467">
        <f t="shared" si="6"/>
        <v>0</v>
      </c>
      <c r="AB21" s="468">
        <f t="shared" si="7"/>
        <v>0</v>
      </c>
      <c r="AC21" s="467">
        <f t="shared" si="8"/>
        <v>0</v>
      </c>
      <c r="AD21" s="468"/>
      <c r="AE21" s="565"/>
      <c r="AF21" s="6"/>
      <c r="AG21" s="6"/>
      <c r="AH21" s="6"/>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row>
    <row r="22" spans="1:69" s="469" customFormat="1" ht="60">
      <c r="A22" s="459">
        <v>5</v>
      </c>
      <c r="B22" s="631">
        <v>7000027678</v>
      </c>
      <c r="C22" s="631">
        <v>10</v>
      </c>
      <c r="D22" s="631">
        <v>150</v>
      </c>
      <c r="E22" s="631">
        <v>50</v>
      </c>
      <c r="F22" s="630" t="s">
        <v>565</v>
      </c>
      <c r="G22" s="631">
        <v>100003351</v>
      </c>
      <c r="H22" s="321"/>
      <c r="I22" s="322"/>
      <c r="J22" s="321"/>
      <c r="K22" s="320"/>
      <c r="L22" s="630" t="s">
        <v>572</v>
      </c>
      <c r="M22" s="631" t="s">
        <v>220</v>
      </c>
      <c r="N22" s="631">
        <v>5</v>
      </c>
      <c r="O22" s="465"/>
      <c r="P22" s="631">
        <v>18</v>
      </c>
      <c r="Q22" s="318" t="str">
        <f t="shared" si="9"/>
        <v>INCLUDED</v>
      </c>
      <c r="R22" s="318" t="str">
        <f t="shared" si="10"/>
        <v>INCLUDED</v>
      </c>
      <c r="S22" s="318" t="str">
        <f t="shared" si="11"/>
        <v>INCLUDED</v>
      </c>
      <c r="T22" s="466">
        <f t="shared" si="0"/>
        <v>0</v>
      </c>
      <c r="U22" s="300">
        <f t="shared" si="1"/>
        <v>0</v>
      </c>
      <c r="V22" s="371">
        <f>Discount!$J$36</f>
        <v>0</v>
      </c>
      <c r="W22" s="300">
        <f t="shared" si="2"/>
        <v>0</v>
      </c>
      <c r="X22" s="301">
        <f t="shared" si="3"/>
        <v>0</v>
      </c>
      <c r="Y22" s="467">
        <f t="shared" si="4"/>
        <v>0</v>
      </c>
      <c r="Z22" s="560">
        <f t="shared" si="5"/>
        <v>0</v>
      </c>
      <c r="AA22" s="467">
        <f t="shared" si="6"/>
        <v>0</v>
      </c>
      <c r="AB22" s="468">
        <f t="shared" si="7"/>
        <v>0</v>
      </c>
      <c r="AC22" s="467">
        <f t="shared" si="8"/>
        <v>0</v>
      </c>
      <c r="AD22" s="468"/>
      <c r="AE22" s="565"/>
      <c r="AF22" s="6"/>
      <c r="AG22" s="6"/>
      <c r="AH22" s="6"/>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row>
    <row r="23" spans="1:69" s="469" customFormat="1" ht="30">
      <c r="A23" s="459">
        <v>6</v>
      </c>
      <c r="B23" s="631">
        <v>7000027678</v>
      </c>
      <c r="C23" s="631">
        <v>10</v>
      </c>
      <c r="D23" s="631">
        <v>150</v>
      </c>
      <c r="E23" s="631">
        <v>60</v>
      </c>
      <c r="F23" s="630" t="s">
        <v>565</v>
      </c>
      <c r="G23" s="631">
        <v>150000007</v>
      </c>
      <c r="H23" s="321"/>
      <c r="I23" s="322"/>
      <c r="J23" s="321"/>
      <c r="K23" s="320"/>
      <c r="L23" s="630" t="s">
        <v>574</v>
      </c>
      <c r="M23" s="631" t="s">
        <v>219</v>
      </c>
      <c r="N23" s="631">
        <v>5</v>
      </c>
      <c r="O23" s="465"/>
      <c r="P23" s="631">
        <v>18</v>
      </c>
      <c r="Q23" s="318" t="str">
        <f t="shared" si="9"/>
        <v>INCLUDED</v>
      </c>
      <c r="R23" s="318" t="str">
        <f t="shared" si="10"/>
        <v>INCLUDED</v>
      </c>
      <c r="S23" s="318" t="str">
        <f t="shared" si="11"/>
        <v>INCLUDED</v>
      </c>
      <c r="T23" s="466">
        <f t="shared" si="0"/>
        <v>0</v>
      </c>
      <c r="U23" s="300">
        <f t="shared" si="1"/>
        <v>0</v>
      </c>
      <c r="V23" s="371">
        <f>Discount!$J$36</f>
        <v>0</v>
      </c>
      <c r="W23" s="300">
        <f t="shared" si="2"/>
        <v>0</v>
      </c>
      <c r="X23" s="301">
        <f t="shared" si="3"/>
        <v>0</v>
      </c>
      <c r="Y23" s="467">
        <f t="shared" si="4"/>
        <v>0</v>
      </c>
      <c r="Z23" s="560">
        <f t="shared" si="5"/>
        <v>0</v>
      </c>
      <c r="AA23" s="467">
        <f t="shared" si="6"/>
        <v>0</v>
      </c>
      <c r="AB23" s="468">
        <f t="shared" si="7"/>
        <v>0</v>
      </c>
      <c r="AC23" s="467">
        <f t="shared" si="8"/>
        <v>0</v>
      </c>
      <c r="AD23" s="468"/>
      <c r="AE23" s="565"/>
      <c r="AF23" s="6"/>
      <c r="AG23" s="6"/>
      <c r="AH23" s="6"/>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row>
    <row r="24" spans="1:69" s="469" customFormat="1" ht="30">
      <c r="A24" s="459">
        <v>7</v>
      </c>
      <c r="B24" s="631">
        <v>7000027678</v>
      </c>
      <c r="C24" s="631">
        <v>10</v>
      </c>
      <c r="D24" s="631">
        <v>150</v>
      </c>
      <c r="E24" s="631">
        <v>70</v>
      </c>
      <c r="F24" s="630" t="s">
        <v>565</v>
      </c>
      <c r="G24" s="631">
        <v>150000009</v>
      </c>
      <c r="H24" s="321"/>
      <c r="I24" s="322"/>
      <c r="J24" s="321"/>
      <c r="K24" s="320"/>
      <c r="L24" s="630" t="s">
        <v>575</v>
      </c>
      <c r="M24" s="631" t="s">
        <v>219</v>
      </c>
      <c r="N24" s="631">
        <v>8</v>
      </c>
      <c r="O24" s="465"/>
      <c r="P24" s="631">
        <v>18</v>
      </c>
      <c r="Q24" s="318" t="str">
        <f t="shared" si="9"/>
        <v>INCLUDED</v>
      </c>
      <c r="R24" s="318" t="str">
        <f t="shared" si="10"/>
        <v>INCLUDED</v>
      </c>
      <c r="S24" s="318" t="str">
        <f t="shared" si="11"/>
        <v>INCLUDED</v>
      </c>
      <c r="T24" s="466">
        <f t="shared" si="0"/>
        <v>0</v>
      </c>
      <c r="U24" s="300">
        <f t="shared" si="1"/>
        <v>0</v>
      </c>
      <c r="V24" s="371">
        <f>Discount!$J$36</f>
        <v>0</v>
      </c>
      <c r="W24" s="300">
        <f t="shared" si="2"/>
        <v>0</v>
      </c>
      <c r="X24" s="301">
        <f t="shared" si="3"/>
        <v>0</v>
      </c>
      <c r="Y24" s="467">
        <f t="shared" si="4"/>
        <v>0</v>
      </c>
      <c r="Z24" s="560">
        <f t="shared" si="5"/>
        <v>0</v>
      </c>
      <c r="AA24" s="467">
        <f t="shared" si="6"/>
        <v>0</v>
      </c>
      <c r="AB24" s="468">
        <f t="shared" si="7"/>
        <v>0</v>
      </c>
      <c r="AC24" s="467">
        <f t="shared" si="8"/>
        <v>0</v>
      </c>
      <c r="AD24" s="468"/>
      <c r="AE24" s="565"/>
      <c r="AF24" s="6"/>
      <c r="AG24" s="6"/>
      <c r="AH24" s="6"/>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row>
    <row r="25" spans="1:69" s="469" customFormat="1">
      <c r="A25" s="459">
        <v>8</v>
      </c>
      <c r="B25" s="631">
        <v>7000027678</v>
      </c>
      <c r="C25" s="631">
        <v>10</v>
      </c>
      <c r="D25" s="631">
        <v>150</v>
      </c>
      <c r="E25" s="631">
        <v>80</v>
      </c>
      <c r="F25" s="630" t="s">
        <v>565</v>
      </c>
      <c r="G25" s="631">
        <v>100043203</v>
      </c>
      <c r="H25" s="321"/>
      <c r="I25" s="322"/>
      <c r="J25" s="321"/>
      <c r="K25" s="320"/>
      <c r="L25" s="630" t="s">
        <v>628</v>
      </c>
      <c r="M25" s="631" t="s">
        <v>220</v>
      </c>
      <c r="N25" s="631">
        <v>5</v>
      </c>
      <c r="O25" s="465"/>
      <c r="P25" s="631">
        <v>18</v>
      </c>
      <c r="Q25" s="318" t="str">
        <f t="shared" si="9"/>
        <v>INCLUDED</v>
      </c>
      <c r="R25" s="318" t="str">
        <f t="shared" si="10"/>
        <v>INCLUDED</v>
      </c>
      <c r="S25" s="318" t="str">
        <f t="shared" si="11"/>
        <v>INCLUDED</v>
      </c>
      <c r="T25" s="466">
        <f t="shared" si="0"/>
        <v>0</v>
      </c>
      <c r="U25" s="300">
        <f t="shared" si="1"/>
        <v>0</v>
      </c>
      <c r="V25" s="371">
        <f>Discount!$J$36</f>
        <v>0</v>
      </c>
      <c r="W25" s="300">
        <f t="shared" si="2"/>
        <v>0</v>
      </c>
      <c r="X25" s="301">
        <f t="shared" si="3"/>
        <v>0</v>
      </c>
      <c r="Y25" s="467">
        <f t="shared" si="4"/>
        <v>0</v>
      </c>
      <c r="Z25" s="560">
        <f t="shared" si="5"/>
        <v>0</v>
      </c>
      <c r="AA25" s="467">
        <f t="shared" si="6"/>
        <v>0</v>
      </c>
      <c r="AB25" s="468">
        <f t="shared" si="7"/>
        <v>0</v>
      </c>
      <c r="AC25" s="467">
        <f t="shared" si="8"/>
        <v>0</v>
      </c>
      <c r="AD25" s="468"/>
      <c r="AE25" s="565"/>
      <c r="AF25" s="6"/>
      <c r="AG25" s="6"/>
      <c r="AH25" s="6"/>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row>
    <row r="26" spans="1:69" s="469" customFormat="1" ht="45">
      <c r="A26" s="459">
        <v>9</v>
      </c>
      <c r="B26" s="631">
        <v>7000027678</v>
      </c>
      <c r="C26" s="631">
        <v>10</v>
      </c>
      <c r="D26" s="631">
        <v>150</v>
      </c>
      <c r="E26" s="631">
        <v>90</v>
      </c>
      <c r="F26" s="630" t="s">
        <v>565</v>
      </c>
      <c r="G26" s="631">
        <v>100043187</v>
      </c>
      <c r="H26" s="321"/>
      <c r="I26" s="322"/>
      <c r="J26" s="321"/>
      <c r="K26" s="320"/>
      <c r="L26" s="630" t="s">
        <v>629</v>
      </c>
      <c r="M26" s="631" t="s">
        <v>220</v>
      </c>
      <c r="N26" s="631">
        <v>7</v>
      </c>
      <c r="O26" s="465"/>
      <c r="P26" s="631">
        <v>18</v>
      </c>
      <c r="Q26" s="318" t="str">
        <f t="shared" si="9"/>
        <v>INCLUDED</v>
      </c>
      <c r="R26" s="318" t="str">
        <f t="shared" si="10"/>
        <v>INCLUDED</v>
      </c>
      <c r="S26" s="318" t="str">
        <f t="shared" si="11"/>
        <v>INCLUDED</v>
      </c>
      <c r="T26" s="466">
        <f t="shared" si="0"/>
        <v>0</v>
      </c>
      <c r="U26" s="300">
        <f t="shared" si="1"/>
        <v>0</v>
      </c>
      <c r="V26" s="371">
        <f>Discount!$J$36</f>
        <v>0</v>
      </c>
      <c r="W26" s="300">
        <f t="shared" si="2"/>
        <v>0</v>
      </c>
      <c r="X26" s="301">
        <f t="shared" si="3"/>
        <v>0</v>
      </c>
      <c r="Y26" s="467">
        <f t="shared" si="4"/>
        <v>0</v>
      </c>
      <c r="Z26" s="560">
        <f t="shared" si="5"/>
        <v>0</v>
      </c>
      <c r="AA26" s="467">
        <f t="shared" si="6"/>
        <v>0</v>
      </c>
      <c r="AB26" s="468">
        <f t="shared" si="7"/>
        <v>0</v>
      </c>
      <c r="AC26" s="467">
        <f t="shared" si="8"/>
        <v>0</v>
      </c>
      <c r="AD26" s="468"/>
      <c r="AE26" s="565"/>
      <c r="AF26" s="6"/>
      <c r="AG26" s="6"/>
      <c r="AH26" s="6"/>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row>
    <row r="27" spans="1:69" s="469" customFormat="1" ht="30">
      <c r="A27" s="459">
        <v>10</v>
      </c>
      <c r="B27" s="631">
        <v>7000027678</v>
      </c>
      <c r="C27" s="631">
        <v>10</v>
      </c>
      <c r="D27" s="631">
        <v>150</v>
      </c>
      <c r="E27" s="631">
        <v>100</v>
      </c>
      <c r="F27" s="630" t="s">
        <v>565</v>
      </c>
      <c r="G27" s="631">
        <v>100044420</v>
      </c>
      <c r="H27" s="321"/>
      <c r="I27" s="322"/>
      <c r="J27" s="321"/>
      <c r="K27" s="320"/>
      <c r="L27" s="630" t="s">
        <v>630</v>
      </c>
      <c r="M27" s="631" t="s">
        <v>219</v>
      </c>
      <c r="N27" s="631">
        <v>15</v>
      </c>
      <c r="O27" s="465"/>
      <c r="P27" s="631">
        <v>18</v>
      </c>
      <c r="Q27" s="318" t="str">
        <f t="shared" si="9"/>
        <v>INCLUDED</v>
      </c>
      <c r="R27" s="318" t="str">
        <f t="shared" si="10"/>
        <v>INCLUDED</v>
      </c>
      <c r="S27" s="318" t="str">
        <f t="shared" si="11"/>
        <v>INCLUDED</v>
      </c>
      <c r="T27" s="466">
        <f t="shared" si="0"/>
        <v>0</v>
      </c>
      <c r="U27" s="300">
        <f t="shared" si="1"/>
        <v>0</v>
      </c>
      <c r="V27" s="371">
        <f>Discount!$J$36</f>
        <v>0</v>
      </c>
      <c r="W27" s="300">
        <f t="shared" si="2"/>
        <v>0</v>
      </c>
      <c r="X27" s="301">
        <f t="shared" si="3"/>
        <v>0</v>
      </c>
      <c r="Y27" s="467">
        <f t="shared" si="4"/>
        <v>0</v>
      </c>
      <c r="Z27" s="560">
        <f t="shared" si="5"/>
        <v>0</v>
      </c>
      <c r="AA27" s="467">
        <f t="shared" si="6"/>
        <v>0</v>
      </c>
      <c r="AB27" s="468">
        <f t="shared" si="7"/>
        <v>0</v>
      </c>
      <c r="AC27" s="467">
        <f t="shared" si="8"/>
        <v>0</v>
      </c>
      <c r="AD27" s="468"/>
      <c r="AE27" s="565"/>
      <c r="AF27" s="6"/>
      <c r="AG27" s="6"/>
      <c r="AH27" s="6"/>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row>
    <row r="28" spans="1:69" s="469" customFormat="1" ht="45">
      <c r="A28" s="459">
        <v>11</v>
      </c>
      <c r="B28" s="631">
        <v>7000027678</v>
      </c>
      <c r="C28" s="631">
        <v>10</v>
      </c>
      <c r="D28" s="631">
        <v>150</v>
      </c>
      <c r="E28" s="631">
        <v>110</v>
      </c>
      <c r="F28" s="630" t="s">
        <v>565</v>
      </c>
      <c r="G28" s="631">
        <v>100044563</v>
      </c>
      <c r="H28" s="321"/>
      <c r="I28" s="322"/>
      <c r="J28" s="321"/>
      <c r="K28" s="320"/>
      <c r="L28" s="630" t="s">
        <v>631</v>
      </c>
      <c r="M28" s="631" t="s">
        <v>220</v>
      </c>
      <c r="N28" s="631">
        <v>5</v>
      </c>
      <c r="O28" s="465"/>
      <c r="P28" s="631">
        <v>18</v>
      </c>
      <c r="Q28" s="318" t="str">
        <f t="shared" si="9"/>
        <v>INCLUDED</v>
      </c>
      <c r="R28" s="318" t="str">
        <f t="shared" si="10"/>
        <v>INCLUDED</v>
      </c>
      <c r="S28" s="318" t="str">
        <f t="shared" si="11"/>
        <v>INCLUDED</v>
      </c>
      <c r="T28" s="466">
        <f t="shared" si="0"/>
        <v>0</v>
      </c>
      <c r="U28" s="300">
        <f t="shared" si="1"/>
        <v>0</v>
      </c>
      <c r="V28" s="371">
        <f>Discount!$J$36</f>
        <v>0</v>
      </c>
      <c r="W28" s="300">
        <f t="shared" si="2"/>
        <v>0</v>
      </c>
      <c r="X28" s="301">
        <f t="shared" si="3"/>
        <v>0</v>
      </c>
      <c r="Y28" s="467">
        <f t="shared" si="4"/>
        <v>0</v>
      </c>
      <c r="Z28" s="560">
        <f t="shared" si="5"/>
        <v>0</v>
      </c>
      <c r="AA28" s="467">
        <f t="shared" si="6"/>
        <v>0</v>
      </c>
      <c r="AB28" s="468">
        <f t="shared" si="7"/>
        <v>0</v>
      </c>
      <c r="AC28" s="467">
        <f t="shared" si="8"/>
        <v>0</v>
      </c>
      <c r="AD28" s="468"/>
      <c r="AE28" s="565"/>
      <c r="AF28" s="6"/>
      <c r="AG28" s="6"/>
      <c r="AH28" s="6"/>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row>
    <row r="29" spans="1:69" s="472" customFormat="1" ht="16.5">
      <c r="A29" s="459">
        <v>12</v>
      </c>
      <c r="B29" s="631">
        <v>7000027678</v>
      </c>
      <c r="C29" s="631">
        <v>10</v>
      </c>
      <c r="D29" s="631">
        <v>150</v>
      </c>
      <c r="E29" s="631">
        <v>120</v>
      </c>
      <c r="F29" s="630" t="s">
        <v>565</v>
      </c>
      <c r="G29" s="631">
        <v>100005735</v>
      </c>
      <c r="H29" s="321"/>
      <c r="I29" s="322"/>
      <c r="J29" s="321"/>
      <c r="K29" s="320"/>
      <c r="L29" s="630" t="s">
        <v>573</v>
      </c>
      <c r="M29" s="631" t="s">
        <v>220</v>
      </c>
      <c r="N29" s="631">
        <v>3</v>
      </c>
      <c r="O29" s="465"/>
      <c r="P29" s="631">
        <v>18</v>
      </c>
      <c r="Q29" s="318" t="str">
        <f t="shared" si="9"/>
        <v>INCLUDED</v>
      </c>
      <c r="R29" s="318" t="str">
        <f t="shared" si="10"/>
        <v>INCLUDED</v>
      </c>
      <c r="S29" s="318" t="str">
        <f t="shared" si="11"/>
        <v>INCLUDED</v>
      </c>
      <c r="T29" s="466">
        <f t="shared" si="0"/>
        <v>0</v>
      </c>
      <c r="U29" s="300">
        <f t="shared" si="1"/>
        <v>0</v>
      </c>
      <c r="V29" s="371">
        <f>Discount!$J$36</f>
        <v>0</v>
      </c>
      <c r="W29" s="300">
        <f t="shared" si="2"/>
        <v>0</v>
      </c>
      <c r="X29" s="301">
        <f t="shared" si="3"/>
        <v>0</v>
      </c>
      <c r="Y29" s="467">
        <f t="shared" si="4"/>
        <v>0</v>
      </c>
      <c r="Z29" s="560">
        <f t="shared" si="5"/>
        <v>0</v>
      </c>
      <c r="AA29" s="467">
        <f t="shared" si="6"/>
        <v>0</v>
      </c>
      <c r="AB29" s="468">
        <f t="shared" si="7"/>
        <v>0</v>
      </c>
      <c r="AC29" s="467">
        <f t="shared" si="8"/>
        <v>0</v>
      </c>
      <c r="AD29" s="468"/>
      <c r="AE29" s="565"/>
      <c r="AF29" s="6"/>
      <c r="AG29" s="6"/>
      <c r="AH29" s="6"/>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218"/>
      <c r="BI29" s="218"/>
      <c r="BJ29" s="218"/>
      <c r="BK29" s="218"/>
      <c r="BL29" s="218"/>
      <c r="BM29" s="218"/>
      <c r="BN29" s="218"/>
      <c r="BO29" s="218"/>
      <c r="BP29" s="218"/>
      <c r="BQ29" s="218"/>
    </row>
    <row r="30" spans="1:69" s="469" customFormat="1" ht="30">
      <c r="A30" s="459">
        <v>13</v>
      </c>
      <c r="B30" s="631">
        <v>7000027678</v>
      </c>
      <c r="C30" s="631">
        <v>10</v>
      </c>
      <c r="D30" s="631">
        <v>150</v>
      </c>
      <c r="E30" s="631">
        <v>130</v>
      </c>
      <c r="F30" s="630" t="s">
        <v>565</v>
      </c>
      <c r="G30" s="631">
        <v>100044561</v>
      </c>
      <c r="H30" s="321"/>
      <c r="I30" s="322"/>
      <c r="J30" s="321"/>
      <c r="K30" s="320"/>
      <c r="L30" s="630" t="s">
        <v>632</v>
      </c>
      <c r="M30" s="631" t="s">
        <v>219</v>
      </c>
      <c r="N30" s="631">
        <v>60</v>
      </c>
      <c r="O30" s="465"/>
      <c r="P30" s="631">
        <v>18</v>
      </c>
      <c r="Q30" s="318" t="str">
        <f t="shared" si="9"/>
        <v>INCLUDED</v>
      </c>
      <c r="R30" s="318" t="str">
        <f t="shared" si="10"/>
        <v>INCLUDED</v>
      </c>
      <c r="S30" s="318" t="str">
        <f t="shared" si="11"/>
        <v>INCLUDED</v>
      </c>
      <c r="T30" s="466">
        <f t="shared" si="0"/>
        <v>0</v>
      </c>
      <c r="U30" s="300">
        <f t="shared" si="1"/>
        <v>0</v>
      </c>
      <c r="V30" s="371">
        <f>Discount!$J$36</f>
        <v>0</v>
      </c>
      <c r="W30" s="300">
        <f t="shared" si="2"/>
        <v>0</v>
      </c>
      <c r="X30" s="301">
        <f t="shared" si="3"/>
        <v>0</v>
      </c>
      <c r="Y30" s="467">
        <f t="shared" si="4"/>
        <v>0</v>
      </c>
      <c r="Z30" s="560">
        <f t="shared" si="5"/>
        <v>0</v>
      </c>
      <c r="AA30" s="467">
        <f t="shared" si="6"/>
        <v>0</v>
      </c>
      <c r="AB30" s="468">
        <f t="shared" si="7"/>
        <v>0</v>
      </c>
      <c r="AC30" s="467">
        <f t="shared" si="8"/>
        <v>0</v>
      </c>
      <c r="AD30" s="468"/>
      <c r="AE30" s="565"/>
      <c r="AF30" s="6"/>
      <c r="AG30" s="6"/>
      <c r="AH30" s="6"/>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row>
    <row r="31" spans="1:69" s="469" customFormat="1" ht="30">
      <c r="A31" s="459">
        <v>14</v>
      </c>
      <c r="B31" s="631">
        <v>7000027678</v>
      </c>
      <c r="C31" s="631">
        <v>10</v>
      </c>
      <c r="D31" s="631">
        <v>150</v>
      </c>
      <c r="E31" s="631">
        <v>140</v>
      </c>
      <c r="F31" s="630" t="s">
        <v>565</v>
      </c>
      <c r="G31" s="631">
        <v>100044562</v>
      </c>
      <c r="H31" s="321"/>
      <c r="I31" s="322"/>
      <c r="J31" s="321"/>
      <c r="K31" s="320"/>
      <c r="L31" s="630" t="s">
        <v>633</v>
      </c>
      <c r="M31" s="631" t="s">
        <v>220</v>
      </c>
      <c r="N31" s="631">
        <v>5</v>
      </c>
      <c r="O31" s="465"/>
      <c r="P31" s="631">
        <v>18</v>
      </c>
      <c r="Q31" s="318" t="str">
        <f t="shared" si="9"/>
        <v>INCLUDED</v>
      </c>
      <c r="R31" s="318" t="str">
        <f t="shared" si="10"/>
        <v>INCLUDED</v>
      </c>
      <c r="S31" s="318" t="str">
        <f t="shared" si="11"/>
        <v>INCLUDED</v>
      </c>
      <c r="T31" s="466">
        <f t="shared" si="0"/>
        <v>0</v>
      </c>
      <c r="U31" s="300">
        <f t="shared" si="1"/>
        <v>0</v>
      </c>
      <c r="V31" s="371">
        <f>Discount!$J$36</f>
        <v>0</v>
      </c>
      <c r="W31" s="300">
        <f t="shared" si="2"/>
        <v>0</v>
      </c>
      <c r="X31" s="301">
        <f t="shared" si="3"/>
        <v>0</v>
      </c>
      <c r="Y31" s="467">
        <f t="shared" si="4"/>
        <v>0</v>
      </c>
      <c r="Z31" s="560">
        <f t="shared" si="5"/>
        <v>0</v>
      </c>
      <c r="AA31" s="467">
        <f t="shared" si="6"/>
        <v>0</v>
      </c>
      <c r="AB31" s="468">
        <f t="shared" si="7"/>
        <v>0</v>
      </c>
      <c r="AC31" s="467">
        <f t="shared" si="8"/>
        <v>0</v>
      </c>
      <c r="AD31" s="468"/>
      <c r="AE31" s="565"/>
      <c r="AF31" s="6"/>
      <c r="AG31" s="6"/>
      <c r="AH31" s="6"/>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row>
    <row r="32" spans="1:69" s="469" customFormat="1" ht="30">
      <c r="A32" s="459">
        <v>15</v>
      </c>
      <c r="B32" s="631">
        <v>7000027678</v>
      </c>
      <c r="C32" s="631">
        <v>10</v>
      </c>
      <c r="D32" s="631">
        <v>150</v>
      </c>
      <c r="E32" s="631">
        <v>150</v>
      </c>
      <c r="F32" s="630" t="s">
        <v>565</v>
      </c>
      <c r="G32" s="631">
        <v>100003780</v>
      </c>
      <c r="H32" s="321"/>
      <c r="I32" s="322"/>
      <c r="J32" s="321"/>
      <c r="K32" s="320"/>
      <c r="L32" s="630" t="s">
        <v>634</v>
      </c>
      <c r="M32" s="631" t="s">
        <v>219</v>
      </c>
      <c r="N32" s="631">
        <v>5</v>
      </c>
      <c r="O32" s="465"/>
      <c r="P32" s="631">
        <v>18</v>
      </c>
      <c r="Q32" s="318" t="str">
        <f t="shared" si="9"/>
        <v>INCLUDED</v>
      </c>
      <c r="R32" s="318" t="str">
        <f t="shared" si="10"/>
        <v>INCLUDED</v>
      </c>
      <c r="S32" s="318" t="str">
        <f t="shared" si="11"/>
        <v>INCLUDED</v>
      </c>
      <c r="T32" s="466">
        <f t="shared" si="0"/>
        <v>0</v>
      </c>
      <c r="U32" s="300">
        <f t="shared" si="1"/>
        <v>0</v>
      </c>
      <c r="V32" s="371">
        <f>Discount!$J$36</f>
        <v>0</v>
      </c>
      <c r="W32" s="300">
        <f t="shared" si="2"/>
        <v>0</v>
      </c>
      <c r="X32" s="301">
        <f t="shared" si="3"/>
        <v>0</v>
      </c>
      <c r="Y32" s="467">
        <f t="shared" si="4"/>
        <v>0</v>
      </c>
      <c r="Z32" s="560">
        <f t="shared" si="5"/>
        <v>0</v>
      </c>
      <c r="AA32" s="467">
        <f t="shared" si="6"/>
        <v>0</v>
      </c>
      <c r="AB32" s="468">
        <f t="shared" si="7"/>
        <v>0</v>
      </c>
      <c r="AC32" s="467">
        <f t="shared" si="8"/>
        <v>0</v>
      </c>
      <c r="AD32" s="468"/>
      <c r="AE32" s="565"/>
      <c r="AF32" s="6"/>
      <c r="AG32" s="6"/>
      <c r="AH32" s="6"/>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row>
    <row r="33" spans="1:69" s="469" customFormat="1">
      <c r="A33" s="459">
        <v>16</v>
      </c>
      <c r="B33" s="631">
        <v>7000027678</v>
      </c>
      <c r="C33" s="631">
        <v>10</v>
      </c>
      <c r="D33" s="631">
        <v>150</v>
      </c>
      <c r="E33" s="631">
        <v>160</v>
      </c>
      <c r="F33" s="630" t="s">
        <v>565</v>
      </c>
      <c r="G33" s="631">
        <v>100003779</v>
      </c>
      <c r="H33" s="321"/>
      <c r="I33" s="322"/>
      <c r="J33" s="321"/>
      <c r="K33" s="320"/>
      <c r="L33" s="630" t="s">
        <v>635</v>
      </c>
      <c r="M33" s="631" t="s">
        <v>219</v>
      </c>
      <c r="N33" s="631">
        <v>20</v>
      </c>
      <c r="O33" s="465"/>
      <c r="P33" s="631">
        <v>18</v>
      </c>
      <c r="Q33" s="318" t="str">
        <f t="shared" si="9"/>
        <v>INCLUDED</v>
      </c>
      <c r="R33" s="318" t="str">
        <f t="shared" si="10"/>
        <v>INCLUDED</v>
      </c>
      <c r="S33" s="318" t="str">
        <f t="shared" si="11"/>
        <v>INCLUDED</v>
      </c>
      <c r="T33" s="466">
        <f t="shared" si="0"/>
        <v>0</v>
      </c>
      <c r="U33" s="300">
        <f t="shared" si="1"/>
        <v>0</v>
      </c>
      <c r="V33" s="371">
        <f>Discount!$J$36</f>
        <v>0</v>
      </c>
      <c r="W33" s="300">
        <f t="shared" si="2"/>
        <v>0</v>
      </c>
      <c r="X33" s="301">
        <f t="shared" si="3"/>
        <v>0</v>
      </c>
      <c r="Y33" s="467">
        <f t="shared" si="4"/>
        <v>0</v>
      </c>
      <c r="Z33" s="560">
        <f t="shared" si="5"/>
        <v>0</v>
      </c>
      <c r="AA33" s="467">
        <f t="shared" si="6"/>
        <v>0</v>
      </c>
      <c r="AB33" s="468">
        <f t="shared" si="7"/>
        <v>0</v>
      </c>
      <c r="AC33" s="467">
        <f t="shared" si="8"/>
        <v>0</v>
      </c>
      <c r="AD33" s="468"/>
      <c r="AE33" s="565"/>
      <c r="AF33" s="6"/>
      <c r="AG33" s="6"/>
      <c r="AH33" s="6"/>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row>
    <row r="34" spans="1:69" s="472" customFormat="1" ht="30">
      <c r="A34" s="459">
        <v>17</v>
      </c>
      <c r="B34" s="631">
        <v>7000027678</v>
      </c>
      <c r="C34" s="631">
        <v>10</v>
      </c>
      <c r="D34" s="631">
        <v>150</v>
      </c>
      <c r="E34" s="631">
        <v>170</v>
      </c>
      <c r="F34" s="630" t="s">
        <v>565</v>
      </c>
      <c r="G34" s="631">
        <v>100003781</v>
      </c>
      <c r="H34" s="321"/>
      <c r="I34" s="322"/>
      <c r="J34" s="321"/>
      <c r="K34" s="320"/>
      <c r="L34" s="630" t="s">
        <v>636</v>
      </c>
      <c r="M34" s="631" t="s">
        <v>220</v>
      </c>
      <c r="N34" s="631">
        <v>1</v>
      </c>
      <c r="O34" s="465"/>
      <c r="P34" s="631">
        <v>18</v>
      </c>
      <c r="Q34" s="318" t="str">
        <f t="shared" si="9"/>
        <v>INCLUDED</v>
      </c>
      <c r="R34" s="318" t="str">
        <f t="shared" si="10"/>
        <v>INCLUDED</v>
      </c>
      <c r="S34" s="318" t="str">
        <f t="shared" si="11"/>
        <v>INCLUDED</v>
      </c>
      <c r="T34" s="466">
        <f t="shared" si="0"/>
        <v>0</v>
      </c>
      <c r="U34" s="300">
        <f t="shared" si="1"/>
        <v>0</v>
      </c>
      <c r="V34" s="371">
        <f>Discount!$J$36</f>
        <v>0</v>
      </c>
      <c r="W34" s="300">
        <f t="shared" si="2"/>
        <v>0</v>
      </c>
      <c r="X34" s="301">
        <f t="shared" si="3"/>
        <v>0</v>
      </c>
      <c r="Y34" s="467">
        <f t="shared" si="4"/>
        <v>0</v>
      </c>
      <c r="Z34" s="560">
        <f t="shared" si="5"/>
        <v>0</v>
      </c>
      <c r="AA34" s="467">
        <f t="shared" si="6"/>
        <v>0</v>
      </c>
      <c r="AB34" s="468">
        <f t="shared" si="7"/>
        <v>0</v>
      </c>
      <c r="AC34" s="467">
        <f t="shared" si="8"/>
        <v>0</v>
      </c>
      <c r="AD34" s="468"/>
      <c r="AE34" s="565"/>
      <c r="AF34" s="6"/>
      <c r="AG34" s="6"/>
      <c r="AH34" s="6"/>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218"/>
      <c r="BI34" s="218"/>
      <c r="BJ34" s="218"/>
      <c r="BK34" s="218"/>
      <c r="BL34" s="218"/>
      <c r="BM34" s="218"/>
      <c r="BN34" s="218"/>
      <c r="BO34" s="218"/>
      <c r="BP34" s="218"/>
      <c r="BQ34" s="218"/>
    </row>
    <row r="35" spans="1:69" s="472" customFormat="1" ht="45">
      <c r="A35" s="459">
        <v>18</v>
      </c>
      <c r="B35" s="631">
        <v>7000027678</v>
      </c>
      <c r="C35" s="631">
        <v>10</v>
      </c>
      <c r="D35" s="631">
        <v>150</v>
      </c>
      <c r="E35" s="631">
        <v>180</v>
      </c>
      <c r="F35" s="630" t="s">
        <v>565</v>
      </c>
      <c r="G35" s="631">
        <v>150000121</v>
      </c>
      <c r="H35" s="321"/>
      <c r="I35" s="322"/>
      <c r="J35" s="321"/>
      <c r="K35" s="320"/>
      <c r="L35" s="630" t="s">
        <v>637</v>
      </c>
      <c r="M35" s="631" t="s">
        <v>219</v>
      </c>
      <c r="N35" s="631">
        <v>20</v>
      </c>
      <c r="O35" s="465"/>
      <c r="P35" s="631">
        <v>18</v>
      </c>
      <c r="Q35" s="318" t="str">
        <f t="shared" si="9"/>
        <v>INCLUDED</v>
      </c>
      <c r="R35" s="318" t="str">
        <f t="shared" si="10"/>
        <v>INCLUDED</v>
      </c>
      <c r="S35" s="318" t="str">
        <f t="shared" si="11"/>
        <v>INCLUDED</v>
      </c>
      <c r="T35" s="466">
        <f t="shared" si="0"/>
        <v>0</v>
      </c>
      <c r="U35" s="300">
        <f t="shared" si="1"/>
        <v>0</v>
      </c>
      <c r="V35" s="371">
        <f>Discount!$J$36</f>
        <v>0</v>
      </c>
      <c r="W35" s="300">
        <f t="shared" si="2"/>
        <v>0</v>
      </c>
      <c r="X35" s="301">
        <f t="shared" si="3"/>
        <v>0</v>
      </c>
      <c r="Y35" s="467">
        <f t="shared" si="4"/>
        <v>0</v>
      </c>
      <c r="Z35" s="560">
        <f t="shared" si="5"/>
        <v>0</v>
      </c>
      <c r="AA35" s="467">
        <f t="shared" si="6"/>
        <v>0</v>
      </c>
      <c r="AB35" s="468">
        <f t="shared" si="7"/>
        <v>0</v>
      </c>
      <c r="AC35" s="467">
        <f t="shared" si="8"/>
        <v>0</v>
      </c>
      <c r="AD35" s="468"/>
      <c r="AE35" s="565"/>
      <c r="AF35" s="6"/>
      <c r="AG35" s="6"/>
      <c r="AH35" s="6"/>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218"/>
      <c r="BI35" s="218"/>
      <c r="BJ35" s="218"/>
      <c r="BK35" s="218"/>
      <c r="BL35" s="218"/>
      <c r="BM35" s="218"/>
      <c r="BN35" s="218"/>
      <c r="BO35" s="218"/>
      <c r="BP35" s="218"/>
      <c r="BQ35" s="218"/>
    </row>
    <row r="36" spans="1:69" s="472" customFormat="1" ht="30">
      <c r="A36" s="459">
        <v>19</v>
      </c>
      <c r="B36" s="631">
        <v>7000027678</v>
      </c>
      <c r="C36" s="631">
        <v>10</v>
      </c>
      <c r="D36" s="631">
        <v>150</v>
      </c>
      <c r="E36" s="631">
        <v>190</v>
      </c>
      <c r="F36" s="630" t="s">
        <v>565</v>
      </c>
      <c r="G36" s="631">
        <v>100005678</v>
      </c>
      <c r="H36" s="321"/>
      <c r="I36" s="322"/>
      <c r="J36" s="321"/>
      <c r="K36" s="320"/>
      <c r="L36" s="630" t="s">
        <v>517</v>
      </c>
      <c r="M36" s="631" t="s">
        <v>220</v>
      </c>
      <c r="N36" s="631">
        <v>4</v>
      </c>
      <c r="O36" s="465"/>
      <c r="P36" s="631">
        <v>18</v>
      </c>
      <c r="Q36" s="318" t="str">
        <f t="shared" si="9"/>
        <v>INCLUDED</v>
      </c>
      <c r="R36" s="318" t="str">
        <f t="shared" si="10"/>
        <v>INCLUDED</v>
      </c>
      <c r="S36" s="318" t="str">
        <f t="shared" si="11"/>
        <v>INCLUDED</v>
      </c>
      <c r="T36" s="466">
        <f t="shared" si="0"/>
        <v>0</v>
      </c>
      <c r="U36" s="300">
        <f t="shared" si="1"/>
        <v>0</v>
      </c>
      <c r="V36" s="371">
        <f>Discount!$J$36</f>
        <v>0</v>
      </c>
      <c r="W36" s="300">
        <f t="shared" si="2"/>
        <v>0</v>
      </c>
      <c r="X36" s="301">
        <f t="shared" si="3"/>
        <v>0</v>
      </c>
      <c r="Y36" s="467">
        <f t="shared" si="4"/>
        <v>0</v>
      </c>
      <c r="Z36" s="560">
        <f t="shared" si="5"/>
        <v>0</v>
      </c>
      <c r="AA36" s="467">
        <f t="shared" si="6"/>
        <v>0</v>
      </c>
      <c r="AB36" s="468">
        <f t="shared" si="7"/>
        <v>0</v>
      </c>
      <c r="AC36" s="467">
        <f t="shared" si="8"/>
        <v>0</v>
      </c>
      <c r="AD36" s="468"/>
      <c r="AE36" s="565"/>
      <c r="AF36" s="6"/>
      <c r="AG36" s="6"/>
      <c r="AH36" s="6"/>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218"/>
      <c r="BI36" s="218"/>
      <c r="BJ36" s="218"/>
      <c r="BK36" s="218"/>
      <c r="BL36" s="218"/>
      <c r="BM36" s="218"/>
      <c r="BN36" s="218"/>
      <c r="BO36" s="218"/>
      <c r="BP36" s="218"/>
      <c r="BQ36" s="218"/>
    </row>
    <row r="37" spans="1:69" s="469" customFormat="1" ht="45">
      <c r="A37" s="459">
        <v>20</v>
      </c>
      <c r="B37" s="631">
        <v>7000027678</v>
      </c>
      <c r="C37" s="631">
        <v>10</v>
      </c>
      <c r="D37" s="631">
        <v>150</v>
      </c>
      <c r="E37" s="631">
        <v>200</v>
      </c>
      <c r="F37" s="630" t="s">
        <v>565</v>
      </c>
      <c r="G37" s="631">
        <v>100005679</v>
      </c>
      <c r="H37" s="321"/>
      <c r="I37" s="322"/>
      <c r="J37" s="321"/>
      <c r="K37" s="320"/>
      <c r="L37" s="630" t="s">
        <v>518</v>
      </c>
      <c r="M37" s="631" t="s">
        <v>220</v>
      </c>
      <c r="N37" s="631">
        <v>4</v>
      </c>
      <c r="O37" s="465"/>
      <c r="P37" s="631">
        <v>18</v>
      </c>
      <c r="Q37" s="318" t="str">
        <f t="shared" si="9"/>
        <v>INCLUDED</v>
      </c>
      <c r="R37" s="318" t="str">
        <f t="shared" si="10"/>
        <v>INCLUDED</v>
      </c>
      <c r="S37" s="318" t="str">
        <f t="shared" si="11"/>
        <v>INCLUDED</v>
      </c>
      <c r="T37" s="466">
        <f t="shared" si="0"/>
        <v>0</v>
      </c>
      <c r="U37" s="300">
        <f t="shared" si="1"/>
        <v>0</v>
      </c>
      <c r="V37" s="371">
        <f>Discount!$J$36</f>
        <v>0</v>
      </c>
      <c r="W37" s="300">
        <f t="shared" si="2"/>
        <v>0</v>
      </c>
      <c r="X37" s="301">
        <f t="shared" si="3"/>
        <v>0</v>
      </c>
      <c r="Y37" s="467">
        <f t="shared" si="4"/>
        <v>0</v>
      </c>
      <c r="Z37" s="560">
        <f t="shared" si="5"/>
        <v>0</v>
      </c>
      <c r="AA37" s="467">
        <f t="shared" si="6"/>
        <v>0</v>
      </c>
      <c r="AB37" s="468">
        <f t="shared" si="7"/>
        <v>0</v>
      </c>
      <c r="AC37" s="467">
        <f t="shared" si="8"/>
        <v>0</v>
      </c>
      <c r="AD37" s="468"/>
      <c r="AE37" s="565"/>
      <c r="AF37" s="6"/>
      <c r="AG37" s="6"/>
      <c r="AH37" s="6"/>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row>
    <row r="38" spans="1:69" s="469" customFormat="1" ht="60">
      <c r="A38" s="459">
        <v>21</v>
      </c>
      <c r="B38" s="631">
        <v>7000027678</v>
      </c>
      <c r="C38" s="631">
        <v>10</v>
      </c>
      <c r="D38" s="631">
        <v>150</v>
      </c>
      <c r="E38" s="631">
        <v>210</v>
      </c>
      <c r="F38" s="630" t="s">
        <v>565</v>
      </c>
      <c r="G38" s="631">
        <v>150000051</v>
      </c>
      <c r="H38" s="321"/>
      <c r="I38" s="322"/>
      <c r="J38" s="321"/>
      <c r="K38" s="320"/>
      <c r="L38" s="630" t="s">
        <v>638</v>
      </c>
      <c r="M38" s="631" t="s">
        <v>219</v>
      </c>
      <c r="N38" s="631">
        <v>4</v>
      </c>
      <c r="O38" s="465"/>
      <c r="P38" s="631">
        <v>18</v>
      </c>
      <c r="Q38" s="318" t="str">
        <f t="shared" si="9"/>
        <v>INCLUDED</v>
      </c>
      <c r="R38" s="318" t="str">
        <f t="shared" si="10"/>
        <v>INCLUDED</v>
      </c>
      <c r="S38" s="318" t="str">
        <f t="shared" si="11"/>
        <v>INCLUDED</v>
      </c>
      <c r="T38" s="466">
        <f t="shared" si="0"/>
        <v>0</v>
      </c>
      <c r="U38" s="300">
        <f t="shared" si="1"/>
        <v>0</v>
      </c>
      <c r="V38" s="371">
        <f>Discount!$J$36</f>
        <v>0</v>
      </c>
      <c r="W38" s="300">
        <f t="shared" si="2"/>
        <v>0</v>
      </c>
      <c r="X38" s="301">
        <f t="shared" si="3"/>
        <v>0</v>
      </c>
      <c r="Y38" s="467">
        <f t="shared" si="4"/>
        <v>0</v>
      </c>
      <c r="Z38" s="560">
        <f t="shared" si="5"/>
        <v>0</v>
      </c>
      <c r="AA38" s="467">
        <f t="shared" si="6"/>
        <v>0</v>
      </c>
      <c r="AB38" s="468">
        <f t="shared" si="7"/>
        <v>0</v>
      </c>
      <c r="AC38" s="467">
        <f t="shared" si="8"/>
        <v>0</v>
      </c>
      <c r="AD38" s="468"/>
      <c r="AE38" s="565"/>
      <c r="AF38" s="6"/>
      <c r="AG38" s="6"/>
      <c r="AH38" s="6"/>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row>
    <row r="39" spans="1:69" s="469" customFormat="1" ht="45">
      <c r="A39" s="459">
        <v>22</v>
      </c>
      <c r="B39" s="631">
        <v>7000027678</v>
      </c>
      <c r="C39" s="631">
        <v>10</v>
      </c>
      <c r="D39" s="631">
        <v>150</v>
      </c>
      <c r="E39" s="631">
        <v>220</v>
      </c>
      <c r="F39" s="630" t="s">
        <v>565</v>
      </c>
      <c r="G39" s="631">
        <v>100042674</v>
      </c>
      <c r="H39" s="321"/>
      <c r="I39" s="322"/>
      <c r="J39" s="321"/>
      <c r="K39" s="320"/>
      <c r="L39" s="630" t="s">
        <v>639</v>
      </c>
      <c r="M39" s="631" t="s">
        <v>364</v>
      </c>
      <c r="N39" s="631">
        <v>300</v>
      </c>
      <c r="O39" s="465"/>
      <c r="P39" s="631">
        <v>18</v>
      </c>
      <c r="Q39" s="318" t="str">
        <f t="shared" si="9"/>
        <v>INCLUDED</v>
      </c>
      <c r="R39" s="318" t="str">
        <f t="shared" si="10"/>
        <v>INCLUDED</v>
      </c>
      <c r="S39" s="318" t="str">
        <f t="shared" si="11"/>
        <v>INCLUDED</v>
      </c>
      <c r="T39" s="466">
        <f t="shared" si="0"/>
        <v>0</v>
      </c>
      <c r="U39" s="300">
        <f t="shared" si="1"/>
        <v>0</v>
      </c>
      <c r="V39" s="371">
        <f>Discount!$J$36</f>
        <v>0</v>
      </c>
      <c r="W39" s="300">
        <f t="shared" si="2"/>
        <v>0</v>
      </c>
      <c r="X39" s="301">
        <f t="shared" si="3"/>
        <v>0</v>
      </c>
      <c r="Y39" s="467">
        <f t="shared" si="4"/>
        <v>0</v>
      </c>
      <c r="Z39" s="560">
        <f t="shared" si="5"/>
        <v>0</v>
      </c>
      <c r="AA39" s="467">
        <f t="shared" si="6"/>
        <v>0</v>
      </c>
      <c r="AB39" s="468">
        <f t="shared" si="7"/>
        <v>0</v>
      </c>
      <c r="AC39" s="467">
        <f t="shared" si="8"/>
        <v>0</v>
      </c>
      <c r="AD39" s="468"/>
      <c r="AE39" s="565"/>
      <c r="AF39" s="6"/>
      <c r="AG39" s="6"/>
      <c r="AH39" s="6"/>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row>
    <row r="40" spans="1:69" s="469" customFormat="1" ht="30">
      <c r="A40" s="459">
        <v>23</v>
      </c>
      <c r="B40" s="631">
        <v>7000027678</v>
      </c>
      <c r="C40" s="631">
        <v>10</v>
      </c>
      <c r="D40" s="631">
        <v>150</v>
      </c>
      <c r="E40" s="631">
        <v>230</v>
      </c>
      <c r="F40" s="630" t="s">
        <v>565</v>
      </c>
      <c r="G40" s="631">
        <v>150000139</v>
      </c>
      <c r="H40" s="321"/>
      <c r="I40" s="322"/>
      <c r="J40" s="321"/>
      <c r="K40" s="320"/>
      <c r="L40" s="630" t="s">
        <v>640</v>
      </c>
      <c r="M40" s="631" t="s">
        <v>364</v>
      </c>
      <c r="N40" s="631">
        <v>800</v>
      </c>
      <c r="O40" s="465"/>
      <c r="P40" s="631">
        <v>18</v>
      </c>
      <c r="Q40" s="318" t="str">
        <f t="shared" si="9"/>
        <v>INCLUDED</v>
      </c>
      <c r="R40" s="318" t="str">
        <f t="shared" si="10"/>
        <v>INCLUDED</v>
      </c>
      <c r="S40" s="318" t="str">
        <f t="shared" si="11"/>
        <v>INCLUDED</v>
      </c>
      <c r="T40" s="466">
        <f t="shared" si="0"/>
        <v>0</v>
      </c>
      <c r="U40" s="300">
        <f t="shared" si="1"/>
        <v>0</v>
      </c>
      <c r="V40" s="371">
        <f>Discount!$J$36</f>
        <v>0</v>
      </c>
      <c r="W40" s="300">
        <f t="shared" si="2"/>
        <v>0</v>
      </c>
      <c r="X40" s="301">
        <f t="shared" si="3"/>
        <v>0</v>
      </c>
      <c r="Y40" s="467">
        <f t="shared" si="4"/>
        <v>0</v>
      </c>
      <c r="Z40" s="560">
        <f t="shared" si="5"/>
        <v>0</v>
      </c>
      <c r="AA40" s="467">
        <f t="shared" si="6"/>
        <v>0</v>
      </c>
      <c r="AB40" s="468">
        <f t="shared" si="7"/>
        <v>0</v>
      </c>
      <c r="AC40" s="467">
        <f t="shared" si="8"/>
        <v>0</v>
      </c>
      <c r="AD40" s="468"/>
      <c r="AE40" s="565"/>
      <c r="AF40" s="6"/>
      <c r="AG40" s="6"/>
      <c r="AH40" s="6"/>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row>
    <row r="41" spans="1:69" s="469" customFormat="1" ht="45">
      <c r="A41" s="459">
        <v>24</v>
      </c>
      <c r="B41" s="631">
        <v>7000027678</v>
      </c>
      <c r="C41" s="631">
        <v>10</v>
      </c>
      <c r="D41" s="631">
        <v>150</v>
      </c>
      <c r="E41" s="631">
        <v>240</v>
      </c>
      <c r="F41" s="630" t="s">
        <v>565</v>
      </c>
      <c r="G41" s="631">
        <v>100003426</v>
      </c>
      <c r="H41" s="321"/>
      <c r="I41" s="322"/>
      <c r="J41" s="321"/>
      <c r="K41" s="320"/>
      <c r="L41" s="630" t="s">
        <v>519</v>
      </c>
      <c r="M41" s="631" t="s">
        <v>219</v>
      </c>
      <c r="N41" s="631">
        <v>48</v>
      </c>
      <c r="O41" s="465"/>
      <c r="P41" s="631">
        <v>18</v>
      </c>
      <c r="Q41" s="318" t="str">
        <f t="shared" si="9"/>
        <v>INCLUDED</v>
      </c>
      <c r="R41" s="318" t="str">
        <f t="shared" si="10"/>
        <v>INCLUDED</v>
      </c>
      <c r="S41" s="318" t="str">
        <f t="shared" si="11"/>
        <v>INCLUDED</v>
      </c>
      <c r="T41" s="466">
        <f t="shared" si="0"/>
        <v>0</v>
      </c>
      <c r="U41" s="300">
        <f t="shared" si="1"/>
        <v>0</v>
      </c>
      <c r="V41" s="371">
        <f>Discount!$J$36</f>
        <v>0</v>
      </c>
      <c r="W41" s="300">
        <f t="shared" si="2"/>
        <v>0</v>
      </c>
      <c r="X41" s="301">
        <f t="shared" si="3"/>
        <v>0</v>
      </c>
      <c r="Y41" s="467">
        <f t="shared" si="4"/>
        <v>0</v>
      </c>
      <c r="Z41" s="560">
        <f t="shared" si="5"/>
        <v>0</v>
      </c>
      <c r="AA41" s="467">
        <f t="shared" si="6"/>
        <v>0</v>
      </c>
      <c r="AB41" s="468">
        <f t="shared" si="7"/>
        <v>0</v>
      </c>
      <c r="AC41" s="467">
        <f t="shared" si="8"/>
        <v>0</v>
      </c>
      <c r="AD41" s="468"/>
      <c r="AE41" s="565"/>
      <c r="AF41" s="6"/>
      <c r="AG41" s="6"/>
      <c r="AH41" s="6"/>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row>
    <row r="42" spans="1:69" s="469" customFormat="1" ht="75">
      <c r="A42" s="459">
        <v>25</v>
      </c>
      <c r="B42" s="631">
        <v>7000027678</v>
      </c>
      <c r="C42" s="631">
        <v>10</v>
      </c>
      <c r="D42" s="631">
        <v>150</v>
      </c>
      <c r="E42" s="631">
        <v>250</v>
      </c>
      <c r="F42" s="630" t="s">
        <v>565</v>
      </c>
      <c r="G42" s="631">
        <v>100003910</v>
      </c>
      <c r="H42" s="321"/>
      <c r="I42" s="322"/>
      <c r="J42" s="321"/>
      <c r="K42" s="320"/>
      <c r="L42" s="630" t="s">
        <v>641</v>
      </c>
      <c r="M42" s="631" t="s">
        <v>364</v>
      </c>
      <c r="N42" s="631">
        <v>350</v>
      </c>
      <c r="O42" s="465"/>
      <c r="P42" s="631">
        <v>18</v>
      </c>
      <c r="Q42" s="318" t="str">
        <f t="shared" si="9"/>
        <v>INCLUDED</v>
      </c>
      <c r="R42" s="318" t="str">
        <f t="shared" si="10"/>
        <v>INCLUDED</v>
      </c>
      <c r="S42" s="318" t="str">
        <f t="shared" si="11"/>
        <v>INCLUDED</v>
      </c>
      <c r="T42" s="466">
        <f t="shared" si="0"/>
        <v>0</v>
      </c>
      <c r="U42" s="300">
        <f t="shared" si="1"/>
        <v>0</v>
      </c>
      <c r="V42" s="371">
        <f>Discount!$J$36</f>
        <v>0</v>
      </c>
      <c r="W42" s="300">
        <f t="shared" si="2"/>
        <v>0</v>
      </c>
      <c r="X42" s="301">
        <f t="shared" si="3"/>
        <v>0</v>
      </c>
      <c r="Y42" s="467">
        <f t="shared" si="4"/>
        <v>0</v>
      </c>
      <c r="Z42" s="560">
        <f t="shared" si="5"/>
        <v>0</v>
      </c>
      <c r="AA42" s="467">
        <f t="shared" si="6"/>
        <v>0</v>
      </c>
      <c r="AB42" s="468">
        <f t="shared" si="7"/>
        <v>0</v>
      </c>
      <c r="AC42" s="467">
        <f t="shared" si="8"/>
        <v>0</v>
      </c>
      <c r="AD42" s="468"/>
      <c r="AE42" s="565"/>
      <c r="AF42" s="6"/>
      <c r="AG42" s="6"/>
      <c r="AH42" s="6"/>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row>
    <row r="43" spans="1:69" s="469" customFormat="1" ht="75">
      <c r="A43" s="459">
        <v>26</v>
      </c>
      <c r="B43" s="631">
        <v>7000027678</v>
      </c>
      <c r="C43" s="631">
        <v>10</v>
      </c>
      <c r="D43" s="631">
        <v>150</v>
      </c>
      <c r="E43" s="631">
        <v>260</v>
      </c>
      <c r="F43" s="630" t="s">
        <v>565</v>
      </c>
      <c r="G43" s="631">
        <v>100017943</v>
      </c>
      <c r="H43" s="321"/>
      <c r="I43" s="322"/>
      <c r="J43" s="321"/>
      <c r="K43" s="320"/>
      <c r="L43" s="630" t="s">
        <v>642</v>
      </c>
      <c r="M43" s="631" t="s">
        <v>364</v>
      </c>
      <c r="N43" s="631">
        <v>200</v>
      </c>
      <c r="O43" s="465"/>
      <c r="P43" s="631">
        <v>18</v>
      </c>
      <c r="Q43" s="318" t="str">
        <f t="shared" si="9"/>
        <v>INCLUDED</v>
      </c>
      <c r="R43" s="318" t="str">
        <f t="shared" si="10"/>
        <v>INCLUDED</v>
      </c>
      <c r="S43" s="318" t="str">
        <f t="shared" si="11"/>
        <v>INCLUDED</v>
      </c>
      <c r="T43" s="466">
        <f t="shared" si="0"/>
        <v>0</v>
      </c>
      <c r="U43" s="300">
        <f t="shared" si="1"/>
        <v>0</v>
      </c>
      <c r="V43" s="371">
        <f>Discount!$J$36</f>
        <v>0</v>
      </c>
      <c r="W43" s="300">
        <f t="shared" si="2"/>
        <v>0</v>
      </c>
      <c r="X43" s="301">
        <f t="shared" si="3"/>
        <v>0</v>
      </c>
      <c r="Y43" s="467">
        <f t="shared" si="4"/>
        <v>0</v>
      </c>
      <c r="Z43" s="560">
        <f t="shared" si="5"/>
        <v>0</v>
      </c>
      <c r="AA43" s="467">
        <f t="shared" si="6"/>
        <v>0</v>
      </c>
      <c r="AB43" s="468">
        <f t="shared" si="7"/>
        <v>0</v>
      </c>
      <c r="AC43" s="467">
        <f t="shared" si="8"/>
        <v>0</v>
      </c>
      <c r="AD43" s="468"/>
      <c r="AE43" s="565"/>
      <c r="AF43" s="6"/>
      <c r="AG43" s="6"/>
      <c r="AH43" s="6"/>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row>
    <row r="44" spans="1:69" s="469" customFormat="1" ht="75">
      <c r="A44" s="459">
        <v>27</v>
      </c>
      <c r="B44" s="631">
        <v>7000027678</v>
      </c>
      <c r="C44" s="631">
        <v>10</v>
      </c>
      <c r="D44" s="631">
        <v>150</v>
      </c>
      <c r="E44" s="631">
        <v>270</v>
      </c>
      <c r="F44" s="630" t="s">
        <v>565</v>
      </c>
      <c r="G44" s="631">
        <v>100044359</v>
      </c>
      <c r="H44" s="321"/>
      <c r="I44" s="322"/>
      <c r="J44" s="321"/>
      <c r="K44" s="320"/>
      <c r="L44" s="630" t="s">
        <v>643</v>
      </c>
      <c r="M44" s="631" t="s">
        <v>364</v>
      </c>
      <c r="N44" s="631">
        <v>100</v>
      </c>
      <c r="O44" s="465"/>
      <c r="P44" s="631">
        <v>18</v>
      </c>
      <c r="Q44" s="318" t="str">
        <f t="shared" si="9"/>
        <v>INCLUDED</v>
      </c>
      <c r="R44" s="318" t="str">
        <f t="shared" si="10"/>
        <v>INCLUDED</v>
      </c>
      <c r="S44" s="318" t="str">
        <f t="shared" si="11"/>
        <v>INCLUDED</v>
      </c>
      <c r="T44" s="466">
        <f t="shared" si="0"/>
        <v>0</v>
      </c>
      <c r="U44" s="300">
        <f t="shared" si="1"/>
        <v>0</v>
      </c>
      <c r="V44" s="371">
        <f>Discount!$J$36</f>
        <v>0</v>
      </c>
      <c r="W44" s="300">
        <f t="shared" si="2"/>
        <v>0</v>
      </c>
      <c r="X44" s="301">
        <f t="shared" si="3"/>
        <v>0</v>
      </c>
      <c r="Y44" s="467">
        <f t="shared" si="4"/>
        <v>0</v>
      </c>
      <c r="Z44" s="560">
        <f t="shared" si="5"/>
        <v>0</v>
      </c>
      <c r="AA44" s="467">
        <f t="shared" si="6"/>
        <v>0</v>
      </c>
      <c r="AB44" s="468">
        <f t="shared" si="7"/>
        <v>0</v>
      </c>
      <c r="AC44" s="467">
        <f t="shared" si="8"/>
        <v>0</v>
      </c>
      <c r="AD44" s="468"/>
      <c r="AE44" s="565"/>
      <c r="AF44" s="6"/>
      <c r="AG44" s="6"/>
      <c r="AH44" s="6"/>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row>
    <row r="45" spans="1:69" s="469" customFormat="1" ht="75">
      <c r="A45" s="459">
        <v>28</v>
      </c>
      <c r="B45" s="631">
        <v>7000027678</v>
      </c>
      <c r="C45" s="631">
        <v>10</v>
      </c>
      <c r="D45" s="631">
        <v>150</v>
      </c>
      <c r="E45" s="631">
        <v>280</v>
      </c>
      <c r="F45" s="630" t="s">
        <v>565</v>
      </c>
      <c r="G45" s="631">
        <v>150000040</v>
      </c>
      <c r="H45" s="321"/>
      <c r="I45" s="322"/>
      <c r="J45" s="321"/>
      <c r="K45" s="320"/>
      <c r="L45" s="630" t="s">
        <v>644</v>
      </c>
      <c r="M45" s="631" t="s">
        <v>364</v>
      </c>
      <c r="N45" s="631">
        <v>1325</v>
      </c>
      <c r="O45" s="465"/>
      <c r="P45" s="631">
        <v>18</v>
      </c>
      <c r="Q45" s="318" t="str">
        <f t="shared" si="9"/>
        <v>INCLUDED</v>
      </c>
      <c r="R45" s="318" t="str">
        <f t="shared" si="10"/>
        <v>INCLUDED</v>
      </c>
      <c r="S45" s="318" t="str">
        <f t="shared" si="11"/>
        <v>INCLUDED</v>
      </c>
      <c r="T45" s="466">
        <f t="shared" si="0"/>
        <v>0</v>
      </c>
      <c r="U45" s="300">
        <f t="shared" si="1"/>
        <v>0</v>
      </c>
      <c r="V45" s="371">
        <f>Discount!$J$36</f>
        <v>0</v>
      </c>
      <c r="W45" s="300">
        <f t="shared" si="2"/>
        <v>0</v>
      </c>
      <c r="X45" s="301">
        <f t="shared" si="3"/>
        <v>0</v>
      </c>
      <c r="Y45" s="467">
        <f t="shared" si="4"/>
        <v>0</v>
      </c>
      <c r="Z45" s="560">
        <f t="shared" si="5"/>
        <v>0</v>
      </c>
      <c r="AA45" s="467">
        <f t="shared" si="6"/>
        <v>0</v>
      </c>
      <c r="AB45" s="468">
        <f t="shared" si="7"/>
        <v>0</v>
      </c>
      <c r="AC45" s="467">
        <f t="shared" si="8"/>
        <v>0</v>
      </c>
      <c r="AD45" s="468"/>
      <c r="AE45" s="565"/>
      <c r="AF45" s="6"/>
      <c r="AG45" s="6"/>
      <c r="AH45" s="6"/>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row>
    <row r="46" spans="1:69" s="469" customFormat="1" ht="75">
      <c r="A46" s="459">
        <v>29</v>
      </c>
      <c r="B46" s="631">
        <v>7000027678</v>
      </c>
      <c r="C46" s="631">
        <v>10</v>
      </c>
      <c r="D46" s="631">
        <v>150</v>
      </c>
      <c r="E46" s="631">
        <v>290</v>
      </c>
      <c r="F46" s="630" t="s">
        <v>565</v>
      </c>
      <c r="G46" s="631">
        <v>150000041</v>
      </c>
      <c r="H46" s="321"/>
      <c r="I46" s="322"/>
      <c r="J46" s="321"/>
      <c r="K46" s="320"/>
      <c r="L46" s="630" t="s">
        <v>645</v>
      </c>
      <c r="M46" s="631" t="s">
        <v>364</v>
      </c>
      <c r="N46" s="631">
        <v>1425</v>
      </c>
      <c r="O46" s="465"/>
      <c r="P46" s="631">
        <v>18</v>
      </c>
      <c r="Q46" s="318" t="str">
        <f t="shared" si="9"/>
        <v>INCLUDED</v>
      </c>
      <c r="R46" s="318" t="str">
        <f t="shared" si="10"/>
        <v>INCLUDED</v>
      </c>
      <c r="S46" s="318" t="str">
        <f t="shared" si="11"/>
        <v>INCLUDED</v>
      </c>
      <c r="T46" s="466">
        <f t="shared" si="0"/>
        <v>0</v>
      </c>
      <c r="U46" s="300">
        <f t="shared" si="1"/>
        <v>0</v>
      </c>
      <c r="V46" s="371">
        <f>Discount!$J$36</f>
        <v>0</v>
      </c>
      <c r="W46" s="300">
        <f t="shared" si="2"/>
        <v>0</v>
      </c>
      <c r="X46" s="301">
        <f t="shared" si="3"/>
        <v>0</v>
      </c>
      <c r="Y46" s="467">
        <f t="shared" si="4"/>
        <v>0</v>
      </c>
      <c r="Z46" s="560">
        <f t="shared" si="5"/>
        <v>0</v>
      </c>
      <c r="AA46" s="467">
        <f t="shared" si="6"/>
        <v>0</v>
      </c>
      <c r="AB46" s="468">
        <f t="shared" si="7"/>
        <v>0</v>
      </c>
      <c r="AC46" s="467">
        <f t="shared" si="8"/>
        <v>0</v>
      </c>
      <c r="AD46" s="468"/>
      <c r="AE46" s="565"/>
      <c r="AF46" s="6"/>
      <c r="AG46" s="6"/>
      <c r="AH46" s="6"/>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row>
    <row r="47" spans="1:69" s="469" customFormat="1" ht="75">
      <c r="A47" s="459">
        <v>30</v>
      </c>
      <c r="B47" s="631">
        <v>7000027678</v>
      </c>
      <c r="C47" s="631">
        <v>10</v>
      </c>
      <c r="D47" s="631">
        <v>150</v>
      </c>
      <c r="E47" s="631">
        <v>300</v>
      </c>
      <c r="F47" s="630" t="s">
        <v>565</v>
      </c>
      <c r="G47" s="631">
        <v>150000042</v>
      </c>
      <c r="H47" s="321"/>
      <c r="I47" s="322"/>
      <c r="J47" s="321"/>
      <c r="K47" s="320"/>
      <c r="L47" s="630" t="s">
        <v>646</v>
      </c>
      <c r="M47" s="631" t="s">
        <v>364</v>
      </c>
      <c r="N47" s="631">
        <v>2250</v>
      </c>
      <c r="O47" s="465"/>
      <c r="P47" s="631">
        <v>18</v>
      </c>
      <c r="Q47" s="318" t="str">
        <f t="shared" si="9"/>
        <v>INCLUDED</v>
      </c>
      <c r="R47" s="318" t="str">
        <f t="shared" si="10"/>
        <v>INCLUDED</v>
      </c>
      <c r="S47" s="318" t="str">
        <f t="shared" si="11"/>
        <v>INCLUDED</v>
      </c>
      <c r="T47" s="466">
        <f t="shared" si="0"/>
        <v>0</v>
      </c>
      <c r="U47" s="300">
        <f t="shared" si="1"/>
        <v>0</v>
      </c>
      <c r="V47" s="371">
        <f>Discount!$J$36</f>
        <v>0</v>
      </c>
      <c r="W47" s="300">
        <f t="shared" si="2"/>
        <v>0</v>
      </c>
      <c r="X47" s="301">
        <f t="shared" si="3"/>
        <v>0</v>
      </c>
      <c r="Y47" s="467">
        <f t="shared" si="4"/>
        <v>0</v>
      </c>
      <c r="Z47" s="560">
        <f t="shared" si="5"/>
        <v>0</v>
      </c>
      <c r="AA47" s="467">
        <f t="shared" si="6"/>
        <v>0</v>
      </c>
      <c r="AB47" s="468">
        <f t="shared" si="7"/>
        <v>0</v>
      </c>
      <c r="AC47" s="467">
        <f t="shared" si="8"/>
        <v>0</v>
      </c>
      <c r="AD47" s="468"/>
      <c r="AE47" s="565"/>
      <c r="AF47" s="6"/>
      <c r="AG47" s="6"/>
      <c r="AH47" s="6"/>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row>
    <row r="48" spans="1:69" s="469" customFormat="1" ht="45">
      <c r="A48" s="459">
        <v>31</v>
      </c>
      <c r="B48" s="631">
        <v>7000027678</v>
      </c>
      <c r="C48" s="631">
        <v>10</v>
      </c>
      <c r="D48" s="631">
        <v>150</v>
      </c>
      <c r="E48" s="631">
        <v>310</v>
      </c>
      <c r="F48" s="630" t="s">
        <v>565</v>
      </c>
      <c r="G48" s="631">
        <v>150000024</v>
      </c>
      <c r="H48" s="321"/>
      <c r="I48" s="322"/>
      <c r="J48" s="321"/>
      <c r="K48" s="320"/>
      <c r="L48" s="630" t="s">
        <v>576</v>
      </c>
      <c r="M48" s="631" t="s">
        <v>219</v>
      </c>
      <c r="N48" s="631">
        <v>1</v>
      </c>
      <c r="O48" s="465"/>
      <c r="P48" s="631">
        <v>18</v>
      </c>
      <c r="Q48" s="318" t="str">
        <f t="shared" si="9"/>
        <v>INCLUDED</v>
      </c>
      <c r="R48" s="318" t="str">
        <f t="shared" si="10"/>
        <v>INCLUDED</v>
      </c>
      <c r="S48" s="318" t="str">
        <f t="shared" si="11"/>
        <v>INCLUDED</v>
      </c>
      <c r="T48" s="466">
        <f t="shared" si="0"/>
        <v>0</v>
      </c>
      <c r="U48" s="300">
        <f t="shared" si="1"/>
        <v>0</v>
      </c>
      <c r="V48" s="371">
        <f>Discount!$J$36</f>
        <v>0</v>
      </c>
      <c r="W48" s="300">
        <f t="shared" si="2"/>
        <v>0</v>
      </c>
      <c r="X48" s="301">
        <f t="shared" si="3"/>
        <v>0</v>
      </c>
      <c r="Y48" s="467">
        <f t="shared" si="4"/>
        <v>0</v>
      </c>
      <c r="Z48" s="560">
        <f t="shared" si="5"/>
        <v>0</v>
      </c>
      <c r="AA48" s="467">
        <f t="shared" si="6"/>
        <v>0</v>
      </c>
      <c r="AB48" s="468">
        <f t="shared" si="7"/>
        <v>0</v>
      </c>
      <c r="AC48" s="467">
        <f t="shared" si="8"/>
        <v>0</v>
      </c>
      <c r="AD48" s="468"/>
      <c r="AE48" s="565"/>
      <c r="AF48" s="6"/>
      <c r="AG48" s="6"/>
      <c r="AH48" s="6"/>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row>
    <row r="49" spans="1:69" s="469" customFormat="1" ht="45">
      <c r="A49" s="459">
        <v>32</v>
      </c>
      <c r="B49" s="631">
        <v>7000027678</v>
      </c>
      <c r="C49" s="631">
        <v>10</v>
      </c>
      <c r="D49" s="631">
        <v>150</v>
      </c>
      <c r="E49" s="631">
        <v>320</v>
      </c>
      <c r="F49" s="630" t="s">
        <v>565</v>
      </c>
      <c r="G49" s="631">
        <v>150000021</v>
      </c>
      <c r="H49" s="321"/>
      <c r="I49" s="322"/>
      <c r="J49" s="321"/>
      <c r="K49" s="320"/>
      <c r="L49" s="630" t="s">
        <v>577</v>
      </c>
      <c r="M49" s="631" t="s">
        <v>219</v>
      </c>
      <c r="N49" s="631">
        <v>9</v>
      </c>
      <c r="O49" s="465"/>
      <c r="P49" s="631">
        <v>18</v>
      </c>
      <c r="Q49" s="318" t="str">
        <f t="shared" si="9"/>
        <v>INCLUDED</v>
      </c>
      <c r="R49" s="318" t="str">
        <f t="shared" si="10"/>
        <v>INCLUDED</v>
      </c>
      <c r="S49" s="318" t="str">
        <f t="shared" si="11"/>
        <v>INCLUDED</v>
      </c>
      <c r="T49" s="466">
        <f t="shared" si="0"/>
        <v>0</v>
      </c>
      <c r="U49" s="300">
        <f t="shared" si="1"/>
        <v>0</v>
      </c>
      <c r="V49" s="371">
        <f>Discount!$J$36</f>
        <v>0</v>
      </c>
      <c r="W49" s="300">
        <f t="shared" si="2"/>
        <v>0</v>
      </c>
      <c r="X49" s="301">
        <f t="shared" si="3"/>
        <v>0</v>
      </c>
      <c r="Y49" s="467">
        <f t="shared" si="4"/>
        <v>0</v>
      </c>
      <c r="Z49" s="560">
        <f t="shared" si="5"/>
        <v>0</v>
      </c>
      <c r="AA49" s="467">
        <f t="shared" si="6"/>
        <v>0</v>
      </c>
      <c r="AB49" s="468">
        <f t="shared" si="7"/>
        <v>0</v>
      </c>
      <c r="AC49" s="467">
        <f t="shared" si="8"/>
        <v>0</v>
      </c>
      <c r="AD49" s="468"/>
      <c r="AE49" s="565"/>
      <c r="AF49" s="6"/>
      <c r="AG49" s="6"/>
      <c r="AH49" s="6"/>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row>
    <row r="50" spans="1:69" s="469" customFormat="1" ht="45">
      <c r="A50" s="459">
        <v>33</v>
      </c>
      <c r="B50" s="631">
        <v>7000027678</v>
      </c>
      <c r="C50" s="631">
        <v>10</v>
      </c>
      <c r="D50" s="631">
        <v>150</v>
      </c>
      <c r="E50" s="631">
        <v>330</v>
      </c>
      <c r="F50" s="630" t="s">
        <v>565</v>
      </c>
      <c r="G50" s="631">
        <v>150000023</v>
      </c>
      <c r="H50" s="321"/>
      <c r="I50" s="322"/>
      <c r="J50" s="321"/>
      <c r="K50" s="320"/>
      <c r="L50" s="630" t="s">
        <v>578</v>
      </c>
      <c r="M50" s="631" t="s">
        <v>219</v>
      </c>
      <c r="N50" s="631">
        <v>3</v>
      </c>
      <c r="O50" s="465"/>
      <c r="P50" s="631">
        <v>18</v>
      </c>
      <c r="Q50" s="318" t="str">
        <f t="shared" si="9"/>
        <v>INCLUDED</v>
      </c>
      <c r="R50" s="318" t="str">
        <f t="shared" si="10"/>
        <v>INCLUDED</v>
      </c>
      <c r="S50" s="318" t="str">
        <f t="shared" si="11"/>
        <v>INCLUDED</v>
      </c>
      <c r="T50" s="466">
        <f t="shared" si="0"/>
        <v>0</v>
      </c>
      <c r="U50" s="300">
        <f t="shared" si="1"/>
        <v>0</v>
      </c>
      <c r="V50" s="371">
        <f>Discount!$J$36</f>
        <v>0</v>
      </c>
      <c r="W50" s="300">
        <f t="shared" si="2"/>
        <v>0</v>
      </c>
      <c r="X50" s="301">
        <f t="shared" si="3"/>
        <v>0</v>
      </c>
      <c r="Y50" s="467">
        <f t="shared" si="4"/>
        <v>0</v>
      </c>
      <c r="Z50" s="560">
        <f t="shared" si="5"/>
        <v>0</v>
      </c>
      <c r="AA50" s="467">
        <f t="shared" si="6"/>
        <v>0</v>
      </c>
      <c r="AB50" s="468">
        <f t="shared" si="7"/>
        <v>0</v>
      </c>
      <c r="AC50" s="467">
        <f t="shared" si="8"/>
        <v>0</v>
      </c>
      <c r="AD50" s="468"/>
      <c r="AE50" s="565"/>
      <c r="AF50" s="6"/>
      <c r="AG50" s="6"/>
      <c r="AH50" s="6"/>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row>
    <row r="51" spans="1:69" s="469" customFormat="1" ht="60">
      <c r="A51" s="459">
        <v>34</v>
      </c>
      <c r="B51" s="631">
        <v>7000027678</v>
      </c>
      <c r="C51" s="631">
        <v>10</v>
      </c>
      <c r="D51" s="631">
        <v>150</v>
      </c>
      <c r="E51" s="631">
        <v>340</v>
      </c>
      <c r="F51" s="630" t="s">
        <v>565</v>
      </c>
      <c r="G51" s="631">
        <v>100003900</v>
      </c>
      <c r="H51" s="321"/>
      <c r="I51" s="322"/>
      <c r="J51" s="321"/>
      <c r="K51" s="320"/>
      <c r="L51" s="630" t="s">
        <v>579</v>
      </c>
      <c r="M51" s="631" t="s">
        <v>508</v>
      </c>
      <c r="N51" s="631">
        <v>2</v>
      </c>
      <c r="O51" s="465"/>
      <c r="P51" s="631">
        <v>18</v>
      </c>
      <c r="Q51" s="318" t="str">
        <f t="shared" si="9"/>
        <v>INCLUDED</v>
      </c>
      <c r="R51" s="318" t="str">
        <f t="shared" si="10"/>
        <v>INCLUDED</v>
      </c>
      <c r="S51" s="318" t="str">
        <f t="shared" si="11"/>
        <v>INCLUDED</v>
      </c>
      <c r="T51" s="466">
        <f t="shared" si="0"/>
        <v>0</v>
      </c>
      <c r="U51" s="300">
        <f t="shared" si="1"/>
        <v>0</v>
      </c>
      <c r="V51" s="371">
        <f>Discount!$J$36</f>
        <v>0</v>
      </c>
      <c r="W51" s="300">
        <f t="shared" si="2"/>
        <v>0</v>
      </c>
      <c r="X51" s="301">
        <f t="shared" si="3"/>
        <v>0</v>
      </c>
      <c r="Y51" s="467">
        <f t="shared" si="4"/>
        <v>0</v>
      </c>
      <c r="Z51" s="560">
        <f t="shared" si="5"/>
        <v>0</v>
      </c>
      <c r="AA51" s="467">
        <f t="shared" si="6"/>
        <v>0</v>
      </c>
      <c r="AB51" s="468">
        <f t="shared" si="7"/>
        <v>0</v>
      </c>
      <c r="AC51" s="467">
        <f t="shared" si="8"/>
        <v>0</v>
      </c>
      <c r="AD51" s="468"/>
      <c r="AE51" s="565"/>
      <c r="AF51" s="6"/>
      <c r="AG51" s="6"/>
      <c r="AH51" s="6"/>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row>
    <row r="52" spans="1:69" s="469" customFormat="1" ht="60">
      <c r="A52" s="459">
        <v>35</v>
      </c>
      <c r="B52" s="631">
        <v>7000027678</v>
      </c>
      <c r="C52" s="631">
        <v>10</v>
      </c>
      <c r="D52" s="631">
        <v>150</v>
      </c>
      <c r="E52" s="631">
        <v>350</v>
      </c>
      <c r="F52" s="630" t="s">
        <v>565</v>
      </c>
      <c r="G52" s="631">
        <v>100003902</v>
      </c>
      <c r="H52" s="321"/>
      <c r="I52" s="322"/>
      <c r="J52" s="321"/>
      <c r="K52" s="320"/>
      <c r="L52" s="630" t="s">
        <v>580</v>
      </c>
      <c r="M52" s="631" t="s">
        <v>508</v>
      </c>
      <c r="N52" s="631">
        <v>3</v>
      </c>
      <c r="O52" s="465"/>
      <c r="P52" s="631">
        <v>18</v>
      </c>
      <c r="Q52" s="318" t="str">
        <f t="shared" si="9"/>
        <v>INCLUDED</v>
      </c>
      <c r="R52" s="318" t="str">
        <f t="shared" si="10"/>
        <v>INCLUDED</v>
      </c>
      <c r="S52" s="318" t="str">
        <f t="shared" si="11"/>
        <v>INCLUDED</v>
      </c>
      <c r="T52" s="466">
        <f t="shared" si="0"/>
        <v>0</v>
      </c>
      <c r="U52" s="300">
        <f t="shared" si="1"/>
        <v>0</v>
      </c>
      <c r="V52" s="371">
        <f>Discount!$J$36</f>
        <v>0</v>
      </c>
      <c r="W52" s="300">
        <f t="shared" si="2"/>
        <v>0</v>
      </c>
      <c r="X52" s="301">
        <f t="shared" si="3"/>
        <v>0</v>
      </c>
      <c r="Y52" s="467">
        <f t="shared" si="4"/>
        <v>0</v>
      </c>
      <c r="Z52" s="560">
        <f t="shared" si="5"/>
        <v>0</v>
      </c>
      <c r="AA52" s="467">
        <f t="shared" si="6"/>
        <v>0</v>
      </c>
      <c r="AB52" s="468">
        <f t="shared" si="7"/>
        <v>0</v>
      </c>
      <c r="AC52" s="467">
        <f t="shared" si="8"/>
        <v>0</v>
      </c>
      <c r="AD52" s="468"/>
      <c r="AE52" s="565"/>
      <c r="AF52" s="6"/>
      <c r="AG52" s="6"/>
      <c r="AH52" s="6"/>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row>
    <row r="53" spans="1:69" s="469" customFormat="1" ht="60">
      <c r="A53" s="459">
        <v>36</v>
      </c>
      <c r="B53" s="631">
        <v>7000027678</v>
      </c>
      <c r="C53" s="631">
        <v>10</v>
      </c>
      <c r="D53" s="631">
        <v>150</v>
      </c>
      <c r="E53" s="631">
        <v>360</v>
      </c>
      <c r="F53" s="630" t="s">
        <v>565</v>
      </c>
      <c r="G53" s="631">
        <v>100043190</v>
      </c>
      <c r="H53" s="321"/>
      <c r="I53" s="322"/>
      <c r="J53" s="321"/>
      <c r="K53" s="320"/>
      <c r="L53" s="630" t="s">
        <v>647</v>
      </c>
      <c r="M53" s="631" t="s">
        <v>508</v>
      </c>
      <c r="N53" s="631">
        <v>5</v>
      </c>
      <c r="O53" s="465"/>
      <c r="P53" s="631">
        <v>18</v>
      </c>
      <c r="Q53" s="318" t="str">
        <f t="shared" si="9"/>
        <v>INCLUDED</v>
      </c>
      <c r="R53" s="318" t="str">
        <f t="shared" si="10"/>
        <v>INCLUDED</v>
      </c>
      <c r="S53" s="318" t="str">
        <f t="shared" si="11"/>
        <v>INCLUDED</v>
      </c>
      <c r="T53" s="466">
        <f t="shared" si="0"/>
        <v>0</v>
      </c>
      <c r="U53" s="300">
        <f t="shared" si="1"/>
        <v>0</v>
      </c>
      <c r="V53" s="371">
        <f>Discount!$J$36</f>
        <v>0</v>
      </c>
      <c r="W53" s="300">
        <f t="shared" si="2"/>
        <v>0</v>
      </c>
      <c r="X53" s="301">
        <f t="shared" si="3"/>
        <v>0</v>
      </c>
      <c r="Y53" s="467">
        <f t="shared" si="4"/>
        <v>0</v>
      </c>
      <c r="Z53" s="560">
        <f t="shared" si="5"/>
        <v>0</v>
      </c>
      <c r="AA53" s="467">
        <f t="shared" si="6"/>
        <v>0</v>
      </c>
      <c r="AB53" s="468">
        <f t="shared" si="7"/>
        <v>0</v>
      </c>
      <c r="AC53" s="467">
        <f t="shared" si="8"/>
        <v>0</v>
      </c>
      <c r="AD53" s="468"/>
      <c r="AE53" s="565"/>
      <c r="AF53" s="6"/>
      <c r="AG53" s="6"/>
      <c r="AH53" s="6"/>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row>
    <row r="54" spans="1:69" s="469" customFormat="1" ht="60">
      <c r="A54" s="459">
        <v>37</v>
      </c>
      <c r="B54" s="631">
        <v>7000027678</v>
      </c>
      <c r="C54" s="631">
        <v>10</v>
      </c>
      <c r="D54" s="631">
        <v>150</v>
      </c>
      <c r="E54" s="631">
        <v>370</v>
      </c>
      <c r="F54" s="630" t="s">
        <v>565</v>
      </c>
      <c r="G54" s="631">
        <v>100003866</v>
      </c>
      <c r="H54" s="321"/>
      <c r="I54" s="322"/>
      <c r="J54" s="321"/>
      <c r="K54" s="320"/>
      <c r="L54" s="630" t="s">
        <v>581</v>
      </c>
      <c r="M54" s="631" t="s">
        <v>508</v>
      </c>
      <c r="N54" s="631">
        <v>5</v>
      </c>
      <c r="O54" s="465"/>
      <c r="P54" s="631">
        <v>18</v>
      </c>
      <c r="Q54" s="318" t="str">
        <f t="shared" si="9"/>
        <v>INCLUDED</v>
      </c>
      <c r="R54" s="318" t="str">
        <f t="shared" si="10"/>
        <v>INCLUDED</v>
      </c>
      <c r="S54" s="318" t="str">
        <f t="shared" si="11"/>
        <v>INCLUDED</v>
      </c>
      <c r="T54" s="466">
        <f t="shared" si="0"/>
        <v>0</v>
      </c>
      <c r="U54" s="300">
        <f t="shared" si="1"/>
        <v>0</v>
      </c>
      <c r="V54" s="371">
        <f>Discount!$J$36</f>
        <v>0</v>
      </c>
      <c r="W54" s="300">
        <f t="shared" si="2"/>
        <v>0</v>
      </c>
      <c r="X54" s="301">
        <f t="shared" si="3"/>
        <v>0</v>
      </c>
      <c r="Y54" s="467">
        <f t="shared" si="4"/>
        <v>0</v>
      </c>
      <c r="Z54" s="560">
        <f t="shared" si="5"/>
        <v>0</v>
      </c>
      <c r="AA54" s="467">
        <f t="shared" si="6"/>
        <v>0</v>
      </c>
      <c r="AB54" s="468">
        <f t="shared" si="7"/>
        <v>0</v>
      </c>
      <c r="AC54" s="467">
        <f t="shared" si="8"/>
        <v>0</v>
      </c>
      <c r="AD54" s="468"/>
      <c r="AE54" s="565"/>
      <c r="AF54" s="6"/>
      <c r="AG54" s="6"/>
      <c r="AH54" s="6"/>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row>
    <row r="55" spans="1:69" s="469" customFormat="1" ht="30">
      <c r="A55" s="459">
        <v>38</v>
      </c>
      <c r="B55" s="631">
        <v>7000027678</v>
      </c>
      <c r="C55" s="631">
        <v>10</v>
      </c>
      <c r="D55" s="631">
        <v>150</v>
      </c>
      <c r="E55" s="631">
        <v>380</v>
      </c>
      <c r="F55" s="630" t="s">
        <v>565</v>
      </c>
      <c r="G55" s="631">
        <v>100003250</v>
      </c>
      <c r="H55" s="321"/>
      <c r="I55" s="322"/>
      <c r="J55" s="321"/>
      <c r="K55" s="320"/>
      <c r="L55" s="630" t="s">
        <v>648</v>
      </c>
      <c r="M55" s="631" t="s">
        <v>364</v>
      </c>
      <c r="N55" s="631">
        <v>750</v>
      </c>
      <c r="O55" s="465"/>
      <c r="P55" s="631">
        <v>18</v>
      </c>
      <c r="Q55" s="318" t="str">
        <f t="shared" si="9"/>
        <v>INCLUDED</v>
      </c>
      <c r="R55" s="318" t="str">
        <f t="shared" si="10"/>
        <v>INCLUDED</v>
      </c>
      <c r="S55" s="318" t="str">
        <f t="shared" si="11"/>
        <v>INCLUDED</v>
      </c>
      <c r="T55" s="466">
        <f t="shared" si="0"/>
        <v>0</v>
      </c>
      <c r="U55" s="300">
        <f t="shared" si="1"/>
        <v>0</v>
      </c>
      <c r="V55" s="371">
        <f>Discount!$J$36</f>
        <v>0</v>
      </c>
      <c r="W55" s="300">
        <f t="shared" si="2"/>
        <v>0</v>
      </c>
      <c r="X55" s="301">
        <f t="shared" si="3"/>
        <v>0</v>
      </c>
      <c r="Y55" s="467">
        <f t="shared" si="4"/>
        <v>0</v>
      </c>
      <c r="Z55" s="560">
        <f t="shared" si="5"/>
        <v>0</v>
      </c>
      <c r="AA55" s="467">
        <f t="shared" si="6"/>
        <v>0</v>
      </c>
      <c r="AB55" s="468">
        <f t="shared" si="7"/>
        <v>0</v>
      </c>
      <c r="AC55" s="467">
        <f t="shared" si="8"/>
        <v>0</v>
      </c>
      <c r="AD55" s="468"/>
      <c r="AE55" s="565"/>
      <c r="AF55" s="6"/>
      <c r="AG55" s="6"/>
      <c r="AH55" s="6"/>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row>
    <row r="56" spans="1:69" s="469" customFormat="1" ht="30">
      <c r="A56" s="459">
        <v>39</v>
      </c>
      <c r="B56" s="631">
        <v>7000027678</v>
      </c>
      <c r="C56" s="631">
        <v>10</v>
      </c>
      <c r="D56" s="631">
        <v>150</v>
      </c>
      <c r="E56" s="631">
        <v>390</v>
      </c>
      <c r="F56" s="630" t="s">
        <v>565</v>
      </c>
      <c r="G56" s="631">
        <v>100043154</v>
      </c>
      <c r="H56" s="321"/>
      <c r="I56" s="322"/>
      <c r="J56" s="321"/>
      <c r="K56" s="320"/>
      <c r="L56" s="630" t="s">
        <v>649</v>
      </c>
      <c r="M56" s="631" t="s">
        <v>220</v>
      </c>
      <c r="N56" s="631">
        <v>60</v>
      </c>
      <c r="O56" s="465"/>
      <c r="P56" s="631">
        <v>18</v>
      </c>
      <c r="Q56" s="318" t="str">
        <f t="shared" si="9"/>
        <v>INCLUDED</v>
      </c>
      <c r="R56" s="318" t="str">
        <f t="shared" si="10"/>
        <v>INCLUDED</v>
      </c>
      <c r="S56" s="318" t="str">
        <f t="shared" si="11"/>
        <v>INCLUDED</v>
      </c>
      <c r="T56" s="466">
        <f t="shared" si="0"/>
        <v>0</v>
      </c>
      <c r="U56" s="300">
        <f t="shared" si="1"/>
        <v>0</v>
      </c>
      <c r="V56" s="371">
        <f>Discount!$J$36</f>
        <v>0</v>
      </c>
      <c r="W56" s="300">
        <f t="shared" si="2"/>
        <v>0</v>
      </c>
      <c r="X56" s="301">
        <f t="shared" si="3"/>
        <v>0</v>
      </c>
      <c r="Y56" s="467">
        <f t="shared" si="4"/>
        <v>0</v>
      </c>
      <c r="Z56" s="560">
        <f t="shared" si="5"/>
        <v>0</v>
      </c>
      <c r="AA56" s="467">
        <f t="shared" si="6"/>
        <v>0</v>
      </c>
      <c r="AB56" s="468">
        <f t="shared" si="7"/>
        <v>0</v>
      </c>
      <c r="AC56" s="467">
        <f t="shared" si="8"/>
        <v>0</v>
      </c>
      <c r="AD56" s="468"/>
      <c r="AE56" s="565"/>
      <c r="AF56" s="6"/>
      <c r="AG56" s="6"/>
      <c r="AH56" s="6"/>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row>
    <row r="57" spans="1:69" s="469" customFormat="1" ht="30">
      <c r="A57" s="459">
        <v>40</v>
      </c>
      <c r="B57" s="631">
        <v>7000027678</v>
      </c>
      <c r="C57" s="631">
        <v>10</v>
      </c>
      <c r="D57" s="631">
        <v>150</v>
      </c>
      <c r="E57" s="631">
        <v>400</v>
      </c>
      <c r="F57" s="630" t="s">
        <v>565</v>
      </c>
      <c r="G57" s="631">
        <v>150000019</v>
      </c>
      <c r="H57" s="321"/>
      <c r="I57" s="322"/>
      <c r="J57" s="321"/>
      <c r="K57" s="320"/>
      <c r="L57" s="630" t="s">
        <v>650</v>
      </c>
      <c r="M57" s="631" t="s">
        <v>219</v>
      </c>
      <c r="N57" s="631">
        <v>40</v>
      </c>
      <c r="O57" s="465"/>
      <c r="P57" s="631">
        <v>18</v>
      </c>
      <c r="Q57" s="318" t="str">
        <f t="shared" si="9"/>
        <v>INCLUDED</v>
      </c>
      <c r="R57" s="318" t="str">
        <f t="shared" si="10"/>
        <v>INCLUDED</v>
      </c>
      <c r="S57" s="318" t="str">
        <f t="shared" si="11"/>
        <v>INCLUDED</v>
      </c>
      <c r="T57" s="466">
        <f t="shared" si="0"/>
        <v>0</v>
      </c>
      <c r="U57" s="300">
        <f t="shared" si="1"/>
        <v>0</v>
      </c>
      <c r="V57" s="371">
        <f>Discount!$J$36</f>
        <v>0</v>
      </c>
      <c r="W57" s="300">
        <f t="shared" si="2"/>
        <v>0</v>
      </c>
      <c r="X57" s="301">
        <f t="shared" si="3"/>
        <v>0</v>
      </c>
      <c r="Y57" s="467">
        <f t="shared" si="4"/>
        <v>0</v>
      </c>
      <c r="Z57" s="560">
        <f t="shared" si="5"/>
        <v>0</v>
      </c>
      <c r="AA57" s="467">
        <f t="shared" si="6"/>
        <v>0</v>
      </c>
      <c r="AB57" s="468">
        <f t="shared" si="7"/>
        <v>0</v>
      </c>
      <c r="AC57" s="467">
        <f t="shared" si="8"/>
        <v>0</v>
      </c>
      <c r="AD57" s="468"/>
      <c r="AE57" s="565"/>
      <c r="AF57" s="6"/>
      <c r="AG57" s="6"/>
      <c r="AH57" s="6"/>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row>
    <row r="58" spans="1:69" s="469" customFormat="1" ht="30">
      <c r="A58" s="459">
        <v>41</v>
      </c>
      <c r="B58" s="631">
        <v>7000027678</v>
      </c>
      <c r="C58" s="631">
        <v>10</v>
      </c>
      <c r="D58" s="631">
        <v>150</v>
      </c>
      <c r="E58" s="631">
        <v>410</v>
      </c>
      <c r="F58" s="630" t="s">
        <v>565</v>
      </c>
      <c r="G58" s="631">
        <v>100005742</v>
      </c>
      <c r="H58" s="321"/>
      <c r="I58" s="322"/>
      <c r="J58" s="321"/>
      <c r="K58" s="320"/>
      <c r="L58" s="630" t="s">
        <v>520</v>
      </c>
      <c r="M58" s="631" t="s">
        <v>220</v>
      </c>
      <c r="N58" s="631">
        <v>4</v>
      </c>
      <c r="O58" s="465"/>
      <c r="P58" s="631">
        <v>18</v>
      </c>
      <c r="Q58" s="318" t="str">
        <f t="shared" si="9"/>
        <v>INCLUDED</v>
      </c>
      <c r="R58" s="318" t="str">
        <f t="shared" si="10"/>
        <v>INCLUDED</v>
      </c>
      <c r="S58" s="318" t="str">
        <f t="shared" si="11"/>
        <v>INCLUDED</v>
      </c>
      <c r="T58" s="466">
        <f t="shared" si="0"/>
        <v>0</v>
      </c>
      <c r="U58" s="300">
        <f t="shared" si="1"/>
        <v>0</v>
      </c>
      <c r="V58" s="371">
        <f>Discount!$J$36</f>
        <v>0</v>
      </c>
      <c r="W58" s="300">
        <f t="shared" si="2"/>
        <v>0</v>
      </c>
      <c r="X58" s="301">
        <f t="shared" si="3"/>
        <v>0</v>
      </c>
      <c r="Y58" s="467">
        <f t="shared" si="4"/>
        <v>0</v>
      </c>
      <c r="Z58" s="560">
        <f t="shared" si="5"/>
        <v>0</v>
      </c>
      <c r="AA58" s="467">
        <f t="shared" si="6"/>
        <v>0</v>
      </c>
      <c r="AB58" s="468">
        <f t="shared" si="7"/>
        <v>0</v>
      </c>
      <c r="AC58" s="467">
        <f t="shared" si="8"/>
        <v>0</v>
      </c>
      <c r="AD58" s="468"/>
      <c r="AE58" s="565"/>
      <c r="AF58" s="6"/>
      <c r="AG58" s="6"/>
      <c r="AH58" s="6"/>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row>
    <row r="59" spans="1:69" s="472" customFormat="1" ht="30">
      <c r="A59" s="459">
        <v>42</v>
      </c>
      <c r="B59" s="631">
        <v>7000027678</v>
      </c>
      <c r="C59" s="631">
        <v>10</v>
      </c>
      <c r="D59" s="631">
        <v>150</v>
      </c>
      <c r="E59" s="631">
        <v>420</v>
      </c>
      <c r="F59" s="630" t="s">
        <v>565</v>
      </c>
      <c r="G59" s="631">
        <v>100003888</v>
      </c>
      <c r="H59" s="321"/>
      <c r="I59" s="322"/>
      <c r="J59" s="321"/>
      <c r="K59" s="320"/>
      <c r="L59" s="630" t="s">
        <v>651</v>
      </c>
      <c r="M59" s="631" t="s">
        <v>427</v>
      </c>
      <c r="N59" s="631">
        <v>19</v>
      </c>
      <c r="O59" s="465"/>
      <c r="P59" s="631">
        <v>18</v>
      </c>
      <c r="Q59" s="318" t="str">
        <f t="shared" si="9"/>
        <v>INCLUDED</v>
      </c>
      <c r="R59" s="318" t="str">
        <f t="shared" si="10"/>
        <v>INCLUDED</v>
      </c>
      <c r="S59" s="318" t="str">
        <f t="shared" si="11"/>
        <v>INCLUDED</v>
      </c>
      <c r="T59" s="466">
        <f t="shared" si="0"/>
        <v>0</v>
      </c>
      <c r="U59" s="300">
        <f t="shared" si="1"/>
        <v>0</v>
      </c>
      <c r="V59" s="371">
        <f>Discount!$J$36</f>
        <v>0</v>
      </c>
      <c r="W59" s="300">
        <f t="shared" si="2"/>
        <v>0</v>
      </c>
      <c r="X59" s="301">
        <f t="shared" si="3"/>
        <v>0</v>
      </c>
      <c r="Y59" s="467">
        <f t="shared" si="4"/>
        <v>0</v>
      </c>
      <c r="Z59" s="560">
        <f t="shared" si="5"/>
        <v>0</v>
      </c>
      <c r="AA59" s="467">
        <f t="shared" si="6"/>
        <v>0</v>
      </c>
      <c r="AB59" s="468">
        <f t="shared" si="7"/>
        <v>0</v>
      </c>
      <c r="AC59" s="467">
        <f t="shared" si="8"/>
        <v>0</v>
      </c>
      <c r="AD59" s="468"/>
      <c r="AE59" s="565"/>
      <c r="AF59" s="6"/>
      <c r="AG59" s="6"/>
      <c r="AH59" s="6"/>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218"/>
      <c r="BI59" s="218"/>
      <c r="BJ59" s="218"/>
      <c r="BK59" s="218"/>
      <c r="BL59" s="218"/>
      <c r="BM59" s="218"/>
      <c r="BN59" s="218"/>
      <c r="BO59" s="218"/>
      <c r="BP59" s="218"/>
      <c r="BQ59" s="218"/>
    </row>
    <row r="60" spans="1:69" s="472" customFormat="1" ht="30">
      <c r="A60" s="459">
        <v>43</v>
      </c>
      <c r="B60" s="631">
        <v>7000027678</v>
      </c>
      <c r="C60" s="631">
        <v>10</v>
      </c>
      <c r="D60" s="631">
        <v>150</v>
      </c>
      <c r="E60" s="631">
        <v>430</v>
      </c>
      <c r="F60" s="630" t="s">
        <v>565</v>
      </c>
      <c r="G60" s="631">
        <v>100003291</v>
      </c>
      <c r="H60" s="321"/>
      <c r="I60" s="322"/>
      <c r="J60" s="321"/>
      <c r="K60" s="320"/>
      <c r="L60" s="630" t="s">
        <v>652</v>
      </c>
      <c r="M60" s="631" t="s">
        <v>436</v>
      </c>
      <c r="N60" s="631">
        <v>7000</v>
      </c>
      <c r="O60" s="465"/>
      <c r="P60" s="631">
        <v>18</v>
      </c>
      <c r="Q60" s="318" t="str">
        <f t="shared" si="9"/>
        <v>INCLUDED</v>
      </c>
      <c r="R60" s="318" t="str">
        <f t="shared" si="10"/>
        <v>INCLUDED</v>
      </c>
      <c r="S60" s="318" t="str">
        <f t="shared" si="11"/>
        <v>INCLUDED</v>
      </c>
      <c r="T60" s="466">
        <f t="shared" si="0"/>
        <v>0</v>
      </c>
      <c r="U60" s="300">
        <f t="shared" si="1"/>
        <v>0</v>
      </c>
      <c r="V60" s="371">
        <f>Discount!$J$36</f>
        <v>0</v>
      </c>
      <c r="W60" s="300">
        <f t="shared" si="2"/>
        <v>0</v>
      </c>
      <c r="X60" s="301">
        <f t="shared" si="3"/>
        <v>0</v>
      </c>
      <c r="Y60" s="467">
        <f t="shared" si="4"/>
        <v>0</v>
      </c>
      <c r="Z60" s="560">
        <f t="shared" si="5"/>
        <v>0</v>
      </c>
      <c r="AA60" s="467">
        <f t="shared" si="6"/>
        <v>0</v>
      </c>
      <c r="AB60" s="468">
        <f t="shared" si="7"/>
        <v>0</v>
      </c>
      <c r="AC60" s="467">
        <f t="shared" si="8"/>
        <v>0</v>
      </c>
      <c r="AD60" s="468"/>
      <c r="AE60" s="565"/>
      <c r="AF60" s="6"/>
      <c r="AG60" s="6"/>
      <c r="AH60" s="6"/>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218"/>
      <c r="BI60" s="218"/>
      <c r="BJ60" s="218"/>
      <c r="BK60" s="218"/>
      <c r="BL60" s="218"/>
      <c r="BM60" s="218"/>
      <c r="BN60" s="218"/>
      <c r="BO60" s="218"/>
      <c r="BP60" s="218"/>
      <c r="BQ60" s="218"/>
    </row>
    <row r="61" spans="1:69" s="472" customFormat="1" ht="30">
      <c r="A61" s="459">
        <v>44</v>
      </c>
      <c r="B61" s="631">
        <v>7000027678</v>
      </c>
      <c r="C61" s="631">
        <v>10</v>
      </c>
      <c r="D61" s="631">
        <v>150</v>
      </c>
      <c r="E61" s="631">
        <v>440</v>
      </c>
      <c r="F61" s="630" t="s">
        <v>565</v>
      </c>
      <c r="G61" s="631">
        <v>100044577</v>
      </c>
      <c r="H61" s="321"/>
      <c r="I61" s="322"/>
      <c r="J61" s="321"/>
      <c r="K61" s="320"/>
      <c r="L61" s="630" t="s">
        <v>653</v>
      </c>
      <c r="M61" s="631" t="s">
        <v>436</v>
      </c>
      <c r="N61" s="631">
        <v>3500</v>
      </c>
      <c r="O61" s="465"/>
      <c r="P61" s="631">
        <v>18</v>
      </c>
      <c r="Q61" s="318" t="str">
        <f t="shared" si="9"/>
        <v>INCLUDED</v>
      </c>
      <c r="R61" s="318" t="str">
        <f t="shared" si="10"/>
        <v>INCLUDED</v>
      </c>
      <c r="S61" s="318" t="str">
        <f t="shared" si="11"/>
        <v>INCLUDED</v>
      </c>
      <c r="T61" s="466">
        <f t="shared" si="0"/>
        <v>0</v>
      </c>
      <c r="U61" s="300">
        <f t="shared" si="1"/>
        <v>0</v>
      </c>
      <c r="V61" s="371">
        <f>Discount!$J$36</f>
        <v>0</v>
      </c>
      <c r="W61" s="300">
        <f t="shared" si="2"/>
        <v>0</v>
      </c>
      <c r="X61" s="301">
        <f t="shared" si="3"/>
        <v>0</v>
      </c>
      <c r="Y61" s="467">
        <f t="shared" si="4"/>
        <v>0</v>
      </c>
      <c r="Z61" s="560">
        <f t="shared" si="5"/>
        <v>0</v>
      </c>
      <c r="AA61" s="467">
        <f t="shared" si="6"/>
        <v>0</v>
      </c>
      <c r="AB61" s="468">
        <f t="shared" si="7"/>
        <v>0</v>
      </c>
      <c r="AC61" s="467">
        <f t="shared" si="8"/>
        <v>0</v>
      </c>
      <c r="AD61" s="468"/>
      <c r="AE61" s="565"/>
      <c r="AF61" s="6"/>
      <c r="AG61" s="6"/>
      <c r="AH61" s="6"/>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218"/>
      <c r="BI61" s="218"/>
      <c r="BJ61" s="218"/>
      <c r="BK61" s="218"/>
      <c r="BL61" s="218"/>
      <c r="BM61" s="218"/>
      <c r="BN61" s="218"/>
      <c r="BO61" s="218"/>
      <c r="BP61" s="218"/>
      <c r="BQ61" s="218"/>
    </row>
    <row r="62" spans="1:69" s="469" customFormat="1" ht="45">
      <c r="A62" s="459">
        <v>45</v>
      </c>
      <c r="B62" s="631">
        <v>7000027678</v>
      </c>
      <c r="C62" s="631">
        <v>10</v>
      </c>
      <c r="D62" s="631">
        <v>150</v>
      </c>
      <c r="E62" s="631">
        <v>450</v>
      </c>
      <c r="F62" s="630" t="s">
        <v>565</v>
      </c>
      <c r="G62" s="631">
        <v>100003292</v>
      </c>
      <c r="H62" s="321"/>
      <c r="I62" s="322"/>
      <c r="J62" s="321"/>
      <c r="K62" s="320"/>
      <c r="L62" s="630" t="s">
        <v>654</v>
      </c>
      <c r="M62" s="631" t="s">
        <v>220</v>
      </c>
      <c r="N62" s="631">
        <v>150</v>
      </c>
      <c r="O62" s="465"/>
      <c r="P62" s="631">
        <v>18</v>
      </c>
      <c r="Q62" s="318" t="str">
        <f t="shared" si="9"/>
        <v>INCLUDED</v>
      </c>
      <c r="R62" s="318" t="str">
        <f t="shared" si="10"/>
        <v>INCLUDED</v>
      </c>
      <c r="S62" s="318" t="str">
        <f t="shared" si="11"/>
        <v>INCLUDED</v>
      </c>
      <c r="T62" s="466">
        <f t="shared" si="0"/>
        <v>0</v>
      </c>
      <c r="U62" s="300">
        <f t="shared" si="1"/>
        <v>0</v>
      </c>
      <c r="V62" s="371">
        <f>Discount!$J$36</f>
        <v>0</v>
      </c>
      <c r="W62" s="300">
        <f t="shared" si="2"/>
        <v>0</v>
      </c>
      <c r="X62" s="301">
        <f t="shared" si="3"/>
        <v>0</v>
      </c>
      <c r="Y62" s="467">
        <f t="shared" si="4"/>
        <v>0</v>
      </c>
      <c r="Z62" s="560">
        <f t="shared" si="5"/>
        <v>0</v>
      </c>
      <c r="AA62" s="467">
        <f t="shared" si="6"/>
        <v>0</v>
      </c>
      <c r="AB62" s="468">
        <f t="shared" si="7"/>
        <v>0</v>
      </c>
      <c r="AC62" s="467">
        <f t="shared" si="8"/>
        <v>0</v>
      </c>
      <c r="AD62" s="468"/>
      <c r="AE62" s="565"/>
      <c r="AF62" s="6"/>
      <c r="AG62" s="6"/>
      <c r="AH62" s="6"/>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row>
    <row r="63" spans="1:69" s="469" customFormat="1" ht="30">
      <c r="A63" s="459">
        <v>46</v>
      </c>
      <c r="B63" s="631">
        <v>7000027678</v>
      </c>
      <c r="C63" s="631">
        <v>10</v>
      </c>
      <c r="D63" s="631">
        <v>150</v>
      </c>
      <c r="E63" s="631">
        <v>460</v>
      </c>
      <c r="F63" s="630" t="s">
        <v>565</v>
      </c>
      <c r="G63" s="631">
        <v>100003878</v>
      </c>
      <c r="H63" s="321"/>
      <c r="I63" s="322"/>
      <c r="J63" s="321"/>
      <c r="K63" s="320"/>
      <c r="L63" s="630" t="s">
        <v>655</v>
      </c>
      <c r="M63" s="631" t="s">
        <v>220</v>
      </c>
      <c r="N63" s="631">
        <v>100</v>
      </c>
      <c r="O63" s="465"/>
      <c r="P63" s="631">
        <v>18</v>
      </c>
      <c r="Q63" s="318" t="str">
        <f t="shared" si="9"/>
        <v>INCLUDED</v>
      </c>
      <c r="R63" s="318" t="str">
        <f t="shared" si="10"/>
        <v>INCLUDED</v>
      </c>
      <c r="S63" s="318" t="str">
        <f t="shared" si="11"/>
        <v>INCLUDED</v>
      </c>
      <c r="T63" s="466">
        <f t="shared" si="0"/>
        <v>0</v>
      </c>
      <c r="U63" s="300">
        <f t="shared" si="1"/>
        <v>0</v>
      </c>
      <c r="V63" s="371">
        <f>Discount!$J$36</f>
        <v>0</v>
      </c>
      <c r="W63" s="300">
        <f t="shared" si="2"/>
        <v>0</v>
      </c>
      <c r="X63" s="301">
        <f t="shared" si="3"/>
        <v>0</v>
      </c>
      <c r="Y63" s="467">
        <f t="shared" si="4"/>
        <v>0</v>
      </c>
      <c r="Z63" s="560">
        <f t="shared" si="5"/>
        <v>0</v>
      </c>
      <c r="AA63" s="467">
        <f t="shared" si="6"/>
        <v>0</v>
      </c>
      <c r="AB63" s="468">
        <f t="shared" si="7"/>
        <v>0</v>
      </c>
      <c r="AC63" s="467">
        <f t="shared" si="8"/>
        <v>0</v>
      </c>
      <c r="AD63" s="468"/>
      <c r="AE63" s="565"/>
      <c r="AF63" s="6"/>
      <c r="AG63" s="6"/>
      <c r="AH63" s="6"/>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row>
    <row r="64" spans="1:69" s="469" customFormat="1" ht="30">
      <c r="A64" s="459">
        <v>47</v>
      </c>
      <c r="B64" s="631">
        <v>7000027678</v>
      </c>
      <c r="C64" s="631">
        <v>10</v>
      </c>
      <c r="D64" s="631">
        <v>150</v>
      </c>
      <c r="E64" s="631">
        <v>470</v>
      </c>
      <c r="F64" s="630" t="s">
        <v>565</v>
      </c>
      <c r="G64" s="631">
        <v>150000055</v>
      </c>
      <c r="H64" s="321"/>
      <c r="I64" s="322"/>
      <c r="J64" s="321"/>
      <c r="K64" s="320"/>
      <c r="L64" s="630" t="s">
        <v>521</v>
      </c>
      <c r="M64" s="631" t="s">
        <v>219</v>
      </c>
      <c r="N64" s="631">
        <v>4</v>
      </c>
      <c r="O64" s="465"/>
      <c r="P64" s="631">
        <v>18</v>
      </c>
      <c r="Q64" s="318" t="str">
        <f t="shared" si="9"/>
        <v>INCLUDED</v>
      </c>
      <c r="R64" s="318" t="str">
        <f t="shared" si="10"/>
        <v>INCLUDED</v>
      </c>
      <c r="S64" s="318" t="str">
        <f t="shared" si="11"/>
        <v>INCLUDED</v>
      </c>
      <c r="T64" s="466">
        <f t="shared" si="0"/>
        <v>0</v>
      </c>
      <c r="U64" s="300">
        <f t="shared" si="1"/>
        <v>0</v>
      </c>
      <c r="V64" s="371">
        <f>Discount!$J$36</f>
        <v>0</v>
      </c>
      <c r="W64" s="300">
        <f t="shared" si="2"/>
        <v>0</v>
      </c>
      <c r="X64" s="301">
        <f t="shared" si="3"/>
        <v>0</v>
      </c>
      <c r="Y64" s="467">
        <f t="shared" si="4"/>
        <v>0</v>
      </c>
      <c r="Z64" s="560">
        <f t="shared" si="5"/>
        <v>0</v>
      </c>
      <c r="AA64" s="467">
        <f t="shared" si="6"/>
        <v>0</v>
      </c>
      <c r="AB64" s="468">
        <f t="shared" si="7"/>
        <v>0</v>
      </c>
      <c r="AC64" s="467">
        <f t="shared" si="8"/>
        <v>0</v>
      </c>
      <c r="AD64" s="468"/>
      <c r="AE64" s="565"/>
      <c r="AF64" s="6"/>
      <c r="AG64" s="6"/>
      <c r="AH64" s="6"/>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row>
    <row r="65" spans="1:69" s="469" customFormat="1" ht="45">
      <c r="A65" s="459">
        <v>48</v>
      </c>
      <c r="B65" s="631">
        <v>7000027678</v>
      </c>
      <c r="C65" s="631">
        <v>10</v>
      </c>
      <c r="D65" s="631">
        <v>150</v>
      </c>
      <c r="E65" s="631">
        <v>480</v>
      </c>
      <c r="F65" s="630" t="s">
        <v>565</v>
      </c>
      <c r="G65" s="631">
        <v>150000061</v>
      </c>
      <c r="H65" s="321"/>
      <c r="I65" s="322"/>
      <c r="J65" s="321"/>
      <c r="K65" s="320"/>
      <c r="L65" s="630" t="s">
        <v>527</v>
      </c>
      <c r="M65" s="631" t="s">
        <v>364</v>
      </c>
      <c r="N65" s="631">
        <v>160</v>
      </c>
      <c r="O65" s="465"/>
      <c r="P65" s="631">
        <v>18</v>
      </c>
      <c r="Q65" s="318" t="str">
        <f t="shared" si="9"/>
        <v>INCLUDED</v>
      </c>
      <c r="R65" s="318" t="str">
        <f t="shared" si="10"/>
        <v>INCLUDED</v>
      </c>
      <c r="S65" s="318" t="str">
        <f t="shared" si="11"/>
        <v>INCLUDED</v>
      </c>
      <c r="T65" s="466">
        <f t="shared" si="0"/>
        <v>0</v>
      </c>
      <c r="U65" s="300">
        <f t="shared" si="1"/>
        <v>0</v>
      </c>
      <c r="V65" s="371">
        <f>Discount!$J$36</f>
        <v>0</v>
      </c>
      <c r="W65" s="300">
        <f t="shared" si="2"/>
        <v>0</v>
      </c>
      <c r="X65" s="301">
        <f t="shared" si="3"/>
        <v>0</v>
      </c>
      <c r="Y65" s="467">
        <f t="shared" si="4"/>
        <v>0</v>
      </c>
      <c r="Z65" s="560">
        <f t="shared" si="5"/>
        <v>0</v>
      </c>
      <c r="AA65" s="467">
        <f t="shared" si="6"/>
        <v>0</v>
      </c>
      <c r="AB65" s="468">
        <f t="shared" si="7"/>
        <v>0</v>
      </c>
      <c r="AC65" s="467">
        <f t="shared" si="8"/>
        <v>0</v>
      </c>
      <c r="AD65" s="468"/>
      <c r="AE65" s="565"/>
      <c r="AF65" s="6"/>
      <c r="AG65" s="6"/>
      <c r="AH65" s="6"/>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row>
    <row r="66" spans="1:69" s="469" customFormat="1" ht="135">
      <c r="A66" s="459">
        <v>49</v>
      </c>
      <c r="B66" s="631">
        <v>7000027678</v>
      </c>
      <c r="C66" s="631">
        <v>10</v>
      </c>
      <c r="D66" s="631">
        <v>150</v>
      </c>
      <c r="E66" s="631">
        <v>490</v>
      </c>
      <c r="F66" s="630" t="s">
        <v>565</v>
      </c>
      <c r="G66" s="631">
        <v>150000056</v>
      </c>
      <c r="H66" s="321"/>
      <c r="I66" s="322"/>
      <c r="J66" s="321"/>
      <c r="K66" s="320"/>
      <c r="L66" s="630" t="s">
        <v>522</v>
      </c>
      <c r="M66" s="631" t="s">
        <v>523</v>
      </c>
      <c r="N66" s="631">
        <v>3200</v>
      </c>
      <c r="O66" s="465"/>
      <c r="P66" s="631">
        <v>18</v>
      </c>
      <c r="Q66" s="318" t="str">
        <f t="shared" si="9"/>
        <v>INCLUDED</v>
      </c>
      <c r="R66" s="318" t="str">
        <f t="shared" si="10"/>
        <v>INCLUDED</v>
      </c>
      <c r="S66" s="318" t="str">
        <f t="shared" si="11"/>
        <v>INCLUDED</v>
      </c>
      <c r="T66" s="466">
        <f t="shared" si="0"/>
        <v>0</v>
      </c>
      <c r="U66" s="300">
        <f t="shared" si="1"/>
        <v>0</v>
      </c>
      <c r="V66" s="371">
        <f>Discount!$J$36</f>
        <v>0</v>
      </c>
      <c r="W66" s="300">
        <f t="shared" si="2"/>
        <v>0</v>
      </c>
      <c r="X66" s="301">
        <f t="shared" si="3"/>
        <v>0</v>
      </c>
      <c r="Y66" s="467">
        <f t="shared" si="4"/>
        <v>0</v>
      </c>
      <c r="Z66" s="560">
        <f t="shared" si="5"/>
        <v>0</v>
      </c>
      <c r="AA66" s="467">
        <f t="shared" si="6"/>
        <v>0</v>
      </c>
      <c r="AB66" s="468">
        <f t="shared" si="7"/>
        <v>0</v>
      </c>
      <c r="AC66" s="467">
        <f t="shared" si="8"/>
        <v>0</v>
      </c>
      <c r="AD66" s="468"/>
      <c r="AE66" s="565"/>
      <c r="AF66" s="6"/>
      <c r="AG66" s="6"/>
      <c r="AH66" s="6"/>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row>
    <row r="67" spans="1:69" s="469" customFormat="1" ht="180">
      <c r="A67" s="459">
        <v>50</v>
      </c>
      <c r="B67" s="631">
        <v>7000027678</v>
      </c>
      <c r="C67" s="631">
        <v>10</v>
      </c>
      <c r="D67" s="631">
        <v>150</v>
      </c>
      <c r="E67" s="631">
        <v>500</v>
      </c>
      <c r="F67" s="630" t="s">
        <v>565</v>
      </c>
      <c r="G67" s="631">
        <v>100007098</v>
      </c>
      <c r="H67" s="321"/>
      <c r="I67" s="322"/>
      <c r="J67" s="321"/>
      <c r="K67" s="320"/>
      <c r="L67" s="630" t="s">
        <v>524</v>
      </c>
      <c r="M67" s="631" t="s">
        <v>523</v>
      </c>
      <c r="N67" s="631">
        <v>4000</v>
      </c>
      <c r="O67" s="465"/>
      <c r="P67" s="631">
        <v>18</v>
      </c>
      <c r="Q67" s="318" t="str">
        <f t="shared" si="9"/>
        <v>INCLUDED</v>
      </c>
      <c r="R67" s="318" t="str">
        <f t="shared" si="10"/>
        <v>INCLUDED</v>
      </c>
      <c r="S67" s="318" t="str">
        <f t="shared" si="11"/>
        <v>INCLUDED</v>
      </c>
      <c r="T67" s="466">
        <f t="shared" si="0"/>
        <v>0</v>
      </c>
      <c r="U67" s="300">
        <f t="shared" si="1"/>
        <v>0</v>
      </c>
      <c r="V67" s="371">
        <f>Discount!$J$36</f>
        <v>0</v>
      </c>
      <c r="W67" s="300">
        <f t="shared" si="2"/>
        <v>0</v>
      </c>
      <c r="X67" s="301">
        <f t="shared" si="3"/>
        <v>0</v>
      </c>
      <c r="Y67" s="467">
        <f t="shared" si="4"/>
        <v>0</v>
      </c>
      <c r="Z67" s="560">
        <f t="shared" si="5"/>
        <v>0</v>
      </c>
      <c r="AA67" s="467">
        <f t="shared" si="6"/>
        <v>0</v>
      </c>
      <c r="AB67" s="468">
        <f t="shared" si="7"/>
        <v>0</v>
      </c>
      <c r="AC67" s="467">
        <f t="shared" si="8"/>
        <v>0</v>
      </c>
      <c r="AD67" s="468"/>
      <c r="AE67" s="565"/>
      <c r="AF67" s="6"/>
      <c r="AG67" s="6"/>
      <c r="AH67" s="6"/>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row>
    <row r="68" spans="1:69" s="469" customFormat="1">
      <c r="A68" s="459">
        <v>51</v>
      </c>
      <c r="B68" s="631">
        <v>7000027678</v>
      </c>
      <c r="C68" s="631">
        <v>10</v>
      </c>
      <c r="D68" s="631">
        <v>150</v>
      </c>
      <c r="E68" s="631">
        <v>510</v>
      </c>
      <c r="F68" s="630" t="s">
        <v>565</v>
      </c>
      <c r="G68" s="631">
        <v>100003889</v>
      </c>
      <c r="H68" s="321"/>
      <c r="I68" s="322"/>
      <c r="J68" s="321"/>
      <c r="K68" s="320"/>
      <c r="L68" s="630" t="s">
        <v>525</v>
      </c>
      <c r="M68" s="631" t="s">
        <v>526</v>
      </c>
      <c r="N68" s="631">
        <v>1600</v>
      </c>
      <c r="O68" s="465"/>
      <c r="P68" s="631">
        <v>18</v>
      </c>
      <c r="Q68" s="318" t="str">
        <f t="shared" si="9"/>
        <v>INCLUDED</v>
      </c>
      <c r="R68" s="318" t="str">
        <f t="shared" si="10"/>
        <v>INCLUDED</v>
      </c>
      <c r="S68" s="318" t="str">
        <f t="shared" si="11"/>
        <v>INCLUDED</v>
      </c>
      <c r="T68" s="466">
        <f t="shared" si="0"/>
        <v>0</v>
      </c>
      <c r="U68" s="300">
        <f t="shared" si="1"/>
        <v>0</v>
      </c>
      <c r="V68" s="371">
        <f>Discount!$J$36</f>
        <v>0</v>
      </c>
      <c r="W68" s="300">
        <f t="shared" si="2"/>
        <v>0</v>
      </c>
      <c r="X68" s="301">
        <f t="shared" si="3"/>
        <v>0</v>
      </c>
      <c r="Y68" s="467">
        <f t="shared" si="4"/>
        <v>0</v>
      </c>
      <c r="Z68" s="560">
        <f t="shared" si="5"/>
        <v>0</v>
      </c>
      <c r="AA68" s="467">
        <f t="shared" si="6"/>
        <v>0</v>
      </c>
      <c r="AB68" s="468">
        <f t="shared" si="7"/>
        <v>0</v>
      </c>
      <c r="AC68" s="467">
        <f t="shared" si="8"/>
        <v>0</v>
      </c>
      <c r="AD68" s="468"/>
      <c r="AE68" s="565"/>
      <c r="AF68" s="6"/>
      <c r="AG68" s="6"/>
      <c r="AH68" s="6"/>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row>
    <row r="69" spans="1:69" s="469" customFormat="1" ht="60">
      <c r="A69" s="459">
        <v>52</v>
      </c>
      <c r="B69" s="631">
        <v>7000027678</v>
      </c>
      <c r="C69" s="631">
        <v>10</v>
      </c>
      <c r="D69" s="631">
        <v>150</v>
      </c>
      <c r="E69" s="631">
        <v>520</v>
      </c>
      <c r="F69" s="630" t="s">
        <v>565</v>
      </c>
      <c r="G69" s="631">
        <v>150000176</v>
      </c>
      <c r="H69" s="321"/>
      <c r="I69" s="322"/>
      <c r="J69" s="321"/>
      <c r="K69" s="320"/>
      <c r="L69" s="630" t="s">
        <v>528</v>
      </c>
      <c r="M69" s="631" t="s">
        <v>364</v>
      </c>
      <c r="N69" s="631">
        <v>200</v>
      </c>
      <c r="O69" s="465"/>
      <c r="P69" s="631">
        <v>18</v>
      </c>
      <c r="Q69" s="318" t="str">
        <f t="shared" si="9"/>
        <v>INCLUDED</v>
      </c>
      <c r="R69" s="318" t="str">
        <f t="shared" si="10"/>
        <v>INCLUDED</v>
      </c>
      <c r="S69" s="318" t="str">
        <f t="shared" si="11"/>
        <v>INCLUDED</v>
      </c>
      <c r="T69" s="466">
        <f t="shared" si="0"/>
        <v>0</v>
      </c>
      <c r="U69" s="300">
        <f t="shared" si="1"/>
        <v>0</v>
      </c>
      <c r="V69" s="371">
        <f>Discount!$J$36</f>
        <v>0</v>
      </c>
      <c r="W69" s="300">
        <f t="shared" si="2"/>
        <v>0</v>
      </c>
      <c r="X69" s="301">
        <f t="shared" si="3"/>
        <v>0</v>
      </c>
      <c r="Y69" s="467">
        <f t="shared" si="4"/>
        <v>0</v>
      </c>
      <c r="Z69" s="560">
        <f t="shared" si="5"/>
        <v>0</v>
      </c>
      <c r="AA69" s="467">
        <f t="shared" si="6"/>
        <v>0</v>
      </c>
      <c r="AB69" s="468">
        <f t="shared" si="7"/>
        <v>0</v>
      </c>
      <c r="AC69" s="467">
        <f t="shared" si="8"/>
        <v>0</v>
      </c>
      <c r="AD69" s="468"/>
      <c r="AE69" s="565"/>
      <c r="AF69" s="6"/>
      <c r="AG69" s="6"/>
      <c r="AH69" s="6"/>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row>
    <row r="70" spans="1:69" s="469" customFormat="1" ht="30">
      <c r="A70" s="459">
        <v>53</v>
      </c>
      <c r="B70" s="631">
        <v>7000027678</v>
      </c>
      <c r="C70" s="631">
        <v>10</v>
      </c>
      <c r="D70" s="631">
        <v>150</v>
      </c>
      <c r="E70" s="631">
        <v>530</v>
      </c>
      <c r="F70" s="630" t="s">
        <v>565</v>
      </c>
      <c r="G70" s="631">
        <v>150000062</v>
      </c>
      <c r="H70" s="321"/>
      <c r="I70" s="322"/>
      <c r="J70" s="321"/>
      <c r="K70" s="320"/>
      <c r="L70" s="630" t="s">
        <v>529</v>
      </c>
      <c r="M70" s="631" t="s">
        <v>364</v>
      </c>
      <c r="N70" s="631">
        <v>640</v>
      </c>
      <c r="O70" s="465"/>
      <c r="P70" s="631">
        <v>18</v>
      </c>
      <c r="Q70" s="318" t="str">
        <f t="shared" si="9"/>
        <v>INCLUDED</v>
      </c>
      <c r="R70" s="318" t="str">
        <f t="shared" si="10"/>
        <v>INCLUDED</v>
      </c>
      <c r="S70" s="318" t="str">
        <f t="shared" si="11"/>
        <v>INCLUDED</v>
      </c>
      <c r="T70" s="466">
        <f t="shared" si="0"/>
        <v>0</v>
      </c>
      <c r="U70" s="300">
        <f t="shared" si="1"/>
        <v>0</v>
      </c>
      <c r="V70" s="371">
        <f>Discount!$J$36</f>
        <v>0</v>
      </c>
      <c r="W70" s="300">
        <f t="shared" si="2"/>
        <v>0</v>
      </c>
      <c r="X70" s="301">
        <f t="shared" si="3"/>
        <v>0</v>
      </c>
      <c r="Y70" s="467">
        <f t="shared" si="4"/>
        <v>0</v>
      </c>
      <c r="Z70" s="560">
        <f t="shared" si="5"/>
        <v>0</v>
      </c>
      <c r="AA70" s="467">
        <f t="shared" si="6"/>
        <v>0</v>
      </c>
      <c r="AB70" s="468">
        <f t="shared" si="7"/>
        <v>0</v>
      </c>
      <c r="AC70" s="467">
        <f t="shared" si="8"/>
        <v>0</v>
      </c>
      <c r="AD70" s="468"/>
      <c r="AE70" s="565"/>
      <c r="AF70" s="6"/>
      <c r="AG70" s="6"/>
      <c r="AH70" s="6"/>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row>
    <row r="71" spans="1:69" s="469" customFormat="1" ht="30">
      <c r="A71" s="459">
        <v>54</v>
      </c>
      <c r="B71" s="631">
        <v>7000027678</v>
      </c>
      <c r="C71" s="631">
        <v>10</v>
      </c>
      <c r="D71" s="631">
        <v>150</v>
      </c>
      <c r="E71" s="631">
        <v>540</v>
      </c>
      <c r="F71" s="630" t="s">
        <v>565</v>
      </c>
      <c r="G71" s="631">
        <v>150000175</v>
      </c>
      <c r="H71" s="321"/>
      <c r="I71" s="322"/>
      <c r="J71" s="321"/>
      <c r="K71" s="320"/>
      <c r="L71" s="630" t="s">
        <v>530</v>
      </c>
      <c r="M71" s="631" t="s">
        <v>364</v>
      </c>
      <c r="N71" s="631">
        <v>120</v>
      </c>
      <c r="O71" s="465"/>
      <c r="P71" s="631">
        <v>18</v>
      </c>
      <c r="Q71" s="318" t="str">
        <f t="shared" si="9"/>
        <v>INCLUDED</v>
      </c>
      <c r="R71" s="318" t="str">
        <f t="shared" si="10"/>
        <v>INCLUDED</v>
      </c>
      <c r="S71" s="318" t="str">
        <f t="shared" si="11"/>
        <v>INCLUDED</v>
      </c>
      <c r="T71" s="466">
        <f t="shared" si="0"/>
        <v>0</v>
      </c>
      <c r="U71" s="300">
        <f t="shared" si="1"/>
        <v>0</v>
      </c>
      <c r="V71" s="371">
        <f>Discount!$J$36</f>
        <v>0</v>
      </c>
      <c r="W71" s="300">
        <f t="shared" si="2"/>
        <v>0</v>
      </c>
      <c r="X71" s="301">
        <f t="shared" si="3"/>
        <v>0</v>
      </c>
      <c r="Y71" s="467">
        <f t="shared" si="4"/>
        <v>0</v>
      </c>
      <c r="Z71" s="560">
        <f t="shared" si="5"/>
        <v>0</v>
      </c>
      <c r="AA71" s="467">
        <f t="shared" si="6"/>
        <v>0</v>
      </c>
      <c r="AB71" s="468">
        <f t="shared" si="7"/>
        <v>0</v>
      </c>
      <c r="AC71" s="467">
        <f t="shared" si="8"/>
        <v>0</v>
      </c>
      <c r="AD71" s="468"/>
      <c r="AE71" s="565"/>
      <c r="AF71" s="6"/>
      <c r="AG71" s="6"/>
      <c r="AH71" s="6"/>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row>
    <row r="72" spans="1:69" s="469" customFormat="1" ht="45">
      <c r="A72" s="459">
        <v>55</v>
      </c>
      <c r="B72" s="631">
        <v>7000027678</v>
      </c>
      <c r="C72" s="631">
        <v>10</v>
      </c>
      <c r="D72" s="631">
        <v>150</v>
      </c>
      <c r="E72" s="631">
        <v>550</v>
      </c>
      <c r="F72" s="630" t="s">
        <v>565</v>
      </c>
      <c r="G72" s="631">
        <v>150000067</v>
      </c>
      <c r="H72" s="321"/>
      <c r="I72" s="322"/>
      <c r="J72" s="321"/>
      <c r="K72" s="320"/>
      <c r="L72" s="630" t="s">
        <v>531</v>
      </c>
      <c r="M72" s="631" t="s">
        <v>219</v>
      </c>
      <c r="N72" s="631">
        <v>4</v>
      </c>
      <c r="O72" s="465"/>
      <c r="P72" s="631">
        <v>18</v>
      </c>
      <c r="Q72" s="318" t="str">
        <f t="shared" si="9"/>
        <v>INCLUDED</v>
      </c>
      <c r="R72" s="318" t="str">
        <f t="shared" si="10"/>
        <v>INCLUDED</v>
      </c>
      <c r="S72" s="318" t="str">
        <f t="shared" si="11"/>
        <v>INCLUDED</v>
      </c>
      <c r="T72" s="466">
        <f t="shared" si="0"/>
        <v>0</v>
      </c>
      <c r="U72" s="300">
        <f t="shared" si="1"/>
        <v>0</v>
      </c>
      <c r="V72" s="371">
        <f>Discount!$J$36</f>
        <v>0</v>
      </c>
      <c r="W72" s="300">
        <f t="shared" si="2"/>
        <v>0</v>
      </c>
      <c r="X72" s="301">
        <f t="shared" si="3"/>
        <v>0</v>
      </c>
      <c r="Y72" s="467">
        <f t="shared" si="4"/>
        <v>0</v>
      </c>
      <c r="Z72" s="560">
        <f t="shared" si="5"/>
        <v>0</v>
      </c>
      <c r="AA72" s="467">
        <f t="shared" si="6"/>
        <v>0</v>
      </c>
      <c r="AB72" s="468">
        <f t="shared" si="7"/>
        <v>0</v>
      </c>
      <c r="AC72" s="467">
        <f t="shared" si="8"/>
        <v>0</v>
      </c>
      <c r="AD72" s="468"/>
      <c r="AE72" s="565"/>
      <c r="AF72" s="6"/>
      <c r="AG72" s="6"/>
      <c r="AH72" s="6"/>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row>
    <row r="73" spans="1:69" s="469" customFormat="1" ht="75">
      <c r="A73" s="459">
        <v>56</v>
      </c>
      <c r="B73" s="631">
        <v>7000027678</v>
      </c>
      <c r="C73" s="631">
        <v>10</v>
      </c>
      <c r="D73" s="631">
        <v>150</v>
      </c>
      <c r="E73" s="631">
        <v>560</v>
      </c>
      <c r="F73" s="630" t="s">
        <v>565</v>
      </c>
      <c r="G73" s="631">
        <v>150000174</v>
      </c>
      <c r="H73" s="321"/>
      <c r="I73" s="322"/>
      <c r="J73" s="321"/>
      <c r="K73" s="320"/>
      <c r="L73" s="630" t="s">
        <v>532</v>
      </c>
      <c r="M73" s="631" t="s">
        <v>364</v>
      </c>
      <c r="N73" s="631">
        <v>640</v>
      </c>
      <c r="O73" s="465"/>
      <c r="P73" s="631">
        <v>18</v>
      </c>
      <c r="Q73" s="318" t="str">
        <f t="shared" si="9"/>
        <v>INCLUDED</v>
      </c>
      <c r="R73" s="318" t="str">
        <f t="shared" si="10"/>
        <v>INCLUDED</v>
      </c>
      <c r="S73" s="318" t="str">
        <f t="shared" si="11"/>
        <v>INCLUDED</v>
      </c>
      <c r="T73" s="466">
        <f t="shared" si="0"/>
        <v>0</v>
      </c>
      <c r="U73" s="300">
        <f t="shared" si="1"/>
        <v>0</v>
      </c>
      <c r="V73" s="371">
        <f>Discount!$J$36</f>
        <v>0</v>
      </c>
      <c r="W73" s="300">
        <f t="shared" si="2"/>
        <v>0</v>
      </c>
      <c r="X73" s="301">
        <f t="shared" si="3"/>
        <v>0</v>
      </c>
      <c r="Y73" s="467">
        <f t="shared" si="4"/>
        <v>0</v>
      </c>
      <c r="Z73" s="560">
        <f t="shared" si="5"/>
        <v>0</v>
      </c>
      <c r="AA73" s="467">
        <f t="shared" si="6"/>
        <v>0</v>
      </c>
      <c r="AB73" s="468">
        <f t="shared" si="7"/>
        <v>0</v>
      </c>
      <c r="AC73" s="467">
        <f t="shared" si="8"/>
        <v>0</v>
      </c>
      <c r="AD73" s="468"/>
      <c r="AE73" s="565"/>
      <c r="AF73" s="6"/>
      <c r="AG73" s="6"/>
      <c r="AH73" s="6"/>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row>
    <row r="74" spans="1:69" s="469" customFormat="1" ht="30">
      <c r="A74" s="459">
        <v>57</v>
      </c>
      <c r="B74" s="631">
        <v>7000027678</v>
      </c>
      <c r="C74" s="631">
        <v>10</v>
      </c>
      <c r="D74" s="631">
        <v>150</v>
      </c>
      <c r="E74" s="631">
        <v>570</v>
      </c>
      <c r="F74" s="630" t="s">
        <v>565</v>
      </c>
      <c r="G74" s="631">
        <v>100001324</v>
      </c>
      <c r="H74" s="321"/>
      <c r="I74" s="322"/>
      <c r="J74" s="321"/>
      <c r="K74" s="320"/>
      <c r="L74" s="630" t="s">
        <v>656</v>
      </c>
      <c r="M74" s="631" t="s">
        <v>523</v>
      </c>
      <c r="N74" s="631">
        <v>3596</v>
      </c>
      <c r="O74" s="465"/>
      <c r="P74" s="631">
        <v>18</v>
      </c>
      <c r="Q74" s="318" t="str">
        <f t="shared" si="9"/>
        <v>INCLUDED</v>
      </c>
      <c r="R74" s="318" t="str">
        <f t="shared" si="10"/>
        <v>INCLUDED</v>
      </c>
      <c r="S74" s="318" t="str">
        <f t="shared" si="11"/>
        <v>INCLUDED</v>
      </c>
      <c r="T74" s="466">
        <f t="shared" si="0"/>
        <v>0</v>
      </c>
      <c r="U74" s="300">
        <f t="shared" si="1"/>
        <v>0</v>
      </c>
      <c r="V74" s="371">
        <f>Discount!$J$36</f>
        <v>0</v>
      </c>
      <c r="W74" s="300">
        <f t="shared" si="2"/>
        <v>0</v>
      </c>
      <c r="X74" s="301">
        <f t="shared" si="3"/>
        <v>0</v>
      </c>
      <c r="Y74" s="467">
        <f t="shared" si="4"/>
        <v>0</v>
      </c>
      <c r="Z74" s="560">
        <f t="shared" si="5"/>
        <v>0</v>
      </c>
      <c r="AA74" s="467">
        <f t="shared" si="6"/>
        <v>0</v>
      </c>
      <c r="AB74" s="468">
        <f t="shared" si="7"/>
        <v>0</v>
      </c>
      <c r="AC74" s="467">
        <f t="shared" si="8"/>
        <v>0</v>
      </c>
      <c r="AD74" s="468"/>
      <c r="AE74" s="565"/>
      <c r="AF74" s="6"/>
      <c r="AG74" s="6"/>
      <c r="AH74" s="6"/>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row>
    <row r="75" spans="1:69" s="469" customFormat="1">
      <c r="A75" s="459">
        <v>58</v>
      </c>
      <c r="B75" s="631">
        <v>7000027678</v>
      </c>
      <c r="C75" s="631">
        <v>10</v>
      </c>
      <c r="D75" s="631">
        <v>150</v>
      </c>
      <c r="E75" s="631">
        <v>580</v>
      </c>
      <c r="F75" s="630" t="s">
        <v>565</v>
      </c>
      <c r="G75" s="631">
        <v>100001325</v>
      </c>
      <c r="H75" s="321"/>
      <c r="I75" s="322"/>
      <c r="J75" s="321"/>
      <c r="K75" s="320"/>
      <c r="L75" s="630" t="s">
        <v>657</v>
      </c>
      <c r="M75" s="631" t="s">
        <v>523</v>
      </c>
      <c r="N75" s="631">
        <v>187.21</v>
      </c>
      <c r="O75" s="465"/>
      <c r="P75" s="631">
        <v>18</v>
      </c>
      <c r="Q75" s="318" t="str">
        <f t="shared" si="9"/>
        <v>INCLUDED</v>
      </c>
      <c r="R75" s="318" t="str">
        <f t="shared" si="10"/>
        <v>INCLUDED</v>
      </c>
      <c r="S75" s="318" t="str">
        <f t="shared" si="11"/>
        <v>INCLUDED</v>
      </c>
      <c r="T75" s="466">
        <f t="shared" si="0"/>
        <v>0</v>
      </c>
      <c r="U75" s="300">
        <f t="shared" si="1"/>
        <v>0</v>
      </c>
      <c r="V75" s="371">
        <f>Discount!$J$36</f>
        <v>0</v>
      </c>
      <c r="W75" s="300">
        <f t="shared" si="2"/>
        <v>0</v>
      </c>
      <c r="X75" s="301">
        <f t="shared" si="3"/>
        <v>0</v>
      </c>
      <c r="Y75" s="467">
        <f t="shared" si="4"/>
        <v>0</v>
      </c>
      <c r="Z75" s="560">
        <f t="shared" si="5"/>
        <v>0</v>
      </c>
      <c r="AA75" s="467">
        <f t="shared" si="6"/>
        <v>0</v>
      </c>
      <c r="AB75" s="468">
        <f t="shared" si="7"/>
        <v>0</v>
      </c>
      <c r="AC75" s="467">
        <f t="shared" si="8"/>
        <v>0</v>
      </c>
      <c r="AD75" s="468"/>
      <c r="AE75" s="565"/>
      <c r="AF75" s="6"/>
      <c r="AG75" s="6"/>
      <c r="AH75" s="6"/>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row>
    <row r="76" spans="1:69" s="472" customFormat="1" ht="16.5">
      <c r="A76" s="459">
        <v>59</v>
      </c>
      <c r="B76" s="631">
        <v>7000027678</v>
      </c>
      <c r="C76" s="631">
        <v>10</v>
      </c>
      <c r="D76" s="631">
        <v>150</v>
      </c>
      <c r="E76" s="631">
        <v>590</v>
      </c>
      <c r="F76" s="630" t="s">
        <v>565</v>
      </c>
      <c r="G76" s="631">
        <v>100001326</v>
      </c>
      <c r="H76" s="321"/>
      <c r="I76" s="322"/>
      <c r="J76" s="321"/>
      <c r="K76" s="320"/>
      <c r="L76" s="630" t="s">
        <v>658</v>
      </c>
      <c r="M76" s="631" t="s">
        <v>523</v>
      </c>
      <c r="N76" s="631">
        <v>19.84</v>
      </c>
      <c r="O76" s="465"/>
      <c r="P76" s="631">
        <v>18</v>
      </c>
      <c r="Q76" s="318" t="str">
        <f t="shared" si="9"/>
        <v>INCLUDED</v>
      </c>
      <c r="R76" s="318" t="str">
        <f t="shared" si="10"/>
        <v>INCLUDED</v>
      </c>
      <c r="S76" s="318" t="str">
        <f t="shared" si="11"/>
        <v>INCLUDED</v>
      </c>
      <c r="T76" s="466">
        <f t="shared" si="0"/>
        <v>0</v>
      </c>
      <c r="U76" s="300">
        <f t="shared" si="1"/>
        <v>0</v>
      </c>
      <c r="V76" s="371">
        <f>Discount!$J$36</f>
        <v>0</v>
      </c>
      <c r="W76" s="300">
        <f t="shared" si="2"/>
        <v>0</v>
      </c>
      <c r="X76" s="301">
        <f t="shared" si="3"/>
        <v>0</v>
      </c>
      <c r="Y76" s="467">
        <f t="shared" si="4"/>
        <v>0</v>
      </c>
      <c r="Z76" s="560">
        <f t="shared" si="5"/>
        <v>0</v>
      </c>
      <c r="AA76" s="467">
        <f t="shared" si="6"/>
        <v>0</v>
      </c>
      <c r="AB76" s="468">
        <f t="shared" si="7"/>
        <v>0</v>
      </c>
      <c r="AC76" s="467">
        <f t="shared" si="8"/>
        <v>0</v>
      </c>
      <c r="AD76" s="468"/>
      <c r="AE76" s="565"/>
      <c r="AF76" s="6"/>
      <c r="AG76" s="6"/>
      <c r="AH76" s="6"/>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218"/>
      <c r="BI76" s="218"/>
      <c r="BJ76" s="218"/>
      <c r="BK76" s="218"/>
      <c r="BL76" s="218"/>
      <c r="BM76" s="218"/>
      <c r="BN76" s="218"/>
      <c r="BO76" s="218"/>
      <c r="BP76" s="218"/>
      <c r="BQ76" s="218"/>
    </row>
    <row r="77" spans="1:69" s="472" customFormat="1" ht="45">
      <c r="A77" s="459">
        <v>60</v>
      </c>
      <c r="B77" s="631">
        <v>7000027678</v>
      </c>
      <c r="C77" s="631">
        <v>10</v>
      </c>
      <c r="D77" s="631">
        <v>150</v>
      </c>
      <c r="E77" s="631">
        <v>600</v>
      </c>
      <c r="F77" s="630" t="s">
        <v>565</v>
      </c>
      <c r="G77" s="631">
        <v>100001327</v>
      </c>
      <c r="H77" s="321"/>
      <c r="I77" s="322"/>
      <c r="J77" s="321"/>
      <c r="K77" s="320"/>
      <c r="L77" s="630" t="s">
        <v>659</v>
      </c>
      <c r="M77" s="631" t="s">
        <v>523</v>
      </c>
      <c r="N77" s="631">
        <v>879.95</v>
      </c>
      <c r="O77" s="465"/>
      <c r="P77" s="631">
        <v>18</v>
      </c>
      <c r="Q77" s="318" t="str">
        <f t="shared" si="9"/>
        <v>INCLUDED</v>
      </c>
      <c r="R77" s="318" t="str">
        <f t="shared" si="10"/>
        <v>INCLUDED</v>
      </c>
      <c r="S77" s="318" t="str">
        <f t="shared" si="11"/>
        <v>INCLUDED</v>
      </c>
      <c r="T77" s="466">
        <f t="shared" si="0"/>
        <v>0</v>
      </c>
      <c r="U77" s="300">
        <f t="shared" si="1"/>
        <v>0</v>
      </c>
      <c r="V77" s="371">
        <f>Discount!$J$36</f>
        <v>0</v>
      </c>
      <c r="W77" s="300">
        <f t="shared" si="2"/>
        <v>0</v>
      </c>
      <c r="X77" s="301">
        <f t="shared" si="3"/>
        <v>0</v>
      </c>
      <c r="Y77" s="467">
        <f t="shared" si="4"/>
        <v>0</v>
      </c>
      <c r="Z77" s="560">
        <f t="shared" si="5"/>
        <v>0</v>
      </c>
      <c r="AA77" s="467">
        <f t="shared" si="6"/>
        <v>0</v>
      </c>
      <c r="AB77" s="468">
        <f t="shared" si="7"/>
        <v>0</v>
      </c>
      <c r="AC77" s="467">
        <f t="shared" si="8"/>
        <v>0</v>
      </c>
      <c r="AD77" s="468"/>
      <c r="AE77" s="565"/>
      <c r="AF77" s="6"/>
      <c r="AG77" s="6"/>
      <c r="AH77" s="6"/>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218"/>
      <c r="BI77" s="218"/>
      <c r="BJ77" s="218"/>
      <c r="BK77" s="218"/>
      <c r="BL77" s="218"/>
      <c r="BM77" s="218"/>
      <c r="BN77" s="218"/>
      <c r="BO77" s="218"/>
      <c r="BP77" s="218"/>
      <c r="BQ77" s="218"/>
    </row>
    <row r="78" spans="1:69" s="472" customFormat="1" ht="16.5">
      <c r="A78" s="459">
        <v>61</v>
      </c>
      <c r="B78" s="631">
        <v>7000027678</v>
      </c>
      <c r="C78" s="631">
        <v>10</v>
      </c>
      <c r="D78" s="631">
        <v>150</v>
      </c>
      <c r="E78" s="631">
        <v>610</v>
      </c>
      <c r="F78" s="630" t="s">
        <v>565</v>
      </c>
      <c r="G78" s="631">
        <v>100001329</v>
      </c>
      <c r="H78" s="321"/>
      <c r="I78" s="322"/>
      <c r="J78" s="321"/>
      <c r="K78" s="320"/>
      <c r="L78" s="630" t="s">
        <v>660</v>
      </c>
      <c r="M78" s="631" t="s">
        <v>427</v>
      </c>
      <c r="N78" s="631">
        <v>59.96</v>
      </c>
      <c r="O78" s="465"/>
      <c r="P78" s="631">
        <v>18</v>
      </c>
      <c r="Q78" s="318" t="str">
        <f t="shared" si="9"/>
        <v>INCLUDED</v>
      </c>
      <c r="R78" s="318" t="str">
        <f t="shared" si="10"/>
        <v>INCLUDED</v>
      </c>
      <c r="S78" s="318" t="str">
        <f t="shared" si="11"/>
        <v>INCLUDED</v>
      </c>
      <c r="T78" s="466">
        <f t="shared" si="0"/>
        <v>0</v>
      </c>
      <c r="U78" s="300">
        <f t="shared" si="1"/>
        <v>0</v>
      </c>
      <c r="V78" s="371">
        <f>Discount!$J$36</f>
        <v>0</v>
      </c>
      <c r="W78" s="300">
        <f t="shared" si="2"/>
        <v>0</v>
      </c>
      <c r="X78" s="301">
        <f t="shared" si="3"/>
        <v>0</v>
      </c>
      <c r="Y78" s="467">
        <f t="shared" si="4"/>
        <v>0</v>
      </c>
      <c r="Z78" s="560">
        <f t="shared" si="5"/>
        <v>0</v>
      </c>
      <c r="AA78" s="467">
        <f t="shared" si="6"/>
        <v>0</v>
      </c>
      <c r="AB78" s="468">
        <f t="shared" si="7"/>
        <v>0</v>
      </c>
      <c r="AC78" s="467">
        <f t="shared" si="8"/>
        <v>0</v>
      </c>
      <c r="AD78" s="468"/>
      <c r="AE78" s="565"/>
      <c r="AF78" s="6"/>
      <c r="AG78" s="6"/>
      <c r="AH78" s="6"/>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218"/>
      <c r="BI78" s="218"/>
      <c r="BJ78" s="218"/>
      <c r="BK78" s="218"/>
      <c r="BL78" s="218"/>
      <c r="BM78" s="218"/>
      <c r="BN78" s="218"/>
      <c r="BO78" s="218"/>
      <c r="BP78" s="218"/>
      <c r="BQ78" s="218"/>
    </row>
    <row r="79" spans="1:69" s="472" customFormat="1" ht="45">
      <c r="A79" s="459">
        <v>62</v>
      </c>
      <c r="B79" s="631">
        <v>7000027678</v>
      </c>
      <c r="C79" s="631">
        <v>10</v>
      </c>
      <c r="D79" s="631">
        <v>150</v>
      </c>
      <c r="E79" s="631">
        <v>620</v>
      </c>
      <c r="F79" s="630" t="s">
        <v>565</v>
      </c>
      <c r="G79" s="631">
        <v>100001331</v>
      </c>
      <c r="H79" s="321"/>
      <c r="I79" s="322"/>
      <c r="J79" s="321"/>
      <c r="K79" s="320"/>
      <c r="L79" s="630" t="s">
        <v>661</v>
      </c>
      <c r="M79" s="631" t="s">
        <v>427</v>
      </c>
      <c r="N79" s="631">
        <v>1.33</v>
      </c>
      <c r="O79" s="465"/>
      <c r="P79" s="631">
        <v>18</v>
      </c>
      <c r="Q79" s="318" t="str">
        <f t="shared" si="9"/>
        <v>INCLUDED</v>
      </c>
      <c r="R79" s="318" t="str">
        <f t="shared" si="10"/>
        <v>INCLUDED</v>
      </c>
      <c r="S79" s="318" t="str">
        <f t="shared" si="11"/>
        <v>INCLUDED</v>
      </c>
      <c r="T79" s="466">
        <f t="shared" si="0"/>
        <v>0</v>
      </c>
      <c r="U79" s="300">
        <f t="shared" si="1"/>
        <v>0</v>
      </c>
      <c r="V79" s="371">
        <f>Discount!$J$36</f>
        <v>0</v>
      </c>
      <c r="W79" s="300">
        <f t="shared" si="2"/>
        <v>0</v>
      </c>
      <c r="X79" s="301">
        <f t="shared" si="3"/>
        <v>0</v>
      </c>
      <c r="Y79" s="467">
        <f t="shared" si="4"/>
        <v>0</v>
      </c>
      <c r="Z79" s="560">
        <f t="shared" si="5"/>
        <v>0</v>
      </c>
      <c r="AA79" s="467">
        <f t="shared" si="6"/>
        <v>0</v>
      </c>
      <c r="AB79" s="468">
        <f t="shared" si="7"/>
        <v>0</v>
      </c>
      <c r="AC79" s="467">
        <f t="shared" si="8"/>
        <v>0</v>
      </c>
      <c r="AD79" s="468"/>
      <c r="AE79" s="565"/>
      <c r="AF79" s="6"/>
      <c r="AG79" s="6"/>
      <c r="AH79" s="6"/>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218"/>
      <c r="BI79" s="218"/>
      <c r="BJ79" s="218"/>
      <c r="BK79" s="218"/>
      <c r="BL79" s="218"/>
      <c r="BM79" s="218"/>
      <c r="BN79" s="218"/>
      <c r="BO79" s="218"/>
      <c r="BP79" s="218"/>
      <c r="BQ79" s="218"/>
    </row>
    <row r="80" spans="1:69" s="472" customFormat="1" ht="75">
      <c r="A80" s="459">
        <v>63</v>
      </c>
      <c r="B80" s="631">
        <v>7000027678</v>
      </c>
      <c r="C80" s="631">
        <v>10</v>
      </c>
      <c r="D80" s="631">
        <v>150</v>
      </c>
      <c r="E80" s="631">
        <v>630</v>
      </c>
      <c r="F80" s="630" t="s">
        <v>565</v>
      </c>
      <c r="G80" s="631">
        <v>100007101</v>
      </c>
      <c r="H80" s="321"/>
      <c r="I80" s="322"/>
      <c r="J80" s="321"/>
      <c r="K80" s="320"/>
      <c r="L80" s="630" t="s">
        <v>662</v>
      </c>
      <c r="M80" s="631" t="s">
        <v>526</v>
      </c>
      <c r="N80" s="631">
        <v>480</v>
      </c>
      <c r="O80" s="465"/>
      <c r="P80" s="631">
        <v>18</v>
      </c>
      <c r="Q80" s="318" t="str">
        <f t="shared" si="9"/>
        <v>INCLUDED</v>
      </c>
      <c r="R80" s="318" t="str">
        <f t="shared" si="10"/>
        <v>INCLUDED</v>
      </c>
      <c r="S80" s="318" t="str">
        <f t="shared" si="11"/>
        <v>INCLUDED</v>
      </c>
      <c r="T80" s="466">
        <f t="shared" si="0"/>
        <v>0</v>
      </c>
      <c r="U80" s="300">
        <f t="shared" si="1"/>
        <v>0</v>
      </c>
      <c r="V80" s="371">
        <f>Discount!$J$36</f>
        <v>0</v>
      </c>
      <c r="W80" s="300">
        <f t="shared" si="2"/>
        <v>0</v>
      </c>
      <c r="X80" s="301">
        <f t="shared" si="3"/>
        <v>0</v>
      </c>
      <c r="Y80" s="467">
        <f t="shared" si="4"/>
        <v>0</v>
      </c>
      <c r="Z80" s="560">
        <f t="shared" si="5"/>
        <v>0</v>
      </c>
      <c r="AA80" s="467">
        <f t="shared" si="6"/>
        <v>0</v>
      </c>
      <c r="AB80" s="468">
        <f t="shared" si="7"/>
        <v>0</v>
      </c>
      <c r="AC80" s="467">
        <f t="shared" si="8"/>
        <v>0</v>
      </c>
      <c r="AD80" s="468"/>
      <c r="AE80" s="565"/>
      <c r="AF80" s="6"/>
      <c r="AG80" s="6"/>
      <c r="AH80" s="6"/>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218"/>
      <c r="BI80" s="218"/>
      <c r="BJ80" s="218"/>
      <c r="BK80" s="218"/>
      <c r="BL80" s="218"/>
      <c r="BM80" s="218"/>
      <c r="BN80" s="218"/>
      <c r="BO80" s="218"/>
      <c r="BP80" s="218"/>
      <c r="BQ80" s="218"/>
    </row>
    <row r="81" spans="1:69" s="472" customFormat="1" ht="16.5">
      <c r="A81" s="459">
        <v>64</v>
      </c>
      <c r="B81" s="631">
        <v>7000027678</v>
      </c>
      <c r="C81" s="631">
        <v>10</v>
      </c>
      <c r="D81" s="631">
        <v>150</v>
      </c>
      <c r="E81" s="631">
        <v>640</v>
      </c>
      <c r="F81" s="630" t="s">
        <v>565</v>
      </c>
      <c r="G81" s="631">
        <v>100001740</v>
      </c>
      <c r="H81" s="321"/>
      <c r="I81" s="322"/>
      <c r="J81" s="321"/>
      <c r="K81" s="320"/>
      <c r="L81" s="630" t="s">
        <v>663</v>
      </c>
      <c r="M81" s="631" t="s">
        <v>219</v>
      </c>
      <c r="N81" s="631">
        <v>4</v>
      </c>
      <c r="O81" s="465"/>
      <c r="P81" s="631">
        <v>18</v>
      </c>
      <c r="Q81" s="318" t="str">
        <f t="shared" si="9"/>
        <v>INCLUDED</v>
      </c>
      <c r="R81" s="318" t="str">
        <f t="shared" si="10"/>
        <v>INCLUDED</v>
      </c>
      <c r="S81" s="318" t="str">
        <f t="shared" si="11"/>
        <v>INCLUDED</v>
      </c>
      <c r="T81" s="466">
        <f t="shared" si="0"/>
        <v>0</v>
      </c>
      <c r="U81" s="300">
        <f t="shared" si="1"/>
        <v>0</v>
      </c>
      <c r="V81" s="371">
        <f>Discount!$J$36</f>
        <v>0</v>
      </c>
      <c r="W81" s="300">
        <f t="shared" si="2"/>
        <v>0</v>
      </c>
      <c r="X81" s="301">
        <f t="shared" si="3"/>
        <v>0</v>
      </c>
      <c r="Y81" s="467">
        <f t="shared" si="4"/>
        <v>0</v>
      </c>
      <c r="Z81" s="560">
        <f t="shared" si="5"/>
        <v>0</v>
      </c>
      <c r="AA81" s="467">
        <f t="shared" si="6"/>
        <v>0</v>
      </c>
      <c r="AB81" s="468">
        <f t="shared" si="7"/>
        <v>0</v>
      </c>
      <c r="AC81" s="467">
        <f t="shared" si="8"/>
        <v>0</v>
      </c>
      <c r="AD81" s="468"/>
      <c r="AE81" s="565"/>
      <c r="AF81" s="6"/>
      <c r="AG81" s="6"/>
      <c r="AH81" s="6"/>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218"/>
      <c r="BI81" s="218"/>
      <c r="BJ81" s="218"/>
      <c r="BK81" s="218"/>
      <c r="BL81" s="218"/>
      <c r="BM81" s="218"/>
      <c r="BN81" s="218"/>
      <c r="BO81" s="218"/>
      <c r="BP81" s="218"/>
      <c r="BQ81" s="218"/>
    </row>
    <row r="82" spans="1:69" s="472" customFormat="1" ht="60">
      <c r="A82" s="459">
        <v>65</v>
      </c>
      <c r="B82" s="631">
        <v>7000027678</v>
      </c>
      <c r="C82" s="631">
        <v>10</v>
      </c>
      <c r="D82" s="631">
        <v>150</v>
      </c>
      <c r="E82" s="631">
        <v>650</v>
      </c>
      <c r="F82" s="630" t="s">
        <v>565</v>
      </c>
      <c r="G82" s="631">
        <v>170004549</v>
      </c>
      <c r="H82" s="321"/>
      <c r="I82" s="322"/>
      <c r="J82" s="321"/>
      <c r="K82" s="320"/>
      <c r="L82" s="630" t="s">
        <v>664</v>
      </c>
      <c r="M82" s="631" t="s">
        <v>427</v>
      </c>
      <c r="N82" s="631">
        <v>24</v>
      </c>
      <c r="O82" s="465"/>
      <c r="P82" s="631">
        <v>18</v>
      </c>
      <c r="Q82" s="318" t="str">
        <f t="shared" si="9"/>
        <v>INCLUDED</v>
      </c>
      <c r="R82" s="318" t="str">
        <f t="shared" si="10"/>
        <v>INCLUDED</v>
      </c>
      <c r="S82" s="318" t="str">
        <f t="shared" si="11"/>
        <v>INCLUDED</v>
      </c>
      <c r="T82" s="466">
        <f t="shared" ref="T82:T88" si="12">IF(S82="Included",0,S82)</f>
        <v>0</v>
      </c>
      <c r="U82" s="300">
        <f t="shared" ref="U82:U88" si="13">IF( K82="",J82*(IF(S82="Included",0,S82))/100,K82*(IF(S82="Included",0,S82)))</f>
        <v>0</v>
      </c>
      <c r="V82" s="371">
        <f>Discount!$J$36</f>
        <v>0</v>
      </c>
      <c r="W82" s="300">
        <f t="shared" ref="W82:W88" si="14">V82*T82</f>
        <v>0</v>
      </c>
      <c r="X82" s="301">
        <f t="shared" ref="X82:X88" si="15">IF(K82="",J82*W82/100,K82*W82)</f>
        <v>0</v>
      </c>
      <c r="Y82" s="467">
        <f t="shared" ref="Y82:Y88" si="16">O82*N82</f>
        <v>0</v>
      </c>
      <c r="Z82" s="560">
        <f t="shared" ref="Z82:Z88" si="17">ROUND(O82,2)</f>
        <v>0</v>
      </c>
      <c r="AA82" s="467">
        <f t="shared" ref="AA82:AA88" si="18">N82*Z82</f>
        <v>0</v>
      </c>
      <c r="AB82" s="468">
        <f t="shared" ref="AB82:AB88" si="19">IF(K82="",J82/100,K82)</f>
        <v>0</v>
      </c>
      <c r="AC82" s="467">
        <f t="shared" ref="AC82:AC88" si="20">AA82*AB82</f>
        <v>0</v>
      </c>
      <c r="AD82" s="468"/>
      <c r="AE82" s="565"/>
      <c r="AF82" s="6"/>
      <c r="AG82" s="6"/>
      <c r="AH82" s="6"/>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218"/>
      <c r="BI82" s="218"/>
      <c r="BJ82" s="218"/>
      <c r="BK82" s="218"/>
      <c r="BL82" s="218"/>
      <c r="BM82" s="218"/>
      <c r="BN82" s="218"/>
      <c r="BO82" s="218"/>
      <c r="BP82" s="218"/>
      <c r="BQ82" s="218"/>
    </row>
    <row r="83" spans="1:69" s="472" customFormat="1" ht="30">
      <c r="A83" s="459">
        <v>66</v>
      </c>
      <c r="B83" s="631">
        <v>7000027679</v>
      </c>
      <c r="C83" s="631">
        <v>10</v>
      </c>
      <c r="D83" s="631">
        <v>160</v>
      </c>
      <c r="E83" s="631">
        <v>10</v>
      </c>
      <c r="F83" s="630" t="s">
        <v>564</v>
      </c>
      <c r="G83" s="631">
        <v>150000069</v>
      </c>
      <c r="H83" s="321"/>
      <c r="I83" s="322"/>
      <c r="J83" s="321"/>
      <c r="K83" s="320"/>
      <c r="L83" s="630" t="s">
        <v>567</v>
      </c>
      <c r="M83" s="631" t="s">
        <v>363</v>
      </c>
      <c r="N83" s="631">
        <v>91</v>
      </c>
      <c r="O83" s="465"/>
      <c r="P83" s="631">
        <v>18</v>
      </c>
      <c r="Q83" s="318" t="str">
        <f t="shared" ref="Q83:Q88" si="21">IF(O83=0, "INCLUDED", IF(ISERROR(O83*N83), O83, O83*N83))</f>
        <v>INCLUDED</v>
      </c>
      <c r="R83" s="318" t="str">
        <f t="shared" ref="R83:R135" si="22">IF(P83="", "INCLUDED", IF(ISERROR((P83*Q83)/100), Q83, (P83*Q83)/100))</f>
        <v>INCLUDED</v>
      </c>
      <c r="S83" s="318" t="str">
        <f t="shared" ref="S83:S88" si="23">IF(O83=0,"INCLUDED",IF(ISERROR(R83+Q83),Q83,(Q83+R83)))</f>
        <v>INCLUDED</v>
      </c>
      <c r="T83" s="466">
        <f t="shared" si="12"/>
        <v>0</v>
      </c>
      <c r="U83" s="300">
        <f t="shared" si="13"/>
        <v>0</v>
      </c>
      <c r="V83" s="371">
        <f>Discount!$J$36</f>
        <v>0</v>
      </c>
      <c r="W83" s="300">
        <f t="shared" si="14"/>
        <v>0</v>
      </c>
      <c r="X83" s="301">
        <f t="shared" si="15"/>
        <v>0</v>
      </c>
      <c r="Y83" s="467">
        <f t="shared" si="16"/>
        <v>0</v>
      </c>
      <c r="Z83" s="560">
        <f t="shared" si="17"/>
        <v>0</v>
      </c>
      <c r="AA83" s="467">
        <f t="shared" si="18"/>
        <v>0</v>
      </c>
      <c r="AB83" s="468">
        <f t="shared" si="19"/>
        <v>0</v>
      </c>
      <c r="AC83" s="467">
        <f t="shared" si="20"/>
        <v>0</v>
      </c>
      <c r="AD83" s="468"/>
      <c r="AE83" s="565"/>
      <c r="AF83" s="6"/>
      <c r="AG83" s="6"/>
      <c r="AH83" s="6"/>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218"/>
      <c r="BI83" s="218"/>
      <c r="BJ83" s="218"/>
      <c r="BK83" s="218"/>
      <c r="BL83" s="218"/>
      <c r="BM83" s="218"/>
      <c r="BN83" s="218"/>
      <c r="BO83" s="218"/>
      <c r="BP83" s="218"/>
      <c r="BQ83" s="218"/>
    </row>
    <row r="84" spans="1:69" s="472" customFormat="1" ht="60">
      <c r="A84" s="459">
        <v>67</v>
      </c>
      <c r="B84" s="631">
        <v>7000027679</v>
      </c>
      <c r="C84" s="631">
        <v>10</v>
      </c>
      <c r="D84" s="631">
        <v>160</v>
      </c>
      <c r="E84" s="631">
        <v>20</v>
      </c>
      <c r="F84" s="630" t="s">
        <v>564</v>
      </c>
      <c r="G84" s="631">
        <v>100017101</v>
      </c>
      <c r="H84" s="321"/>
      <c r="I84" s="322"/>
      <c r="J84" s="321"/>
      <c r="K84" s="320"/>
      <c r="L84" s="630" t="s">
        <v>665</v>
      </c>
      <c r="M84" s="631" t="s">
        <v>219</v>
      </c>
      <c r="N84" s="631">
        <v>4550</v>
      </c>
      <c r="O84" s="465"/>
      <c r="P84" s="631">
        <v>18</v>
      </c>
      <c r="Q84" s="318" t="str">
        <f t="shared" si="21"/>
        <v>INCLUDED</v>
      </c>
      <c r="R84" s="318" t="str">
        <f t="shared" si="22"/>
        <v>INCLUDED</v>
      </c>
      <c r="S84" s="318" t="str">
        <f t="shared" si="23"/>
        <v>INCLUDED</v>
      </c>
      <c r="T84" s="466">
        <f t="shared" si="12"/>
        <v>0</v>
      </c>
      <c r="U84" s="300">
        <f t="shared" si="13"/>
        <v>0</v>
      </c>
      <c r="V84" s="371">
        <f>Discount!$J$36</f>
        <v>0</v>
      </c>
      <c r="W84" s="300">
        <f t="shared" si="14"/>
        <v>0</v>
      </c>
      <c r="X84" s="301">
        <f t="shared" si="15"/>
        <v>0</v>
      </c>
      <c r="Y84" s="467">
        <f t="shared" si="16"/>
        <v>0</v>
      </c>
      <c r="Z84" s="560">
        <f t="shared" si="17"/>
        <v>0</v>
      </c>
      <c r="AA84" s="467">
        <f t="shared" si="18"/>
        <v>0</v>
      </c>
      <c r="AB84" s="468">
        <f t="shared" si="19"/>
        <v>0</v>
      </c>
      <c r="AC84" s="467">
        <f t="shared" si="20"/>
        <v>0</v>
      </c>
      <c r="AD84" s="468"/>
      <c r="AE84" s="565"/>
      <c r="AF84" s="6"/>
      <c r="AG84" s="6"/>
      <c r="AH84" s="6"/>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218"/>
      <c r="BI84" s="218"/>
      <c r="BJ84" s="218"/>
      <c r="BK84" s="218"/>
      <c r="BL84" s="218"/>
      <c r="BM84" s="218"/>
      <c r="BN84" s="218"/>
      <c r="BO84" s="218"/>
      <c r="BP84" s="218"/>
      <c r="BQ84" s="218"/>
    </row>
    <row r="85" spans="1:69" s="472" customFormat="1" ht="30">
      <c r="A85" s="459">
        <v>68</v>
      </c>
      <c r="B85" s="631">
        <v>7000027679</v>
      </c>
      <c r="C85" s="631">
        <v>10</v>
      </c>
      <c r="D85" s="631">
        <v>160</v>
      </c>
      <c r="E85" s="631">
        <v>30</v>
      </c>
      <c r="F85" s="630" t="s">
        <v>564</v>
      </c>
      <c r="G85" s="631">
        <v>100003884</v>
      </c>
      <c r="H85" s="321"/>
      <c r="I85" s="322"/>
      <c r="J85" s="321"/>
      <c r="K85" s="320"/>
      <c r="L85" s="630" t="s">
        <v>453</v>
      </c>
      <c r="M85" s="631" t="s">
        <v>220</v>
      </c>
      <c r="N85" s="631">
        <v>182</v>
      </c>
      <c r="O85" s="465"/>
      <c r="P85" s="631">
        <v>18</v>
      </c>
      <c r="Q85" s="318" t="str">
        <f t="shared" si="21"/>
        <v>INCLUDED</v>
      </c>
      <c r="R85" s="318" t="str">
        <f t="shared" si="22"/>
        <v>INCLUDED</v>
      </c>
      <c r="S85" s="318" t="str">
        <f t="shared" si="23"/>
        <v>INCLUDED</v>
      </c>
      <c r="T85" s="466">
        <f t="shared" si="12"/>
        <v>0</v>
      </c>
      <c r="U85" s="300">
        <f t="shared" si="13"/>
        <v>0</v>
      </c>
      <c r="V85" s="371">
        <f>Discount!$J$36</f>
        <v>0</v>
      </c>
      <c r="W85" s="300">
        <f t="shared" si="14"/>
        <v>0</v>
      </c>
      <c r="X85" s="301">
        <f t="shared" si="15"/>
        <v>0</v>
      </c>
      <c r="Y85" s="467">
        <f t="shared" si="16"/>
        <v>0</v>
      </c>
      <c r="Z85" s="560">
        <f t="shared" si="17"/>
        <v>0</v>
      </c>
      <c r="AA85" s="467">
        <f t="shared" si="18"/>
        <v>0</v>
      </c>
      <c r="AB85" s="468">
        <f t="shared" si="19"/>
        <v>0</v>
      </c>
      <c r="AC85" s="467">
        <f t="shared" si="20"/>
        <v>0</v>
      </c>
      <c r="AD85" s="468"/>
      <c r="AE85" s="565"/>
      <c r="AF85" s="6"/>
      <c r="AG85" s="6"/>
      <c r="AH85" s="6"/>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218"/>
      <c r="BI85" s="218"/>
      <c r="BJ85" s="218"/>
      <c r="BK85" s="218"/>
      <c r="BL85" s="218"/>
      <c r="BM85" s="218"/>
      <c r="BN85" s="218"/>
      <c r="BO85" s="218"/>
      <c r="BP85" s="218"/>
      <c r="BQ85" s="218"/>
    </row>
    <row r="86" spans="1:69" s="472" customFormat="1" ht="30">
      <c r="A86" s="459">
        <v>69</v>
      </c>
      <c r="B86" s="631">
        <v>7000027679</v>
      </c>
      <c r="C86" s="631">
        <v>10</v>
      </c>
      <c r="D86" s="631">
        <v>160</v>
      </c>
      <c r="E86" s="631">
        <v>40</v>
      </c>
      <c r="F86" s="630" t="s">
        <v>564</v>
      </c>
      <c r="G86" s="631">
        <v>100003310</v>
      </c>
      <c r="H86" s="321"/>
      <c r="I86" s="322"/>
      <c r="J86" s="321"/>
      <c r="K86" s="320"/>
      <c r="L86" s="630" t="s">
        <v>454</v>
      </c>
      <c r="M86" s="631" t="s">
        <v>219</v>
      </c>
      <c r="N86" s="631">
        <v>4550</v>
      </c>
      <c r="O86" s="465"/>
      <c r="P86" s="631">
        <v>18</v>
      </c>
      <c r="Q86" s="318" t="str">
        <f t="shared" si="21"/>
        <v>INCLUDED</v>
      </c>
      <c r="R86" s="318" t="str">
        <f t="shared" si="22"/>
        <v>INCLUDED</v>
      </c>
      <c r="S86" s="318" t="str">
        <f t="shared" si="23"/>
        <v>INCLUDED</v>
      </c>
      <c r="T86" s="466">
        <f t="shared" si="12"/>
        <v>0</v>
      </c>
      <c r="U86" s="300">
        <f t="shared" si="13"/>
        <v>0</v>
      </c>
      <c r="V86" s="371">
        <f>Discount!$J$36</f>
        <v>0</v>
      </c>
      <c r="W86" s="300">
        <f t="shared" si="14"/>
        <v>0</v>
      </c>
      <c r="X86" s="301">
        <f t="shared" si="15"/>
        <v>0</v>
      </c>
      <c r="Y86" s="467">
        <f t="shared" si="16"/>
        <v>0</v>
      </c>
      <c r="Z86" s="560">
        <f t="shared" si="17"/>
        <v>0</v>
      </c>
      <c r="AA86" s="467">
        <f t="shared" si="18"/>
        <v>0</v>
      </c>
      <c r="AB86" s="468">
        <f t="shared" si="19"/>
        <v>0</v>
      </c>
      <c r="AC86" s="467">
        <f t="shared" si="20"/>
        <v>0</v>
      </c>
      <c r="AD86" s="468"/>
      <c r="AE86" s="565"/>
      <c r="AF86" s="6"/>
      <c r="AG86" s="6"/>
      <c r="AH86" s="6"/>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218"/>
      <c r="BI86" s="218"/>
      <c r="BJ86" s="218"/>
      <c r="BK86" s="218"/>
      <c r="BL86" s="218"/>
      <c r="BM86" s="218"/>
      <c r="BN86" s="218"/>
      <c r="BO86" s="218"/>
      <c r="BP86" s="218"/>
      <c r="BQ86" s="218"/>
    </row>
    <row r="87" spans="1:69" s="472" customFormat="1" ht="135">
      <c r="A87" s="459">
        <v>70</v>
      </c>
      <c r="B87" s="631">
        <v>7000027679</v>
      </c>
      <c r="C87" s="631">
        <v>10</v>
      </c>
      <c r="D87" s="631">
        <v>160</v>
      </c>
      <c r="E87" s="631">
        <v>50</v>
      </c>
      <c r="F87" s="630" t="s">
        <v>564</v>
      </c>
      <c r="G87" s="631">
        <v>100043130</v>
      </c>
      <c r="H87" s="321"/>
      <c r="I87" s="322"/>
      <c r="J87" s="321"/>
      <c r="K87" s="320"/>
      <c r="L87" s="630" t="s">
        <v>568</v>
      </c>
      <c r="M87" s="631" t="s">
        <v>452</v>
      </c>
      <c r="N87" s="631">
        <v>91</v>
      </c>
      <c r="O87" s="465"/>
      <c r="P87" s="631">
        <v>18</v>
      </c>
      <c r="Q87" s="318" t="str">
        <f t="shared" si="21"/>
        <v>INCLUDED</v>
      </c>
      <c r="R87" s="318" t="str">
        <f t="shared" si="22"/>
        <v>INCLUDED</v>
      </c>
      <c r="S87" s="318" t="str">
        <f t="shared" si="23"/>
        <v>INCLUDED</v>
      </c>
      <c r="T87" s="466">
        <f t="shared" si="12"/>
        <v>0</v>
      </c>
      <c r="U87" s="300">
        <f t="shared" si="13"/>
        <v>0</v>
      </c>
      <c r="V87" s="371">
        <f>Discount!$J$36</f>
        <v>0</v>
      </c>
      <c r="W87" s="300">
        <f t="shared" si="14"/>
        <v>0</v>
      </c>
      <c r="X87" s="301">
        <f t="shared" si="15"/>
        <v>0</v>
      </c>
      <c r="Y87" s="467">
        <f t="shared" si="16"/>
        <v>0</v>
      </c>
      <c r="Z87" s="560">
        <f t="shared" si="17"/>
        <v>0</v>
      </c>
      <c r="AA87" s="467">
        <f t="shared" si="18"/>
        <v>0</v>
      </c>
      <c r="AB87" s="468">
        <f t="shared" si="19"/>
        <v>0</v>
      </c>
      <c r="AC87" s="467">
        <f t="shared" si="20"/>
        <v>0</v>
      </c>
      <c r="AD87" s="468"/>
      <c r="AE87" s="565"/>
      <c r="AF87" s="6"/>
      <c r="AG87" s="6"/>
      <c r="AH87" s="6"/>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218"/>
      <c r="BI87" s="218"/>
      <c r="BJ87" s="218"/>
      <c r="BK87" s="218"/>
      <c r="BL87" s="218"/>
      <c r="BM87" s="218"/>
      <c r="BN87" s="218"/>
      <c r="BO87" s="218"/>
      <c r="BP87" s="218"/>
      <c r="BQ87" s="218"/>
    </row>
    <row r="88" spans="1:69" s="472" customFormat="1" ht="16.5">
      <c r="A88" s="459">
        <v>71</v>
      </c>
      <c r="B88" s="631">
        <v>7000027690</v>
      </c>
      <c r="C88" s="631">
        <v>10</v>
      </c>
      <c r="D88" s="631">
        <v>170</v>
      </c>
      <c r="E88" s="631">
        <v>10</v>
      </c>
      <c r="F88" s="630" t="s">
        <v>480</v>
      </c>
      <c r="G88" s="631">
        <v>100003258</v>
      </c>
      <c r="H88" s="321"/>
      <c r="I88" s="322"/>
      <c r="J88" s="321"/>
      <c r="K88" s="320"/>
      <c r="L88" s="630" t="s">
        <v>451</v>
      </c>
      <c r="M88" s="631" t="s">
        <v>363</v>
      </c>
      <c r="N88" s="631">
        <v>143.97999999999999</v>
      </c>
      <c r="O88" s="465"/>
      <c r="P88" s="631">
        <v>18</v>
      </c>
      <c r="Q88" s="318" t="str">
        <f t="shared" si="21"/>
        <v>INCLUDED</v>
      </c>
      <c r="R88" s="318" t="str">
        <f t="shared" si="22"/>
        <v>INCLUDED</v>
      </c>
      <c r="S88" s="318" t="str">
        <f t="shared" si="23"/>
        <v>INCLUDED</v>
      </c>
      <c r="T88" s="466">
        <f t="shared" si="12"/>
        <v>0</v>
      </c>
      <c r="U88" s="300">
        <f t="shared" si="13"/>
        <v>0</v>
      </c>
      <c r="V88" s="371">
        <f>Discount!$J$36</f>
        <v>0</v>
      </c>
      <c r="W88" s="300">
        <f t="shared" si="14"/>
        <v>0</v>
      </c>
      <c r="X88" s="301">
        <f t="shared" si="15"/>
        <v>0</v>
      </c>
      <c r="Y88" s="467">
        <f t="shared" si="16"/>
        <v>0</v>
      </c>
      <c r="Z88" s="560">
        <f t="shared" si="17"/>
        <v>0</v>
      </c>
      <c r="AA88" s="467">
        <f t="shared" si="18"/>
        <v>0</v>
      </c>
      <c r="AB88" s="468">
        <f t="shared" si="19"/>
        <v>0</v>
      </c>
      <c r="AC88" s="467">
        <f t="shared" si="20"/>
        <v>0</v>
      </c>
      <c r="AD88" s="468"/>
      <c r="AE88" s="565"/>
      <c r="AF88" s="6"/>
      <c r="AG88" s="6"/>
      <c r="AH88" s="6"/>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218"/>
      <c r="BI88" s="218"/>
      <c r="BJ88" s="218"/>
      <c r="BK88" s="218"/>
      <c r="BL88" s="218"/>
      <c r="BM88" s="218"/>
      <c r="BN88" s="218"/>
      <c r="BO88" s="218"/>
      <c r="BP88" s="218"/>
      <c r="BQ88" s="218"/>
    </row>
    <row r="89" spans="1:69" s="469" customFormat="1" ht="60">
      <c r="A89" s="459">
        <v>72</v>
      </c>
      <c r="B89" s="631">
        <v>7000027690</v>
      </c>
      <c r="C89" s="631">
        <v>10</v>
      </c>
      <c r="D89" s="631">
        <v>170</v>
      </c>
      <c r="E89" s="631">
        <v>20</v>
      </c>
      <c r="F89" s="630" t="s">
        <v>480</v>
      </c>
      <c r="G89" s="631">
        <v>100039876</v>
      </c>
      <c r="H89" s="321"/>
      <c r="I89" s="322"/>
      <c r="J89" s="321"/>
      <c r="K89" s="320"/>
      <c r="L89" s="630" t="s">
        <v>666</v>
      </c>
      <c r="M89" s="631" t="s">
        <v>219</v>
      </c>
      <c r="N89" s="631">
        <v>2736</v>
      </c>
      <c r="O89" s="465"/>
      <c r="P89" s="631">
        <v>18</v>
      </c>
      <c r="Q89" s="318" t="str">
        <f>IF(O89=0, "INCLUDED", IF(ISERROR(O89*N89), O89, O89*N89))</f>
        <v>INCLUDED</v>
      </c>
      <c r="R89" s="318" t="str">
        <f t="shared" si="22"/>
        <v>INCLUDED</v>
      </c>
      <c r="S89" s="318" t="str">
        <f>IF(O89=0,"INCLUDED",IF(ISERROR(R89+Q89),Q89,(Q89+R89)))</f>
        <v>INCLUDED</v>
      </c>
      <c r="T89" s="466">
        <f t="shared" ref="T89:T135" si="24">IF(S89="Included",0,S89)</f>
        <v>0</v>
      </c>
      <c r="U89" s="300">
        <f t="shared" ref="U89:U135" si="25">IF( K89="",J89*(IF(S89="Included",0,S89))/100,K89*(IF(S89="Included",0,S89)))</f>
        <v>0</v>
      </c>
      <c r="V89" s="371">
        <f>Discount!$J$36</f>
        <v>0</v>
      </c>
      <c r="W89" s="300">
        <f t="shared" ref="W89:W135" si="26">V89*T89</f>
        <v>0</v>
      </c>
      <c r="X89" s="301">
        <f t="shared" ref="X89:X135" si="27">IF(K89="",J89*W89/100,K89*W89)</f>
        <v>0</v>
      </c>
      <c r="Y89" s="467">
        <f t="shared" ref="Y89:Y135" si="28">O89*N89</f>
        <v>0</v>
      </c>
      <c r="Z89" s="560">
        <f t="shared" ref="Z89:Z135" si="29">ROUND(O89,2)</f>
        <v>0</v>
      </c>
      <c r="AA89" s="467">
        <f t="shared" ref="AA89:AA135" si="30">N89*Z89</f>
        <v>0</v>
      </c>
      <c r="AB89" s="468">
        <f t="shared" ref="AB89:AB135" si="31">IF(K89="",J89/100,K89)</f>
        <v>0</v>
      </c>
      <c r="AC89" s="467">
        <f t="shared" ref="AC89:AC135" si="32">AA89*AB89</f>
        <v>0</v>
      </c>
      <c r="AD89" s="468"/>
      <c r="AE89" s="565"/>
      <c r="AF89" s="6"/>
      <c r="AG89" s="6"/>
      <c r="AH89" s="6"/>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row>
    <row r="90" spans="1:69" s="469" customFormat="1" ht="30">
      <c r="A90" s="459">
        <v>73</v>
      </c>
      <c r="B90" s="631">
        <v>7000027690</v>
      </c>
      <c r="C90" s="631">
        <v>10</v>
      </c>
      <c r="D90" s="631">
        <v>170</v>
      </c>
      <c r="E90" s="631">
        <v>30</v>
      </c>
      <c r="F90" s="630" t="s">
        <v>480</v>
      </c>
      <c r="G90" s="631">
        <v>100003884</v>
      </c>
      <c r="H90" s="321"/>
      <c r="I90" s="322"/>
      <c r="J90" s="321"/>
      <c r="K90" s="320"/>
      <c r="L90" s="630" t="s">
        <v>453</v>
      </c>
      <c r="M90" s="631" t="s">
        <v>220</v>
      </c>
      <c r="N90" s="631">
        <v>720</v>
      </c>
      <c r="O90" s="465"/>
      <c r="P90" s="631">
        <v>18</v>
      </c>
      <c r="Q90" s="318" t="str">
        <f t="shared" ref="Q90:Q135" si="33">IF(O90=0, "INCLUDED", IF(ISERROR(O90*N90), O90, O90*N90))</f>
        <v>INCLUDED</v>
      </c>
      <c r="R90" s="318" t="str">
        <f t="shared" si="22"/>
        <v>INCLUDED</v>
      </c>
      <c r="S90" s="318" t="str">
        <f t="shared" ref="S90:S135" si="34">IF(O90=0,"INCLUDED",IF(ISERROR(R90+Q90),Q90,(Q90+R90)))</f>
        <v>INCLUDED</v>
      </c>
      <c r="T90" s="466">
        <f t="shared" si="24"/>
        <v>0</v>
      </c>
      <c r="U90" s="300">
        <f t="shared" si="25"/>
        <v>0</v>
      </c>
      <c r="V90" s="371">
        <f>Discount!$J$36</f>
        <v>0</v>
      </c>
      <c r="W90" s="300">
        <f t="shared" si="26"/>
        <v>0</v>
      </c>
      <c r="X90" s="301">
        <f t="shared" si="27"/>
        <v>0</v>
      </c>
      <c r="Y90" s="467">
        <f t="shared" si="28"/>
        <v>0</v>
      </c>
      <c r="Z90" s="560">
        <f t="shared" si="29"/>
        <v>0</v>
      </c>
      <c r="AA90" s="467">
        <f t="shared" si="30"/>
        <v>0</v>
      </c>
      <c r="AB90" s="468">
        <f t="shared" si="31"/>
        <v>0</v>
      </c>
      <c r="AC90" s="467">
        <f t="shared" si="32"/>
        <v>0</v>
      </c>
      <c r="AD90" s="468"/>
      <c r="AE90" s="565"/>
      <c r="AF90" s="6"/>
      <c r="AG90" s="6"/>
      <c r="AH90" s="6"/>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row>
    <row r="91" spans="1:69" s="469" customFormat="1">
      <c r="A91" s="459">
        <v>74</v>
      </c>
      <c r="B91" s="631">
        <v>7000027690</v>
      </c>
      <c r="C91" s="631">
        <v>10</v>
      </c>
      <c r="D91" s="631">
        <v>170</v>
      </c>
      <c r="E91" s="631">
        <v>40</v>
      </c>
      <c r="F91" s="630" t="s">
        <v>480</v>
      </c>
      <c r="G91" s="631">
        <v>100003310</v>
      </c>
      <c r="H91" s="321"/>
      <c r="I91" s="322"/>
      <c r="J91" s="321"/>
      <c r="K91" s="320"/>
      <c r="L91" s="630" t="s">
        <v>454</v>
      </c>
      <c r="M91" s="631" t="s">
        <v>219</v>
      </c>
      <c r="N91" s="631">
        <v>2736</v>
      </c>
      <c r="O91" s="465"/>
      <c r="P91" s="631">
        <v>18</v>
      </c>
      <c r="Q91" s="318" t="str">
        <f t="shared" si="33"/>
        <v>INCLUDED</v>
      </c>
      <c r="R91" s="318" t="str">
        <f t="shared" si="22"/>
        <v>INCLUDED</v>
      </c>
      <c r="S91" s="318" t="str">
        <f t="shared" si="34"/>
        <v>INCLUDED</v>
      </c>
      <c r="T91" s="466">
        <f t="shared" si="24"/>
        <v>0</v>
      </c>
      <c r="U91" s="300">
        <f t="shared" si="25"/>
        <v>0</v>
      </c>
      <c r="V91" s="371">
        <f>Discount!$J$36</f>
        <v>0</v>
      </c>
      <c r="W91" s="300">
        <f t="shared" si="26"/>
        <v>0</v>
      </c>
      <c r="X91" s="301">
        <f t="shared" si="27"/>
        <v>0</v>
      </c>
      <c r="Y91" s="467">
        <f t="shared" si="28"/>
        <v>0</v>
      </c>
      <c r="Z91" s="560">
        <f t="shared" si="29"/>
        <v>0</v>
      </c>
      <c r="AA91" s="467">
        <f t="shared" si="30"/>
        <v>0</v>
      </c>
      <c r="AB91" s="468">
        <f t="shared" si="31"/>
        <v>0</v>
      </c>
      <c r="AC91" s="467">
        <f t="shared" si="32"/>
        <v>0</v>
      </c>
      <c r="AD91" s="468"/>
      <c r="AE91" s="565"/>
      <c r="AF91" s="6"/>
      <c r="AG91" s="6"/>
      <c r="AH91" s="6"/>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row>
    <row r="92" spans="1:69" s="469" customFormat="1" ht="135">
      <c r="A92" s="459">
        <v>75</v>
      </c>
      <c r="B92" s="631">
        <v>7000027690</v>
      </c>
      <c r="C92" s="631">
        <v>10</v>
      </c>
      <c r="D92" s="631">
        <v>170</v>
      </c>
      <c r="E92" s="631">
        <v>50</v>
      </c>
      <c r="F92" s="630" t="s">
        <v>480</v>
      </c>
      <c r="G92" s="631">
        <v>100040419</v>
      </c>
      <c r="H92" s="321"/>
      <c r="I92" s="322"/>
      <c r="J92" s="321"/>
      <c r="K92" s="320"/>
      <c r="L92" s="630" t="s">
        <v>471</v>
      </c>
      <c r="M92" s="631" t="s">
        <v>452</v>
      </c>
      <c r="N92" s="631">
        <v>129.58000000000001</v>
      </c>
      <c r="O92" s="465"/>
      <c r="P92" s="631">
        <v>18</v>
      </c>
      <c r="Q92" s="318" t="str">
        <f t="shared" si="33"/>
        <v>INCLUDED</v>
      </c>
      <c r="R92" s="318" t="str">
        <f t="shared" si="22"/>
        <v>INCLUDED</v>
      </c>
      <c r="S92" s="318" t="str">
        <f t="shared" si="34"/>
        <v>INCLUDED</v>
      </c>
      <c r="T92" s="466">
        <f t="shared" si="24"/>
        <v>0</v>
      </c>
      <c r="U92" s="300">
        <f t="shared" si="25"/>
        <v>0</v>
      </c>
      <c r="V92" s="371">
        <f>Discount!$J$36</f>
        <v>0</v>
      </c>
      <c r="W92" s="300">
        <f t="shared" si="26"/>
        <v>0</v>
      </c>
      <c r="X92" s="301">
        <f t="shared" si="27"/>
        <v>0</v>
      </c>
      <c r="Y92" s="467">
        <f t="shared" si="28"/>
        <v>0</v>
      </c>
      <c r="Z92" s="560">
        <f t="shared" si="29"/>
        <v>0</v>
      </c>
      <c r="AA92" s="467">
        <f t="shared" si="30"/>
        <v>0</v>
      </c>
      <c r="AB92" s="468">
        <f t="shared" si="31"/>
        <v>0</v>
      </c>
      <c r="AC92" s="467">
        <f t="shared" si="32"/>
        <v>0</v>
      </c>
      <c r="AD92" s="468"/>
      <c r="AE92" s="565"/>
      <c r="AF92" s="6"/>
      <c r="AG92" s="6"/>
      <c r="AH92" s="6"/>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row>
    <row r="93" spans="1:69" s="469" customFormat="1" ht="150">
      <c r="A93" s="459">
        <v>76</v>
      </c>
      <c r="B93" s="631">
        <v>7000027690</v>
      </c>
      <c r="C93" s="631">
        <v>10</v>
      </c>
      <c r="D93" s="631">
        <v>170</v>
      </c>
      <c r="E93" s="631">
        <v>60</v>
      </c>
      <c r="F93" s="630" t="s">
        <v>480</v>
      </c>
      <c r="G93" s="631">
        <v>100040420</v>
      </c>
      <c r="H93" s="321"/>
      <c r="I93" s="322"/>
      <c r="J93" s="321"/>
      <c r="K93" s="320"/>
      <c r="L93" s="630" t="s">
        <v>472</v>
      </c>
      <c r="M93" s="631" t="s">
        <v>452</v>
      </c>
      <c r="N93" s="631">
        <v>14.4</v>
      </c>
      <c r="O93" s="465"/>
      <c r="P93" s="631">
        <v>18</v>
      </c>
      <c r="Q93" s="318" t="str">
        <f t="shared" si="33"/>
        <v>INCLUDED</v>
      </c>
      <c r="R93" s="318" t="str">
        <f t="shared" si="22"/>
        <v>INCLUDED</v>
      </c>
      <c r="S93" s="318" t="str">
        <f t="shared" si="34"/>
        <v>INCLUDED</v>
      </c>
      <c r="T93" s="466">
        <f t="shared" si="24"/>
        <v>0</v>
      </c>
      <c r="U93" s="300">
        <f t="shared" si="25"/>
        <v>0</v>
      </c>
      <c r="V93" s="371">
        <f>Discount!$J$36</f>
        <v>0</v>
      </c>
      <c r="W93" s="300">
        <f t="shared" si="26"/>
        <v>0</v>
      </c>
      <c r="X93" s="301">
        <f t="shared" si="27"/>
        <v>0</v>
      </c>
      <c r="Y93" s="467">
        <f t="shared" si="28"/>
        <v>0</v>
      </c>
      <c r="Z93" s="560">
        <f t="shared" si="29"/>
        <v>0</v>
      </c>
      <c r="AA93" s="467">
        <f t="shared" si="30"/>
        <v>0</v>
      </c>
      <c r="AB93" s="468">
        <f t="shared" si="31"/>
        <v>0</v>
      </c>
      <c r="AC93" s="467">
        <f t="shared" si="32"/>
        <v>0</v>
      </c>
      <c r="AD93" s="468"/>
      <c r="AE93" s="565"/>
      <c r="AF93" s="6"/>
      <c r="AG93" s="6"/>
      <c r="AH93" s="6"/>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row>
    <row r="94" spans="1:69" s="469" customFormat="1" ht="60">
      <c r="A94" s="459">
        <v>77</v>
      </c>
      <c r="B94" s="631">
        <v>7000027691</v>
      </c>
      <c r="C94" s="631">
        <v>10</v>
      </c>
      <c r="D94" s="631">
        <v>180</v>
      </c>
      <c r="E94" s="631">
        <v>10</v>
      </c>
      <c r="F94" s="630" t="s">
        <v>479</v>
      </c>
      <c r="G94" s="631">
        <v>100039875</v>
      </c>
      <c r="H94" s="321"/>
      <c r="I94" s="322"/>
      <c r="J94" s="321"/>
      <c r="K94" s="320"/>
      <c r="L94" s="630" t="s">
        <v>667</v>
      </c>
      <c r="M94" s="631" t="s">
        <v>219</v>
      </c>
      <c r="N94" s="631">
        <v>1063</v>
      </c>
      <c r="O94" s="465"/>
      <c r="P94" s="631">
        <v>18</v>
      </c>
      <c r="Q94" s="318" t="str">
        <f t="shared" si="33"/>
        <v>INCLUDED</v>
      </c>
      <c r="R94" s="318" t="str">
        <f t="shared" si="22"/>
        <v>INCLUDED</v>
      </c>
      <c r="S94" s="318" t="str">
        <f t="shared" si="34"/>
        <v>INCLUDED</v>
      </c>
      <c r="T94" s="466">
        <f t="shared" si="24"/>
        <v>0</v>
      </c>
      <c r="U94" s="300">
        <f t="shared" si="25"/>
        <v>0</v>
      </c>
      <c r="V94" s="371">
        <f>Discount!$J$36</f>
        <v>0</v>
      </c>
      <c r="W94" s="300">
        <f t="shared" si="26"/>
        <v>0</v>
      </c>
      <c r="X94" s="301">
        <f t="shared" si="27"/>
        <v>0</v>
      </c>
      <c r="Y94" s="467">
        <f t="shared" si="28"/>
        <v>0</v>
      </c>
      <c r="Z94" s="560">
        <f t="shared" si="29"/>
        <v>0</v>
      </c>
      <c r="AA94" s="467">
        <f t="shared" si="30"/>
        <v>0</v>
      </c>
      <c r="AB94" s="468">
        <f t="shared" si="31"/>
        <v>0</v>
      </c>
      <c r="AC94" s="467">
        <f t="shared" si="32"/>
        <v>0</v>
      </c>
      <c r="AD94" s="468"/>
      <c r="AE94" s="565"/>
      <c r="AF94" s="6"/>
      <c r="AG94" s="6"/>
      <c r="AH94" s="6"/>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row>
    <row r="95" spans="1:69" s="469" customFormat="1" ht="90">
      <c r="A95" s="459">
        <v>78</v>
      </c>
      <c r="B95" s="631">
        <v>7000027691</v>
      </c>
      <c r="C95" s="631">
        <v>10</v>
      </c>
      <c r="D95" s="631">
        <v>180</v>
      </c>
      <c r="E95" s="631">
        <v>20</v>
      </c>
      <c r="F95" s="630" t="s">
        <v>479</v>
      </c>
      <c r="G95" s="631">
        <v>100043147</v>
      </c>
      <c r="H95" s="321"/>
      <c r="I95" s="322"/>
      <c r="J95" s="321"/>
      <c r="K95" s="320"/>
      <c r="L95" s="630" t="s">
        <v>668</v>
      </c>
      <c r="M95" s="631" t="s">
        <v>363</v>
      </c>
      <c r="N95" s="631">
        <v>265.75</v>
      </c>
      <c r="O95" s="465"/>
      <c r="P95" s="631">
        <v>18</v>
      </c>
      <c r="Q95" s="318" t="str">
        <f t="shared" si="33"/>
        <v>INCLUDED</v>
      </c>
      <c r="R95" s="318" t="str">
        <f t="shared" si="22"/>
        <v>INCLUDED</v>
      </c>
      <c r="S95" s="318" t="str">
        <f t="shared" si="34"/>
        <v>INCLUDED</v>
      </c>
      <c r="T95" s="466">
        <f t="shared" si="24"/>
        <v>0</v>
      </c>
      <c r="U95" s="300">
        <f t="shared" si="25"/>
        <v>0</v>
      </c>
      <c r="V95" s="371">
        <f>Discount!$J$36</f>
        <v>0</v>
      </c>
      <c r="W95" s="300">
        <f t="shared" si="26"/>
        <v>0</v>
      </c>
      <c r="X95" s="301">
        <f t="shared" si="27"/>
        <v>0</v>
      </c>
      <c r="Y95" s="467">
        <f t="shared" si="28"/>
        <v>0</v>
      </c>
      <c r="Z95" s="560">
        <f t="shared" si="29"/>
        <v>0</v>
      </c>
      <c r="AA95" s="467">
        <f t="shared" si="30"/>
        <v>0</v>
      </c>
      <c r="AB95" s="468">
        <f t="shared" si="31"/>
        <v>0</v>
      </c>
      <c r="AC95" s="467">
        <f t="shared" si="32"/>
        <v>0</v>
      </c>
      <c r="AD95" s="468"/>
      <c r="AE95" s="565"/>
      <c r="AF95" s="6"/>
      <c r="AG95" s="6"/>
      <c r="AH95" s="6"/>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row>
    <row r="96" spans="1:69" s="469" customFormat="1" ht="30">
      <c r="A96" s="459">
        <v>79</v>
      </c>
      <c r="B96" s="631">
        <v>7000027691</v>
      </c>
      <c r="C96" s="631">
        <v>10</v>
      </c>
      <c r="D96" s="631">
        <v>180</v>
      </c>
      <c r="E96" s="631">
        <v>30</v>
      </c>
      <c r="F96" s="630" t="s">
        <v>479</v>
      </c>
      <c r="G96" s="631">
        <v>100003303</v>
      </c>
      <c r="H96" s="321"/>
      <c r="I96" s="322"/>
      <c r="J96" s="321"/>
      <c r="K96" s="320"/>
      <c r="L96" s="630" t="s">
        <v>455</v>
      </c>
      <c r="M96" s="631" t="s">
        <v>220</v>
      </c>
      <c r="N96" s="631">
        <v>1063</v>
      </c>
      <c r="O96" s="465"/>
      <c r="P96" s="631">
        <v>18</v>
      </c>
      <c r="Q96" s="318" t="str">
        <f t="shared" si="33"/>
        <v>INCLUDED</v>
      </c>
      <c r="R96" s="318" t="str">
        <f t="shared" si="22"/>
        <v>INCLUDED</v>
      </c>
      <c r="S96" s="318" t="str">
        <f t="shared" si="34"/>
        <v>INCLUDED</v>
      </c>
      <c r="T96" s="466">
        <f t="shared" si="24"/>
        <v>0</v>
      </c>
      <c r="U96" s="300">
        <f t="shared" si="25"/>
        <v>0</v>
      </c>
      <c r="V96" s="371">
        <f>Discount!$J$36</f>
        <v>0</v>
      </c>
      <c r="W96" s="300">
        <f t="shared" si="26"/>
        <v>0</v>
      </c>
      <c r="X96" s="301">
        <f t="shared" si="27"/>
        <v>0</v>
      </c>
      <c r="Y96" s="467">
        <f t="shared" si="28"/>
        <v>0</v>
      </c>
      <c r="Z96" s="560">
        <f t="shared" si="29"/>
        <v>0</v>
      </c>
      <c r="AA96" s="467">
        <f t="shared" si="30"/>
        <v>0</v>
      </c>
      <c r="AB96" s="468">
        <f t="shared" si="31"/>
        <v>0</v>
      </c>
      <c r="AC96" s="467">
        <f t="shared" si="32"/>
        <v>0</v>
      </c>
      <c r="AD96" s="468"/>
      <c r="AE96" s="565"/>
      <c r="AF96" s="6"/>
      <c r="AG96" s="6"/>
      <c r="AH96" s="6"/>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row>
    <row r="97" spans="1:69" s="469" customFormat="1" ht="30">
      <c r="A97" s="459">
        <v>80</v>
      </c>
      <c r="B97" s="631">
        <v>7000027691</v>
      </c>
      <c r="C97" s="631">
        <v>10</v>
      </c>
      <c r="D97" s="631">
        <v>180</v>
      </c>
      <c r="E97" s="631">
        <v>40</v>
      </c>
      <c r="F97" s="630" t="s">
        <v>479</v>
      </c>
      <c r="G97" s="631">
        <v>100003310</v>
      </c>
      <c r="H97" s="321"/>
      <c r="I97" s="322"/>
      <c r="J97" s="321"/>
      <c r="K97" s="320"/>
      <c r="L97" s="630" t="s">
        <v>454</v>
      </c>
      <c r="M97" s="631" t="s">
        <v>219</v>
      </c>
      <c r="N97" s="631">
        <v>1063</v>
      </c>
      <c r="O97" s="465"/>
      <c r="P97" s="631">
        <v>18</v>
      </c>
      <c r="Q97" s="318" t="str">
        <f t="shared" si="33"/>
        <v>INCLUDED</v>
      </c>
      <c r="R97" s="318" t="str">
        <f t="shared" si="22"/>
        <v>INCLUDED</v>
      </c>
      <c r="S97" s="318" t="str">
        <f t="shared" si="34"/>
        <v>INCLUDED</v>
      </c>
      <c r="T97" s="466">
        <f t="shared" si="24"/>
        <v>0</v>
      </c>
      <c r="U97" s="300">
        <f t="shared" si="25"/>
        <v>0</v>
      </c>
      <c r="V97" s="371">
        <f>Discount!$J$36</f>
        <v>0</v>
      </c>
      <c r="W97" s="300">
        <f t="shared" si="26"/>
        <v>0</v>
      </c>
      <c r="X97" s="301">
        <f t="shared" si="27"/>
        <v>0</v>
      </c>
      <c r="Y97" s="467">
        <f t="shared" si="28"/>
        <v>0</v>
      </c>
      <c r="Z97" s="560">
        <f t="shared" si="29"/>
        <v>0</v>
      </c>
      <c r="AA97" s="467">
        <f t="shared" si="30"/>
        <v>0</v>
      </c>
      <c r="AB97" s="468">
        <f t="shared" si="31"/>
        <v>0</v>
      </c>
      <c r="AC97" s="467">
        <f t="shared" si="32"/>
        <v>0</v>
      </c>
      <c r="AD97" s="468"/>
      <c r="AE97" s="565"/>
      <c r="AF97" s="6"/>
      <c r="AG97" s="6"/>
      <c r="AH97" s="6"/>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row>
    <row r="98" spans="1:69" s="469" customFormat="1" ht="60">
      <c r="A98" s="459">
        <v>81</v>
      </c>
      <c r="B98" s="631">
        <v>7000027692</v>
      </c>
      <c r="C98" s="631">
        <v>10</v>
      </c>
      <c r="D98" s="631">
        <v>190</v>
      </c>
      <c r="E98" s="631">
        <v>10</v>
      </c>
      <c r="F98" s="630" t="s">
        <v>478</v>
      </c>
      <c r="G98" s="631">
        <v>100039875</v>
      </c>
      <c r="H98" s="321"/>
      <c r="I98" s="322"/>
      <c r="J98" s="321"/>
      <c r="K98" s="320"/>
      <c r="L98" s="630" t="s">
        <v>667</v>
      </c>
      <c r="M98" s="631" t="s">
        <v>219</v>
      </c>
      <c r="N98" s="631">
        <v>213</v>
      </c>
      <c r="O98" s="465"/>
      <c r="P98" s="631">
        <v>18</v>
      </c>
      <c r="Q98" s="318" t="str">
        <f t="shared" si="33"/>
        <v>INCLUDED</v>
      </c>
      <c r="R98" s="318" t="str">
        <f t="shared" si="22"/>
        <v>INCLUDED</v>
      </c>
      <c r="S98" s="318" t="str">
        <f t="shared" si="34"/>
        <v>INCLUDED</v>
      </c>
      <c r="T98" s="466">
        <f t="shared" si="24"/>
        <v>0</v>
      </c>
      <c r="U98" s="300">
        <f t="shared" si="25"/>
        <v>0</v>
      </c>
      <c r="V98" s="371">
        <f>Discount!$J$36</f>
        <v>0</v>
      </c>
      <c r="W98" s="300">
        <f t="shared" si="26"/>
        <v>0</v>
      </c>
      <c r="X98" s="301">
        <f t="shared" si="27"/>
        <v>0</v>
      </c>
      <c r="Y98" s="467">
        <f t="shared" si="28"/>
        <v>0</v>
      </c>
      <c r="Z98" s="560">
        <f t="shared" si="29"/>
        <v>0</v>
      </c>
      <c r="AA98" s="467">
        <f t="shared" si="30"/>
        <v>0</v>
      </c>
      <c r="AB98" s="468">
        <f t="shared" si="31"/>
        <v>0</v>
      </c>
      <c r="AC98" s="467">
        <f t="shared" si="32"/>
        <v>0</v>
      </c>
      <c r="AD98" s="468"/>
      <c r="AE98" s="565"/>
      <c r="AF98" s="6"/>
      <c r="AG98" s="6"/>
      <c r="AH98" s="6"/>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row>
    <row r="99" spans="1:69" s="469" customFormat="1" ht="90">
      <c r="A99" s="459">
        <v>82</v>
      </c>
      <c r="B99" s="631">
        <v>7000027692</v>
      </c>
      <c r="C99" s="631">
        <v>10</v>
      </c>
      <c r="D99" s="631">
        <v>190</v>
      </c>
      <c r="E99" s="631">
        <v>20</v>
      </c>
      <c r="F99" s="630" t="s">
        <v>478</v>
      </c>
      <c r="G99" s="631">
        <v>100043146</v>
      </c>
      <c r="H99" s="321"/>
      <c r="I99" s="322"/>
      <c r="J99" s="321"/>
      <c r="K99" s="320"/>
      <c r="L99" s="630" t="s">
        <v>669</v>
      </c>
      <c r="M99" s="631" t="s">
        <v>363</v>
      </c>
      <c r="N99" s="631">
        <v>53.15</v>
      </c>
      <c r="O99" s="465"/>
      <c r="P99" s="631">
        <v>18</v>
      </c>
      <c r="Q99" s="318" t="str">
        <f t="shared" si="33"/>
        <v>INCLUDED</v>
      </c>
      <c r="R99" s="318" t="str">
        <f t="shared" si="22"/>
        <v>INCLUDED</v>
      </c>
      <c r="S99" s="318" t="str">
        <f t="shared" si="34"/>
        <v>INCLUDED</v>
      </c>
      <c r="T99" s="466">
        <f t="shared" si="24"/>
        <v>0</v>
      </c>
      <c r="U99" s="300">
        <f t="shared" si="25"/>
        <v>0</v>
      </c>
      <c r="V99" s="371">
        <f>Discount!$J$36</f>
        <v>0</v>
      </c>
      <c r="W99" s="300">
        <f t="shared" si="26"/>
        <v>0</v>
      </c>
      <c r="X99" s="301">
        <f t="shared" si="27"/>
        <v>0</v>
      </c>
      <c r="Y99" s="467">
        <f t="shared" si="28"/>
        <v>0</v>
      </c>
      <c r="Z99" s="560">
        <f t="shared" si="29"/>
        <v>0</v>
      </c>
      <c r="AA99" s="467">
        <f t="shared" si="30"/>
        <v>0</v>
      </c>
      <c r="AB99" s="468">
        <f t="shared" si="31"/>
        <v>0</v>
      </c>
      <c r="AC99" s="467">
        <f t="shared" si="32"/>
        <v>0</v>
      </c>
      <c r="AD99" s="468"/>
      <c r="AE99" s="565"/>
      <c r="AF99" s="6"/>
      <c r="AG99" s="6"/>
      <c r="AH99" s="6"/>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row>
    <row r="100" spans="1:69" s="472" customFormat="1" ht="30">
      <c r="A100" s="459">
        <v>83</v>
      </c>
      <c r="B100" s="631">
        <v>7000027692</v>
      </c>
      <c r="C100" s="631">
        <v>10</v>
      </c>
      <c r="D100" s="631">
        <v>190</v>
      </c>
      <c r="E100" s="631">
        <v>30</v>
      </c>
      <c r="F100" s="630" t="s">
        <v>478</v>
      </c>
      <c r="G100" s="631">
        <v>100003303</v>
      </c>
      <c r="H100" s="321"/>
      <c r="I100" s="322"/>
      <c r="J100" s="321"/>
      <c r="K100" s="320"/>
      <c r="L100" s="630" t="s">
        <v>455</v>
      </c>
      <c r="M100" s="631" t="s">
        <v>220</v>
      </c>
      <c r="N100" s="631">
        <v>213</v>
      </c>
      <c r="O100" s="465"/>
      <c r="P100" s="631">
        <v>18</v>
      </c>
      <c r="Q100" s="318" t="str">
        <f t="shared" si="33"/>
        <v>INCLUDED</v>
      </c>
      <c r="R100" s="318" t="str">
        <f t="shared" si="22"/>
        <v>INCLUDED</v>
      </c>
      <c r="S100" s="318" t="str">
        <f t="shared" si="34"/>
        <v>INCLUDED</v>
      </c>
      <c r="T100" s="466">
        <f t="shared" si="24"/>
        <v>0</v>
      </c>
      <c r="U100" s="300">
        <f t="shared" si="25"/>
        <v>0</v>
      </c>
      <c r="V100" s="371">
        <f>Discount!$J$36</f>
        <v>0</v>
      </c>
      <c r="W100" s="300">
        <f t="shared" si="26"/>
        <v>0</v>
      </c>
      <c r="X100" s="301">
        <f t="shared" si="27"/>
        <v>0</v>
      </c>
      <c r="Y100" s="467">
        <f t="shared" si="28"/>
        <v>0</v>
      </c>
      <c r="Z100" s="560">
        <f t="shared" si="29"/>
        <v>0</v>
      </c>
      <c r="AA100" s="467">
        <f t="shared" si="30"/>
        <v>0</v>
      </c>
      <c r="AB100" s="468">
        <f t="shared" si="31"/>
        <v>0</v>
      </c>
      <c r="AC100" s="467">
        <f t="shared" si="32"/>
        <v>0</v>
      </c>
      <c r="AD100" s="468"/>
      <c r="AE100" s="565"/>
      <c r="AF100" s="6"/>
      <c r="AG100" s="6"/>
      <c r="AH100" s="6"/>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218"/>
      <c r="BI100" s="218"/>
      <c r="BJ100" s="218"/>
      <c r="BK100" s="218"/>
      <c r="BL100" s="218"/>
      <c r="BM100" s="218"/>
      <c r="BN100" s="218"/>
      <c r="BO100" s="218"/>
      <c r="BP100" s="218"/>
      <c r="BQ100" s="218"/>
    </row>
    <row r="101" spans="1:69" s="469" customFormat="1" ht="30">
      <c r="A101" s="459">
        <v>84</v>
      </c>
      <c r="B101" s="631">
        <v>7000027692</v>
      </c>
      <c r="C101" s="631">
        <v>10</v>
      </c>
      <c r="D101" s="631">
        <v>190</v>
      </c>
      <c r="E101" s="631">
        <v>40</v>
      </c>
      <c r="F101" s="630" t="s">
        <v>478</v>
      </c>
      <c r="G101" s="631">
        <v>100003310</v>
      </c>
      <c r="H101" s="321"/>
      <c r="I101" s="322"/>
      <c r="J101" s="321"/>
      <c r="K101" s="320"/>
      <c r="L101" s="630" t="s">
        <v>454</v>
      </c>
      <c r="M101" s="631" t="s">
        <v>219</v>
      </c>
      <c r="N101" s="631">
        <v>213</v>
      </c>
      <c r="O101" s="465"/>
      <c r="P101" s="631">
        <v>18</v>
      </c>
      <c r="Q101" s="318" t="str">
        <f t="shared" si="33"/>
        <v>INCLUDED</v>
      </c>
      <c r="R101" s="318" t="str">
        <f t="shared" si="22"/>
        <v>INCLUDED</v>
      </c>
      <c r="S101" s="318" t="str">
        <f t="shared" si="34"/>
        <v>INCLUDED</v>
      </c>
      <c r="T101" s="466">
        <f t="shared" si="24"/>
        <v>0</v>
      </c>
      <c r="U101" s="300">
        <f t="shared" si="25"/>
        <v>0</v>
      </c>
      <c r="V101" s="371">
        <f>Discount!$J$36</f>
        <v>0</v>
      </c>
      <c r="W101" s="300">
        <f t="shared" si="26"/>
        <v>0</v>
      </c>
      <c r="X101" s="301">
        <f t="shared" si="27"/>
        <v>0</v>
      </c>
      <c r="Y101" s="467">
        <f t="shared" si="28"/>
        <v>0</v>
      </c>
      <c r="Z101" s="560">
        <f t="shared" si="29"/>
        <v>0</v>
      </c>
      <c r="AA101" s="467">
        <f t="shared" si="30"/>
        <v>0</v>
      </c>
      <c r="AB101" s="468">
        <f t="shared" si="31"/>
        <v>0</v>
      </c>
      <c r="AC101" s="467">
        <f t="shared" si="32"/>
        <v>0</v>
      </c>
      <c r="AD101" s="468"/>
      <c r="AE101" s="565"/>
      <c r="AF101" s="6"/>
      <c r="AG101" s="6"/>
      <c r="AH101" s="6"/>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row>
    <row r="102" spans="1:69" s="469" customFormat="1" ht="60">
      <c r="A102" s="459">
        <v>85</v>
      </c>
      <c r="B102" s="631">
        <v>7000027693</v>
      </c>
      <c r="C102" s="631">
        <v>10</v>
      </c>
      <c r="D102" s="631">
        <v>200</v>
      </c>
      <c r="E102" s="631">
        <v>10</v>
      </c>
      <c r="F102" s="630" t="s">
        <v>477</v>
      </c>
      <c r="G102" s="631">
        <v>100039875</v>
      </c>
      <c r="H102" s="321"/>
      <c r="I102" s="322"/>
      <c r="J102" s="321"/>
      <c r="K102" s="320"/>
      <c r="L102" s="630" t="s">
        <v>667</v>
      </c>
      <c r="M102" s="631" t="s">
        <v>219</v>
      </c>
      <c r="N102" s="631">
        <v>851</v>
      </c>
      <c r="O102" s="465"/>
      <c r="P102" s="631">
        <v>18</v>
      </c>
      <c r="Q102" s="318" t="str">
        <f t="shared" si="33"/>
        <v>INCLUDED</v>
      </c>
      <c r="R102" s="318" t="str">
        <f t="shared" si="22"/>
        <v>INCLUDED</v>
      </c>
      <c r="S102" s="318" t="str">
        <f t="shared" si="34"/>
        <v>INCLUDED</v>
      </c>
      <c r="T102" s="466">
        <f t="shared" si="24"/>
        <v>0</v>
      </c>
      <c r="U102" s="300">
        <f t="shared" si="25"/>
        <v>0</v>
      </c>
      <c r="V102" s="371">
        <f>Discount!$J$36</f>
        <v>0</v>
      </c>
      <c r="W102" s="300">
        <f t="shared" si="26"/>
        <v>0</v>
      </c>
      <c r="X102" s="301">
        <f t="shared" si="27"/>
        <v>0</v>
      </c>
      <c r="Y102" s="467">
        <f t="shared" si="28"/>
        <v>0</v>
      </c>
      <c r="Z102" s="560">
        <f t="shared" si="29"/>
        <v>0</v>
      </c>
      <c r="AA102" s="467">
        <f t="shared" si="30"/>
        <v>0</v>
      </c>
      <c r="AB102" s="468">
        <f t="shared" si="31"/>
        <v>0</v>
      </c>
      <c r="AC102" s="467">
        <f t="shared" si="32"/>
        <v>0</v>
      </c>
      <c r="AD102" s="468"/>
      <c r="AE102" s="565"/>
      <c r="AF102" s="6"/>
      <c r="AG102" s="6"/>
      <c r="AH102" s="6"/>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row>
    <row r="103" spans="1:69" s="469" customFormat="1" ht="90">
      <c r="A103" s="459">
        <v>86</v>
      </c>
      <c r="B103" s="631">
        <v>7000027693</v>
      </c>
      <c r="C103" s="631">
        <v>10</v>
      </c>
      <c r="D103" s="631">
        <v>200</v>
      </c>
      <c r="E103" s="631">
        <v>20</v>
      </c>
      <c r="F103" s="630" t="s">
        <v>477</v>
      </c>
      <c r="G103" s="631">
        <v>100043145</v>
      </c>
      <c r="H103" s="321"/>
      <c r="I103" s="322"/>
      <c r="J103" s="321"/>
      <c r="K103" s="320"/>
      <c r="L103" s="630" t="s">
        <v>670</v>
      </c>
      <c r="M103" s="631" t="s">
        <v>363</v>
      </c>
      <c r="N103" s="631">
        <v>212.6</v>
      </c>
      <c r="O103" s="465"/>
      <c r="P103" s="631">
        <v>18</v>
      </c>
      <c r="Q103" s="318" t="str">
        <f t="shared" si="33"/>
        <v>INCLUDED</v>
      </c>
      <c r="R103" s="318" t="str">
        <f t="shared" si="22"/>
        <v>INCLUDED</v>
      </c>
      <c r="S103" s="318" t="str">
        <f t="shared" si="34"/>
        <v>INCLUDED</v>
      </c>
      <c r="T103" s="466">
        <f t="shared" si="24"/>
        <v>0</v>
      </c>
      <c r="U103" s="300">
        <f t="shared" si="25"/>
        <v>0</v>
      </c>
      <c r="V103" s="371">
        <f>Discount!$J$36</f>
        <v>0</v>
      </c>
      <c r="W103" s="300">
        <f t="shared" si="26"/>
        <v>0</v>
      </c>
      <c r="X103" s="301">
        <f t="shared" si="27"/>
        <v>0</v>
      </c>
      <c r="Y103" s="467">
        <f t="shared" si="28"/>
        <v>0</v>
      </c>
      <c r="Z103" s="560">
        <f t="shared" si="29"/>
        <v>0</v>
      </c>
      <c r="AA103" s="467">
        <f t="shared" si="30"/>
        <v>0</v>
      </c>
      <c r="AB103" s="468">
        <f t="shared" si="31"/>
        <v>0</v>
      </c>
      <c r="AC103" s="467">
        <f t="shared" si="32"/>
        <v>0</v>
      </c>
      <c r="AD103" s="468"/>
      <c r="AE103" s="565"/>
      <c r="AF103" s="6"/>
      <c r="AG103" s="6"/>
      <c r="AH103" s="6"/>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row>
    <row r="104" spans="1:69" s="469" customFormat="1" ht="30">
      <c r="A104" s="459">
        <v>87</v>
      </c>
      <c r="B104" s="631">
        <v>7000027693</v>
      </c>
      <c r="C104" s="631">
        <v>10</v>
      </c>
      <c r="D104" s="631">
        <v>200</v>
      </c>
      <c r="E104" s="631">
        <v>30</v>
      </c>
      <c r="F104" s="630" t="s">
        <v>477</v>
      </c>
      <c r="G104" s="631">
        <v>100003303</v>
      </c>
      <c r="H104" s="321"/>
      <c r="I104" s="322"/>
      <c r="J104" s="321"/>
      <c r="K104" s="320"/>
      <c r="L104" s="630" t="s">
        <v>455</v>
      </c>
      <c r="M104" s="631" t="s">
        <v>220</v>
      </c>
      <c r="N104" s="631">
        <v>851</v>
      </c>
      <c r="O104" s="465"/>
      <c r="P104" s="631">
        <v>18</v>
      </c>
      <c r="Q104" s="318" t="str">
        <f t="shared" si="33"/>
        <v>INCLUDED</v>
      </c>
      <c r="R104" s="318" t="str">
        <f t="shared" si="22"/>
        <v>INCLUDED</v>
      </c>
      <c r="S104" s="318" t="str">
        <f t="shared" si="34"/>
        <v>INCLUDED</v>
      </c>
      <c r="T104" s="466">
        <f t="shared" si="24"/>
        <v>0</v>
      </c>
      <c r="U104" s="300">
        <f t="shared" si="25"/>
        <v>0</v>
      </c>
      <c r="V104" s="371">
        <f>Discount!$J$36</f>
        <v>0</v>
      </c>
      <c r="W104" s="300">
        <f t="shared" si="26"/>
        <v>0</v>
      </c>
      <c r="X104" s="301">
        <f t="shared" si="27"/>
        <v>0</v>
      </c>
      <c r="Y104" s="467">
        <f t="shared" si="28"/>
        <v>0</v>
      </c>
      <c r="Z104" s="560">
        <f t="shared" si="29"/>
        <v>0</v>
      </c>
      <c r="AA104" s="467">
        <f t="shared" si="30"/>
        <v>0</v>
      </c>
      <c r="AB104" s="468">
        <f t="shared" si="31"/>
        <v>0</v>
      </c>
      <c r="AC104" s="467">
        <f t="shared" si="32"/>
        <v>0</v>
      </c>
      <c r="AD104" s="468"/>
      <c r="AE104" s="565"/>
      <c r="AF104" s="6"/>
      <c r="AG104" s="6"/>
      <c r="AH104" s="6"/>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row>
    <row r="105" spans="1:69" s="472" customFormat="1" ht="30">
      <c r="A105" s="459">
        <v>88</v>
      </c>
      <c r="B105" s="631">
        <v>7000027693</v>
      </c>
      <c r="C105" s="631">
        <v>10</v>
      </c>
      <c r="D105" s="631">
        <v>200</v>
      </c>
      <c r="E105" s="631">
        <v>40</v>
      </c>
      <c r="F105" s="630" t="s">
        <v>477</v>
      </c>
      <c r="G105" s="631">
        <v>100003310</v>
      </c>
      <c r="H105" s="321"/>
      <c r="I105" s="322"/>
      <c r="J105" s="321"/>
      <c r="K105" s="320"/>
      <c r="L105" s="630" t="s">
        <v>454</v>
      </c>
      <c r="M105" s="631" t="s">
        <v>219</v>
      </c>
      <c r="N105" s="631">
        <v>851</v>
      </c>
      <c r="O105" s="465"/>
      <c r="P105" s="631">
        <v>18</v>
      </c>
      <c r="Q105" s="318" t="str">
        <f t="shared" si="33"/>
        <v>INCLUDED</v>
      </c>
      <c r="R105" s="318" t="str">
        <f t="shared" si="22"/>
        <v>INCLUDED</v>
      </c>
      <c r="S105" s="318" t="str">
        <f t="shared" si="34"/>
        <v>INCLUDED</v>
      </c>
      <c r="T105" s="466">
        <f t="shared" si="24"/>
        <v>0</v>
      </c>
      <c r="U105" s="300">
        <f t="shared" si="25"/>
        <v>0</v>
      </c>
      <c r="V105" s="371">
        <f>Discount!$J$36</f>
        <v>0</v>
      </c>
      <c r="W105" s="300">
        <f t="shared" si="26"/>
        <v>0</v>
      </c>
      <c r="X105" s="301">
        <f t="shared" si="27"/>
        <v>0</v>
      </c>
      <c r="Y105" s="467">
        <f t="shared" si="28"/>
        <v>0</v>
      </c>
      <c r="Z105" s="560">
        <f t="shared" si="29"/>
        <v>0</v>
      </c>
      <c r="AA105" s="467">
        <f t="shared" si="30"/>
        <v>0</v>
      </c>
      <c r="AB105" s="468">
        <f t="shared" si="31"/>
        <v>0</v>
      </c>
      <c r="AC105" s="467">
        <f t="shared" si="32"/>
        <v>0</v>
      </c>
      <c r="AD105" s="468"/>
      <c r="AE105" s="565"/>
      <c r="AF105" s="6"/>
      <c r="AG105" s="6"/>
      <c r="AH105" s="6"/>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218"/>
      <c r="BI105" s="218"/>
      <c r="BJ105" s="218"/>
      <c r="BK105" s="218"/>
      <c r="BL105" s="218"/>
      <c r="BM105" s="218"/>
      <c r="BN105" s="218"/>
      <c r="BO105" s="218"/>
      <c r="BP105" s="218"/>
      <c r="BQ105" s="218"/>
    </row>
    <row r="106" spans="1:69" s="472" customFormat="1" ht="60">
      <c r="A106" s="459">
        <v>89</v>
      </c>
      <c r="B106" s="631">
        <v>7000027694</v>
      </c>
      <c r="C106" s="631">
        <v>10</v>
      </c>
      <c r="D106" s="631">
        <v>210</v>
      </c>
      <c r="E106" s="631">
        <v>10</v>
      </c>
      <c r="F106" s="630" t="s">
        <v>481</v>
      </c>
      <c r="G106" s="631">
        <v>100039876</v>
      </c>
      <c r="H106" s="321"/>
      <c r="I106" s="322"/>
      <c r="J106" s="321"/>
      <c r="K106" s="320"/>
      <c r="L106" s="630" t="s">
        <v>666</v>
      </c>
      <c r="M106" s="631" t="s">
        <v>219</v>
      </c>
      <c r="N106" s="631">
        <v>36</v>
      </c>
      <c r="O106" s="465"/>
      <c r="P106" s="631">
        <v>18</v>
      </c>
      <c r="Q106" s="318" t="str">
        <f t="shared" si="33"/>
        <v>INCLUDED</v>
      </c>
      <c r="R106" s="318" t="str">
        <f t="shared" si="22"/>
        <v>INCLUDED</v>
      </c>
      <c r="S106" s="318" t="str">
        <f t="shared" si="34"/>
        <v>INCLUDED</v>
      </c>
      <c r="T106" s="466">
        <f t="shared" si="24"/>
        <v>0</v>
      </c>
      <c r="U106" s="300">
        <f t="shared" si="25"/>
        <v>0</v>
      </c>
      <c r="V106" s="371">
        <f>Discount!$J$36</f>
        <v>0</v>
      </c>
      <c r="W106" s="300">
        <f t="shared" si="26"/>
        <v>0</v>
      </c>
      <c r="X106" s="301">
        <f t="shared" si="27"/>
        <v>0</v>
      </c>
      <c r="Y106" s="467">
        <f t="shared" si="28"/>
        <v>0</v>
      </c>
      <c r="Z106" s="560">
        <f t="shared" si="29"/>
        <v>0</v>
      </c>
      <c r="AA106" s="467">
        <f t="shared" si="30"/>
        <v>0</v>
      </c>
      <c r="AB106" s="468">
        <f t="shared" si="31"/>
        <v>0</v>
      </c>
      <c r="AC106" s="467">
        <f t="shared" si="32"/>
        <v>0</v>
      </c>
      <c r="AD106" s="468"/>
      <c r="AE106" s="565"/>
      <c r="AF106" s="6"/>
      <c r="AG106" s="6"/>
      <c r="AH106" s="6"/>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218"/>
      <c r="BI106" s="218"/>
      <c r="BJ106" s="218"/>
      <c r="BK106" s="218"/>
      <c r="BL106" s="218"/>
      <c r="BM106" s="218"/>
      <c r="BN106" s="218"/>
      <c r="BO106" s="218"/>
      <c r="BP106" s="218"/>
      <c r="BQ106" s="218"/>
    </row>
    <row r="107" spans="1:69" s="472" customFormat="1" ht="120">
      <c r="A107" s="459">
        <v>90</v>
      </c>
      <c r="B107" s="631">
        <v>7000027694</v>
      </c>
      <c r="C107" s="631">
        <v>10</v>
      </c>
      <c r="D107" s="631">
        <v>210</v>
      </c>
      <c r="E107" s="631">
        <v>20</v>
      </c>
      <c r="F107" s="630" t="s">
        <v>481</v>
      </c>
      <c r="G107" s="631">
        <v>100003323</v>
      </c>
      <c r="H107" s="321"/>
      <c r="I107" s="322"/>
      <c r="J107" s="321"/>
      <c r="K107" s="320"/>
      <c r="L107" s="630" t="s">
        <v>456</v>
      </c>
      <c r="M107" s="631" t="s">
        <v>219</v>
      </c>
      <c r="N107" s="631">
        <v>18</v>
      </c>
      <c r="O107" s="465"/>
      <c r="P107" s="631">
        <v>18</v>
      </c>
      <c r="Q107" s="318" t="str">
        <f t="shared" si="33"/>
        <v>INCLUDED</v>
      </c>
      <c r="R107" s="318" t="str">
        <f t="shared" si="22"/>
        <v>INCLUDED</v>
      </c>
      <c r="S107" s="318" t="str">
        <f t="shared" si="34"/>
        <v>INCLUDED</v>
      </c>
      <c r="T107" s="466">
        <f t="shared" si="24"/>
        <v>0</v>
      </c>
      <c r="U107" s="300">
        <f t="shared" si="25"/>
        <v>0</v>
      </c>
      <c r="V107" s="371">
        <f>Discount!$J$36</f>
        <v>0</v>
      </c>
      <c r="W107" s="300">
        <f t="shared" si="26"/>
        <v>0</v>
      </c>
      <c r="X107" s="301">
        <f t="shared" si="27"/>
        <v>0</v>
      </c>
      <c r="Y107" s="467">
        <f t="shared" si="28"/>
        <v>0</v>
      </c>
      <c r="Z107" s="560">
        <f t="shared" si="29"/>
        <v>0</v>
      </c>
      <c r="AA107" s="467">
        <f t="shared" si="30"/>
        <v>0</v>
      </c>
      <c r="AB107" s="468">
        <f t="shared" si="31"/>
        <v>0</v>
      </c>
      <c r="AC107" s="467">
        <f t="shared" si="32"/>
        <v>0</v>
      </c>
      <c r="AD107" s="468"/>
      <c r="AE107" s="565"/>
      <c r="AF107" s="6"/>
      <c r="AG107" s="6"/>
      <c r="AH107" s="6"/>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218"/>
      <c r="BI107" s="218"/>
      <c r="BJ107" s="218"/>
      <c r="BK107" s="218"/>
      <c r="BL107" s="218"/>
      <c r="BM107" s="218"/>
      <c r="BN107" s="218"/>
      <c r="BO107" s="218"/>
      <c r="BP107" s="218"/>
      <c r="BQ107" s="218"/>
    </row>
    <row r="108" spans="1:69" s="469" customFormat="1" ht="30">
      <c r="A108" s="459">
        <v>91</v>
      </c>
      <c r="B108" s="631">
        <v>7000027694</v>
      </c>
      <c r="C108" s="631">
        <v>10</v>
      </c>
      <c r="D108" s="631">
        <v>210</v>
      </c>
      <c r="E108" s="631">
        <v>30</v>
      </c>
      <c r="F108" s="630" t="s">
        <v>481</v>
      </c>
      <c r="G108" s="631">
        <v>100003299</v>
      </c>
      <c r="H108" s="321"/>
      <c r="I108" s="322"/>
      <c r="J108" s="321"/>
      <c r="K108" s="320"/>
      <c r="L108" s="630" t="s">
        <v>450</v>
      </c>
      <c r="M108" s="631" t="s">
        <v>220</v>
      </c>
      <c r="N108" s="631">
        <v>54</v>
      </c>
      <c r="O108" s="465"/>
      <c r="P108" s="631">
        <v>18</v>
      </c>
      <c r="Q108" s="318" t="str">
        <f t="shared" si="33"/>
        <v>INCLUDED</v>
      </c>
      <c r="R108" s="318" t="str">
        <f t="shared" si="22"/>
        <v>INCLUDED</v>
      </c>
      <c r="S108" s="318" t="str">
        <f t="shared" si="34"/>
        <v>INCLUDED</v>
      </c>
      <c r="T108" s="466">
        <f t="shared" si="24"/>
        <v>0</v>
      </c>
      <c r="U108" s="300">
        <f t="shared" si="25"/>
        <v>0</v>
      </c>
      <c r="V108" s="371">
        <f>Discount!$J$36</f>
        <v>0</v>
      </c>
      <c r="W108" s="300">
        <f t="shared" si="26"/>
        <v>0</v>
      </c>
      <c r="X108" s="301">
        <f t="shared" si="27"/>
        <v>0</v>
      </c>
      <c r="Y108" s="467">
        <f t="shared" si="28"/>
        <v>0</v>
      </c>
      <c r="Z108" s="560">
        <f t="shared" si="29"/>
        <v>0</v>
      </c>
      <c r="AA108" s="467">
        <f t="shared" si="30"/>
        <v>0</v>
      </c>
      <c r="AB108" s="468">
        <f t="shared" si="31"/>
        <v>0</v>
      </c>
      <c r="AC108" s="467">
        <f t="shared" si="32"/>
        <v>0</v>
      </c>
      <c r="AD108" s="468"/>
      <c r="AE108" s="565"/>
      <c r="AF108" s="6"/>
      <c r="AG108" s="6"/>
      <c r="AH108" s="6"/>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row>
    <row r="109" spans="1:69" s="469" customFormat="1" ht="60">
      <c r="A109" s="459">
        <v>92</v>
      </c>
      <c r="B109" s="631">
        <v>7000027694</v>
      </c>
      <c r="C109" s="631">
        <v>10</v>
      </c>
      <c r="D109" s="631">
        <v>210</v>
      </c>
      <c r="E109" s="631">
        <v>40</v>
      </c>
      <c r="F109" s="630" t="s">
        <v>481</v>
      </c>
      <c r="G109" s="631">
        <v>100017942</v>
      </c>
      <c r="H109" s="321"/>
      <c r="I109" s="322"/>
      <c r="J109" s="321"/>
      <c r="K109" s="320"/>
      <c r="L109" s="630" t="s">
        <v>457</v>
      </c>
      <c r="M109" s="631" t="s">
        <v>219</v>
      </c>
      <c r="N109" s="631">
        <v>54</v>
      </c>
      <c r="O109" s="465"/>
      <c r="P109" s="631">
        <v>18</v>
      </c>
      <c r="Q109" s="318" t="str">
        <f t="shared" si="33"/>
        <v>INCLUDED</v>
      </c>
      <c r="R109" s="318" t="str">
        <f t="shared" si="22"/>
        <v>INCLUDED</v>
      </c>
      <c r="S109" s="318" t="str">
        <f t="shared" si="34"/>
        <v>INCLUDED</v>
      </c>
      <c r="T109" s="466">
        <f t="shared" si="24"/>
        <v>0</v>
      </c>
      <c r="U109" s="300">
        <f t="shared" si="25"/>
        <v>0</v>
      </c>
      <c r="V109" s="371">
        <f>Discount!$J$36</f>
        <v>0</v>
      </c>
      <c r="W109" s="300">
        <f t="shared" si="26"/>
        <v>0</v>
      </c>
      <c r="X109" s="301">
        <f t="shared" si="27"/>
        <v>0</v>
      </c>
      <c r="Y109" s="467">
        <f t="shared" si="28"/>
        <v>0</v>
      </c>
      <c r="Z109" s="560">
        <f t="shared" si="29"/>
        <v>0</v>
      </c>
      <c r="AA109" s="467">
        <f t="shared" si="30"/>
        <v>0</v>
      </c>
      <c r="AB109" s="468">
        <f t="shared" si="31"/>
        <v>0</v>
      </c>
      <c r="AC109" s="467">
        <f t="shared" si="32"/>
        <v>0</v>
      </c>
      <c r="AD109" s="468"/>
      <c r="AE109" s="565"/>
      <c r="AF109" s="6"/>
      <c r="AG109" s="6"/>
      <c r="AH109" s="6"/>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row>
    <row r="110" spans="1:69" s="469" customFormat="1" ht="60">
      <c r="A110" s="459">
        <v>93</v>
      </c>
      <c r="B110" s="631">
        <v>7000027695</v>
      </c>
      <c r="C110" s="631">
        <v>10</v>
      </c>
      <c r="D110" s="631">
        <v>220</v>
      </c>
      <c r="E110" s="631">
        <v>10</v>
      </c>
      <c r="F110" s="630" t="s">
        <v>482</v>
      </c>
      <c r="G110" s="631">
        <v>100039876</v>
      </c>
      <c r="H110" s="321"/>
      <c r="I110" s="322"/>
      <c r="J110" s="321"/>
      <c r="K110" s="320"/>
      <c r="L110" s="630" t="s">
        <v>666</v>
      </c>
      <c r="M110" s="631" t="s">
        <v>219</v>
      </c>
      <c r="N110" s="631">
        <v>26</v>
      </c>
      <c r="O110" s="465"/>
      <c r="P110" s="631">
        <v>18</v>
      </c>
      <c r="Q110" s="318" t="str">
        <f t="shared" si="33"/>
        <v>INCLUDED</v>
      </c>
      <c r="R110" s="318" t="str">
        <f t="shared" si="22"/>
        <v>INCLUDED</v>
      </c>
      <c r="S110" s="318" t="str">
        <f t="shared" si="34"/>
        <v>INCLUDED</v>
      </c>
      <c r="T110" s="466">
        <f t="shared" si="24"/>
        <v>0</v>
      </c>
      <c r="U110" s="300">
        <f t="shared" si="25"/>
        <v>0</v>
      </c>
      <c r="V110" s="371">
        <f>Discount!$J$36</f>
        <v>0</v>
      </c>
      <c r="W110" s="300">
        <f t="shared" si="26"/>
        <v>0</v>
      </c>
      <c r="X110" s="301">
        <f t="shared" si="27"/>
        <v>0</v>
      </c>
      <c r="Y110" s="467">
        <f t="shared" si="28"/>
        <v>0</v>
      </c>
      <c r="Z110" s="560">
        <f t="shared" si="29"/>
        <v>0</v>
      </c>
      <c r="AA110" s="467">
        <f t="shared" si="30"/>
        <v>0</v>
      </c>
      <c r="AB110" s="468">
        <f t="shared" si="31"/>
        <v>0</v>
      </c>
      <c r="AC110" s="467">
        <f t="shared" si="32"/>
        <v>0</v>
      </c>
      <c r="AD110" s="468"/>
      <c r="AE110" s="565"/>
      <c r="AF110" s="6"/>
      <c r="AG110" s="6"/>
      <c r="AH110" s="6"/>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row>
    <row r="111" spans="1:69" s="469" customFormat="1" ht="150">
      <c r="A111" s="459">
        <v>94</v>
      </c>
      <c r="B111" s="631">
        <v>7000027695</v>
      </c>
      <c r="C111" s="631">
        <v>10</v>
      </c>
      <c r="D111" s="631">
        <v>220</v>
      </c>
      <c r="E111" s="631">
        <v>20</v>
      </c>
      <c r="F111" s="630" t="s">
        <v>482</v>
      </c>
      <c r="G111" s="631">
        <v>100003413</v>
      </c>
      <c r="H111" s="321"/>
      <c r="I111" s="322"/>
      <c r="J111" s="321"/>
      <c r="K111" s="320"/>
      <c r="L111" s="630" t="s">
        <v>671</v>
      </c>
      <c r="M111" s="631" t="s">
        <v>219</v>
      </c>
      <c r="N111" s="631">
        <v>13</v>
      </c>
      <c r="O111" s="465"/>
      <c r="P111" s="631">
        <v>18</v>
      </c>
      <c r="Q111" s="318" t="str">
        <f t="shared" si="33"/>
        <v>INCLUDED</v>
      </c>
      <c r="R111" s="318" t="str">
        <f t="shared" si="22"/>
        <v>INCLUDED</v>
      </c>
      <c r="S111" s="318" t="str">
        <f t="shared" si="34"/>
        <v>INCLUDED</v>
      </c>
      <c r="T111" s="466">
        <f t="shared" si="24"/>
        <v>0</v>
      </c>
      <c r="U111" s="300">
        <f t="shared" si="25"/>
        <v>0</v>
      </c>
      <c r="V111" s="371">
        <f>Discount!$J$36</f>
        <v>0</v>
      </c>
      <c r="W111" s="300">
        <f t="shared" si="26"/>
        <v>0</v>
      </c>
      <c r="X111" s="301">
        <f t="shared" si="27"/>
        <v>0</v>
      </c>
      <c r="Y111" s="467">
        <f t="shared" si="28"/>
        <v>0</v>
      </c>
      <c r="Z111" s="560">
        <f t="shared" si="29"/>
        <v>0</v>
      </c>
      <c r="AA111" s="467">
        <f t="shared" si="30"/>
        <v>0</v>
      </c>
      <c r="AB111" s="468">
        <f t="shared" si="31"/>
        <v>0</v>
      </c>
      <c r="AC111" s="467">
        <f t="shared" si="32"/>
        <v>0</v>
      </c>
      <c r="AD111" s="468"/>
      <c r="AE111" s="565"/>
      <c r="AF111" s="6"/>
      <c r="AG111" s="6"/>
      <c r="AH111" s="6"/>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row>
    <row r="112" spans="1:69" s="469" customFormat="1" ht="30">
      <c r="A112" s="459">
        <v>95</v>
      </c>
      <c r="B112" s="631">
        <v>7000027695</v>
      </c>
      <c r="C112" s="631">
        <v>10</v>
      </c>
      <c r="D112" s="631">
        <v>220</v>
      </c>
      <c r="E112" s="631">
        <v>30</v>
      </c>
      <c r="F112" s="630" t="s">
        <v>482</v>
      </c>
      <c r="G112" s="631">
        <v>100003299</v>
      </c>
      <c r="H112" s="321"/>
      <c r="I112" s="322"/>
      <c r="J112" s="321"/>
      <c r="K112" s="320"/>
      <c r="L112" s="630" t="s">
        <v>450</v>
      </c>
      <c r="M112" s="631" t="s">
        <v>220</v>
      </c>
      <c r="N112" s="631">
        <v>39</v>
      </c>
      <c r="O112" s="465"/>
      <c r="P112" s="631">
        <v>18</v>
      </c>
      <c r="Q112" s="318" t="str">
        <f t="shared" si="33"/>
        <v>INCLUDED</v>
      </c>
      <c r="R112" s="318" t="str">
        <f t="shared" si="22"/>
        <v>INCLUDED</v>
      </c>
      <c r="S112" s="318" t="str">
        <f t="shared" si="34"/>
        <v>INCLUDED</v>
      </c>
      <c r="T112" s="466">
        <f t="shared" si="24"/>
        <v>0</v>
      </c>
      <c r="U112" s="300">
        <f t="shared" si="25"/>
        <v>0</v>
      </c>
      <c r="V112" s="371">
        <f>Discount!$J$36</f>
        <v>0</v>
      </c>
      <c r="W112" s="300">
        <f t="shared" si="26"/>
        <v>0</v>
      </c>
      <c r="X112" s="301">
        <f t="shared" si="27"/>
        <v>0</v>
      </c>
      <c r="Y112" s="467">
        <f t="shared" si="28"/>
        <v>0</v>
      </c>
      <c r="Z112" s="560">
        <f t="shared" si="29"/>
        <v>0</v>
      </c>
      <c r="AA112" s="467">
        <f t="shared" si="30"/>
        <v>0</v>
      </c>
      <c r="AB112" s="468">
        <f t="shared" si="31"/>
        <v>0</v>
      </c>
      <c r="AC112" s="467">
        <f t="shared" si="32"/>
        <v>0</v>
      </c>
      <c r="AD112" s="468"/>
      <c r="AE112" s="565"/>
      <c r="AF112" s="6"/>
      <c r="AG112" s="6"/>
      <c r="AH112" s="6"/>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row>
    <row r="113" spans="1:69" s="469" customFormat="1" ht="60">
      <c r="A113" s="459">
        <v>96</v>
      </c>
      <c r="B113" s="631">
        <v>7000027695</v>
      </c>
      <c r="C113" s="631">
        <v>10</v>
      </c>
      <c r="D113" s="631">
        <v>220</v>
      </c>
      <c r="E113" s="631">
        <v>40</v>
      </c>
      <c r="F113" s="630" t="s">
        <v>482</v>
      </c>
      <c r="G113" s="631">
        <v>100017942</v>
      </c>
      <c r="H113" s="321"/>
      <c r="I113" s="322"/>
      <c r="J113" s="321"/>
      <c r="K113" s="320"/>
      <c r="L113" s="630" t="s">
        <v>457</v>
      </c>
      <c r="M113" s="631" t="s">
        <v>219</v>
      </c>
      <c r="N113" s="631">
        <v>39</v>
      </c>
      <c r="O113" s="465"/>
      <c r="P113" s="631">
        <v>18</v>
      </c>
      <c r="Q113" s="318" t="str">
        <f t="shared" si="33"/>
        <v>INCLUDED</v>
      </c>
      <c r="R113" s="318" t="str">
        <f t="shared" si="22"/>
        <v>INCLUDED</v>
      </c>
      <c r="S113" s="318" t="str">
        <f t="shared" si="34"/>
        <v>INCLUDED</v>
      </c>
      <c r="T113" s="466">
        <f t="shared" si="24"/>
        <v>0</v>
      </c>
      <c r="U113" s="300">
        <f t="shared" si="25"/>
        <v>0</v>
      </c>
      <c r="V113" s="371">
        <f>Discount!$J$36</f>
        <v>0</v>
      </c>
      <c r="W113" s="300">
        <f t="shared" si="26"/>
        <v>0</v>
      </c>
      <c r="X113" s="301">
        <f t="shared" si="27"/>
        <v>0</v>
      </c>
      <c r="Y113" s="467">
        <f t="shared" si="28"/>
        <v>0</v>
      </c>
      <c r="Z113" s="560">
        <f t="shared" si="29"/>
        <v>0</v>
      </c>
      <c r="AA113" s="467">
        <f t="shared" si="30"/>
        <v>0</v>
      </c>
      <c r="AB113" s="468">
        <f t="shared" si="31"/>
        <v>0</v>
      </c>
      <c r="AC113" s="467">
        <f t="shared" si="32"/>
        <v>0</v>
      </c>
      <c r="AD113" s="468"/>
      <c r="AE113" s="565"/>
      <c r="AF113" s="6"/>
      <c r="AG113" s="6"/>
      <c r="AH113" s="6"/>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row>
    <row r="114" spans="1:69" s="469" customFormat="1" ht="60">
      <c r="A114" s="459">
        <v>97</v>
      </c>
      <c r="B114" s="631">
        <v>7000027696</v>
      </c>
      <c r="C114" s="631">
        <v>10</v>
      </c>
      <c r="D114" s="631">
        <v>230</v>
      </c>
      <c r="E114" s="631">
        <v>10</v>
      </c>
      <c r="F114" s="630" t="s">
        <v>483</v>
      </c>
      <c r="G114" s="631">
        <v>100039876</v>
      </c>
      <c r="H114" s="321"/>
      <c r="I114" s="322"/>
      <c r="J114" s="321"/>
      <c r="K114" s="320"/>
      <c r="L114" s="630" t="s">
        <v>666</v>
      </c>
      <c r="M114" s="631" t="s">
        <v>219</v>
      </c>
      <c r="N114" s="631">
        <v>2</v>
      </c>
      <c r="O114" s="465"/>
      <c r="P114" s="631">
        <v>18</v>
      </c>
      <c r="Q114" s="318" t="str">
        <f t="shared" si="33"/>
        <v>INCLUDED</v>
      </c>
      <c r="R114" s="318" t="str">
        <f t="shared" si="22"/>
        <v>INCLUDED</v>
      </c>
      <c r="S114" s="318" t="str">
        <f t="shared" si="34"/>
        <v>INCLUDED</v>
      </c>
      <c r="T114" s="466">
        <f t="shared" si="24"/>
        <v>0</v>
      </c>
      <c r="U114" s="300">
        <f t="shared" si="25"/>
        <v>0</v>
      </c>
      <c r="V114" s="371">
        <f>Discount!$J$36</f>
        <v>0</v>
      </c>
      <c r="W114" s="300">
        <f t="shared" si="26"/>
        <v>0</v>
      </c>
      <c r="X114" s="301">
        <f t="shared" si="27"/>
        <v>0</v>
      </c>
      <c r="Y114" s="467">
        <f t="shared" si="28"/>
        <v>0</v>
      </c>
      <c r="Z114" s="560">
        <f t="shared" si="29"/>
        <v>0</v>
      </c>
      <c r="AA114" s="467">
        <f t="shared" si="30"/>
        <v>0</v>
      </c>
      <c r="AB114" s="468">
        <f t="shared" si="31"/>
        <v>0</v>
      </c>
      <c r="AC114" s="467">
        <f t="shared" si="32"/>
        <v>0</v>
      </c>
      <c r="AD114" s="468"/>
      <c r="AE114" s="565"/>
      <c r="AF114" s="6"/>
      <c r="AG114" s="6"/>
      <c r="AH114" s="6"/>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row>
    <row r="115" spans="1:69" s="469" customFormat="1" ht="120">
      <c r="A115" s="459">
        <v>98</v>
      </c>
      <c r="B115" s="631">
        <v>7000027696</v>
      </c>
      <c r="C115" s="631">
        <v>10</v>
      </c>
      <c r="D115" s="631">
        <v>230</v>
      </c>
      <c r="E115" s="631">
        <v>20</v>
      </c>
      <c r="F115" s="630" t="s">
        <v>483</v>
      </c>
      <c r="G115" s="631">
        <v>100042670</v>
      </c>
      <c r="H115" s="321"/>
      <c r="I115" s="322"/>
      <c r="J115" s="321"/>
      <c r="K115" s="320"/>
      <c r="L115" s="630" t="s">
        <v>535</v>
      </c>
      <c r="M115" s="631" t="s">
        <v>219</v>
      </c>
      <c r="N115" s="631">
        <v>1</v>
      </c>
      <c r="O115" s="465"/>
      <c r="P115" s="631">
        <v>18</v>
      </c>
      <c r="Q115" s="318" t="str">
        <f t="shared" si="33"/>
        <v>INCLUDED</v>
      </c>
      <c r="R115" s="318" t="str">
        <f t="shared" si="22"/>
        <v>INCLUDED</v>
      </c>
      <c r="S115" s="318" t="str">
        <f t="shared" si="34"/>
        <v>INCLUDED</v>
      </c>
      <c r="T115" s="466">
        <f t="shared" si="24"/>
        <v>0</v>
      </c>
      <c r="U115" s="300">
        <f t="shared" si="25"/>
        <v>0</v>
      </c>
      <c r="V115" s="371">
        <f>Discount!$J$36</f>
        <v>0</v>
      </c>
      <c r="W115" s="300">
        <f t="shared" si="26"/>
        <v>0</v>
      </c>
      <c r="X115" s="301">
        <f t="shared" si="27"/>
        <v>0</v>
      </c>
      <c r="Y115" s="467">
        <f t="shared" si="28"/>
        <v>0</v>
      </c>
      <c r="Z115" s="560">
        <f t="shared" si="29"/>
        <v>0</v>
      </c>
      <c r="AA115" s="467">
        <f t="shared" si="30"/>
        <v>0</v>
      </c>
      <c r="AB115" s="468">
        <f t="shared" si="31"/>
        <v>0</v>
      </c>
      <c r="AC115" s="467">
        <f t="shared" si="32"/>
        <v>0</v>
      </c>
      <c r="AD115" s="468"/>
      <c r="AE115" s="565"/>
      <c r="AF115" s="6"/>
      <c r="AG115" s="6"/>
      <c r="AH115" s="6"/>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row>
    <row r="116" spans="1:69" s="469" customFormat="1" ht="30">
      <c r="A116" s="459">
        <v>99</v>
      </c>
      <c r="B116" s="631">
        <v>7000027696</v>
      </c>
      <c r="C116" s="631">
        <v>10</v>
      </c>
      <c r="D116" s="631">
        <v>230</v>
      </c>
      <c r="E116" s="631">
        <v>30</v>
      </c>
      <c r="F116" s="630" t="s">
        <v>483</v>
      </c>
      <c r="G116" s="631">
        <v>100003299</v>
      </c>
      <c r="H116" s="321"/>
      <c r="I116" s="322"/>
      <c r="J116" s="321"/>
      <c r="K116" s="320"/>
      <c r="L116" s="630" t="s">
        <v>450</v>
      </c>
      <c r="M116" s="631" t="s">
        <v>220</v>
      </c>
      <c r="N116" s="631">
        <v>3</v>
      </c>
      <c r="O116" s="465"/>
      <c r="P116" s="631">
        <v>18</v>
      </c>
      <c r="Q116" s="318" t="str">
        <f t="shared" si="33"/>
        <v>INCLUDED</v>
      </c>
      <c r="R116" s="318" t="str">
        <f t="shared" si="22"/>
        <v>INCLUDED</v>
      </c>
      <c r="S116" s="318" t="str">
        <f t="shared" si="34"/>
        <v>INCLUDED</v>
      </c>
      <c r="T116" s="466">
        <f t="shared" si="24"/>
        <v>0</v>
      </c>
      <c r="U116" s="300">
        <f t="shared" si="25"/>
        <v>0</v>
      </c>
      <c r="V116" s="371">
        <f>Discount!$J$36</f>
        <v>0</v>
      </c>
      <c r="W116" s="300">
        <f t="shared" si="26"/>
        <v>0</v>
      </c>
      <c r="X116" s="301">
        <f t="shared" si="27"/>
        <v>0</v>
      </c>
      <c r="Y116" s="467">
        <f t="shared" si="28"/>
        <v>0</v>
      </c>
      <c r="Z116" s="560">
        <f t="shared" si="29"/>
        <v>0</v>
      </c>
      <c r="AA116" s="467">
        <f t="shared" si="30"/>
        <v>0</v>
      </c>
      <c r="AB116" s="468">
        <f t="shared" si="31"/>
        <v>0</v>
      </c>
      <c r="AC116" s="467">
        <f t="shared" si="32"/>
        <v>0</v>
      </c>
      <c r="AD116" s="468"/>
      <c r="AE116" s="565"/>
      <c r="AF116" s="6"/>
      <c r="AG116" s="6"/>
      <c r="AH116" s="6"/>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row>
    <row r="117" spans="1:69" s="469" customFormat="1" ht="60">
      <c r="A117" s="459">
        <v>100</v>
      </c>
      <c r="B117" s="631">
        <v>7000027696</v>
      </c>
      <c r="C117" s="631">
        <v>10</v>
      </c>
      <c r="D117" s="631">
        <v>230</v>
      </c>
      <c r="E117" s="631">
        <v>40</v>
      </c>
      <c r="F117" s="630" t="s">
        <v>483</v>
      </c>
      <c r="G117" s="631">
        <v>100017942</v>
      </c>
      <c r="H117" s="321"/>
      <c r="I117" s="322"/>
      <c r="J117" s="321"/>
      <c r="K117" s="320"/>
      <c r="L117" s="630" t="s">
        <v>457</v>
      </c>
      <c r="M117" s="631" t="s">
        <v>219</v>
      </c>
      <c r="N117" s="631">
        <v>3</v>
      </c>
      <c r="O117" s="465"/>
      <c r="P117" s="631">
        <v>18</v>
      </c>
      <c r="Q117" s="318" t="str">
        <f t="shared" si="33"/>
        <v>INCLUDED</v>
      </c>
      <c r="R117" s="318" t="str">
        <f t="shared" si="22"/>
        <v>INCLUDED</v>
      </c>
      <c r="S117" s="318" t="str">
        <f t="shared" si="34"/>
        <v>INCLUDED</v>
      </c>
      <c r="T117" s="466">
        <f t="shared" si="24"/>
        <v>0</v>
      </c>
      <c r="U117" s="300">
        <f t="shared" si="25"/>
        <v>0</v>
      </c>
      <c r="V117" s="371">
        <f>Discount!$J$36</f>
        <v>0</v>
      </c>
      <c r="W117" s="300">
        <f t="shared" si="26"/>
        <v>0</v>
      </c>
      <c r="X117" s="301">
        <f t="shared" si="27"/>
        <v>0</v>
      </c>
      <c r="Y117" s="467">
        <f t="shared" si="28"/>
        <v>0</v>
      </c>
      <c r="Z117" s="560">
        <f t="shared" si="29"/>
        <v>0</v>
      </c>
      <c r="AA117" s="467">
        <f t="shared" si="30"/>
        <v>0</v>
      </c>
      <c r="AB117" s="468">
        <f t="shared" si="31"/>
        <v>0</v>
      </c>
      <c r="AC117" s="467">
        <f t="shared" si="32"/>
        <v>0</v>
      </c>
      <c r="AD117" s="468"/>
      <c r="AE117" s="565"/>
      <c r="AF117" s="6"/>
      <c r="AG117" s="6"/>
      <c r="AH117" s="6"/>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row>
    <row r="118" spans="1:69" s="469" customFormat="1" ht="60">
      <c r="A118" s="459">
        <v>101</v>
      </c>
      <c r="B118" s="631">
        <v>7000027697</v>
      </c>
      <c r="C118" s="631">
        <v>10</v>
      </c>
      <c r="D118" s="631">
        <v>240</v>
      </c>
      <c r="E118" s="631">
        <v>10</v>
      </c>
      <c r="F118" s="630" t="s">
        <v>584</v>
      </c>
      <c r="G118" s="631">
        <v>100039876</v>
      </c>
      <c r="H118" s="321"/>
      <c r="I118" s="322"/>
      <c r="J118" s="321"/>
      <c r="K118" s="320"/>
      <c r="L118" s="630" t="s">
        <v>666</v>
      </c>
      <c r="M118" s="631" t="s">
        <v>219</v>
      </c>
      <c r="N118" s="631">
        <v>202</v>
      </c>
      <c r="O118" s="465"/>
      <c r="P118" s="631">
        <v>18</v>
      </c>
      <c r="Q118" s="318" t="str">
        <f t="shared" si="33"/>
        <v>INCLUDED</v>
      </c>
      <c r="R118" s="318" t="str">
        <f t="shared" si="22"/>
        <v>INCLUDED</v>
      </c>
      <c r="S118" s="318" t="str">
        <f t="shared" si="34"/>
        <v>INCLUDED</v>
      </c>
      <c r="T118" s="466">
        <f t="shared" si="24"/>
        <v>0</v>
      </c>
      <c r="U118" s="300">
        <f t="shared" si="25"/>
        <v>0</v>
      </c>
      <c r="V118" s="371">
        <f>Discount!$J$36</f>
        <v>0</v>
      </c>
      <c r="W118" s="300">
        <f t="shared" si="26"/>
        <v>0</v>
      </c>
      <c r="X118" s="301">
        <f t="shared" si="27"/>
        <v>0</v>
      </c>
      <c r="Y118" s="467">
        <f t="shared" si="28"/>
        <v>0</v>
      </c>
      <c r="Z118" s="560">
        <f t="shared" si="29"/>
        <v>0</v>
      </c>
      <c r="AA118" s="467">
        <f t="shared" si="30"/>
        <v>0</v>
      </c>
      <c r="AB118" s="468">
        <f t="shared" si="31"/>
        <v>0</v>
      </c>
      <c r="AC118" s="467">
        <f t="shared" si="32"/>
        <v>0</v>
      </c>
      <c r="AD118" s="468"/>
      <c r="AE118" s="565"/>
      <c r="AF118" s="6"/>
      <c r="AG118" s="6"/>
      <c r="AH118" s="6"/>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row>
    <row r="119" spans="1:69" s="469" customFormat="1" ht="30">
      <c r="A119" s="459">
        <v>102</v>
      </c>
      <c r="B119" s="631">
        <v>7000027697</v>
      </c>
      <c r="C119" s="631">
        <v>10</v>
      </c>
      <c r="D119" s="631">
        <v>240</v>
      </c>
      <c r="E119" s="631">
        <v>20</v>
      </c>
      <c r="F119" s="630" t="s">
        <v>584</v>
      </c>
      <c r="G119" s="631">
        <v>100003299</v>
      </c>
      <c r="H119" s="321"/>
      <c r="I119" s="322"/>
      <c r="J119" s="321"/>
      <c r="K119" s="320"/>
      <c r="L119" s="630" t="s">
        <v>450</v>
      </c>
      <c r="M119" s="631" t="s">
        <v>220</v>
      </c>
      <c r="N119" s="631">
        <v>303</v>
      </c>
      <c r="O119" s="465"/>
      <c r="P119" s="631">
        <v>18</v>
      </c>
      <c r="Q119" s="318" t="str">
        <f t="shared" si="33"/>
        <v>INCLUDED</v>
      </c>
      <c r="R119" s="318" t="str">
        <f t="shared" si="22"/>
        <v>INCLUDED</v>
      </c>
      <c r="S119" s="318" t="str">
        <f t="shared" si="34"/>
        <v>INCLUDED</v>
      </c>
      <c r="T119" s="466">
        <f t="shared" si="24"/>
        <v>0</v>
      </c>
      <c r="U119" s="300">
        <f t="shared" si="25"/>
        <v>0</v>
      </c>
      <c r="V119" s="371">
        <f>Discount!$J$36</f>
        <v>0</v>
      </c>
      <c r="W119" s="300">
        <f t="shared" si="26"/>
        <v>0</v>
      </c>
      <c r="X119" s="301">
        <f t="shared" si="27"/>
        <v>0</v>
      </c>
      <c r="Y119" s="467">
        <f t="shared" si="28"/>
        <v>0</v>
      </c>
      <c r="Z119" s="560">
        <f t="shared" si="29"/>
        <v>0</v>
      </c>
      <c r="AA119" s="467">
        <f t="shared" si="30"/>
        <v>0</v>
      </c>
      <c r="AB119" s="468">
        <f t="shared" si="31"/>
        <v>0</v>
      </c>
      <c r="AC119" s="467">
        <f t="shared" si="32"/>
        <v>0</v>
      </c>
      <c r="AD119" s="468"/>
      <c r="AE119" s="565"/>
      <c r="AF119" s="6"/>
      <c r="AG119" s="6"/>
      <c r="AH119" s="6"/>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row>
    <row r="120" spans="1:69" s="469" customFormat="1" ht="120">
      <c r="A120" s="459">
        <v>103</v>
      </c>
      <c r="B120" s="631">
        <v>7000027697</v>
      </c>
      <c r="C120" s="631">
        <v>10</v>
      </c>
      <c r="D120" s="631">
        <v>240</v>
      </c>
      <c r="E120" s="631">
        <v>30</v>
      </c>
      <c r="F120" s="630" t="s">
        <v>584</v>
      </c>
      <c r="G120" s="631">
        <v>100003323</v>
      </c>
      <c r="H120" s="321"/>
      <c r="I120" s="322"/>
      <c r="J120" s="321"/>
      <c r="K120" s="320"/>
      <c r="L120" s="630" t="s">
        <v>456</v>
      </c>
      <c r="M120" s="631" t="s">
        <v>219</v>
      </c>
      <c r="N120" s="631">
        <v>101</v>
      </c>
      <c r="O120" s="465"/>
      <c r="P120" s="631">
        <v>18</v>
      </c>
      <c r="Q120" s="318" t="str">
        <f t="shared" si="33"/>
        <v>INCLUDED</v>
      </c>
      <c r="R120" s="318" t="str">
        <f t="shared" si="22"/>
        <v>INCLUDED</v>
      </c>
      <c r="S120" s="318" t="str">
        <f t="shared" si="34"/>
        <v>INCLUDED</v>
      </c>
      <c r="T120" s="466">
        <f t="shared" si="24"/>
        <v>0</v>
      </c>
      <c r="U120" s="300">
        <f t="shared" si="25"/>
        <v>0</v>
      </c>
      <c r="V120" s="371">
        <f>Discount!$J$36</f>
        <v>0</v>
      </c>
      <c r="W120" s="300">
        <f t="shared" si="26"/>
        <v>0</v>
      </c>
      <c r="X120" s="301">
        <f t="shared" si="27"/>
        <v>0</v>
      </c>
      <c r="Y120" s="467">
        <f t="shared" si="28"/>
        <v>0</v>
      </c>
      <c r="Z120" s="560">
        <f t="shared" si="29"/>
        <v>0</v>
      </c>
      <c r="AA120" s="467">
        <f t="shared" si="30"/>
        <v>0</v>
      </c>
      <c r="AB120" s="468">
        <f t="shared" si="31"/>
        <v>0</v>
      </c>
      <c r="AC120" s="467">
        <f t="shared" si="32"/>
        <v>0</v>
      </c>
      <c r="AD120" s="468"/>
      <c r="AE120" s="565"/>
      <c r="AF120" s="6"/>
      <c r="AG120" s="6"/>
      <c r="AH120" s="6"/>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row>
    <row r="121" spans="1:69" s="469" customFormat="1" ht="60">
      <c r="A121" s="459">
        <v>104</v>
      </c>
      <c r="B121" s="631">
        <v>7000027697</v>
      </c>
      <c r="C121" s="631">
        <v>10</v>
      </c>
      <c r="D121" s="631">
        <v>240</v>
      </c>
      <c r="E121" s="631">
        <v>40</v>
      </c>
      <c r="F121" s="630" t="s">
        <v>584</v>
      </c>
      <c r="G121" s="631">
        <v>100017942</v>
      </c>
      <c r="H121" s="321"/>
      <c r="I121" s="322"/>
      <c r="J121" s="321"/>
      <c r="K121" s="320"/>
      <c r="L121" s="630" t="s">
        <v>457</v>
      </c>
      <c r="M121" s="631" t="s">
        <v>219</v>
      </c>
      <c r="N121" s="631">
        <v>303</v>
      </c>
      <c r="O121" s="465"/>
      <c r="P121" s="631">
        <v>18</v>
      </c>
      <c r="Q121" s="318" t="str">
        <f t="shared" si="33"/>
        <v>INCLUDED</v>
      </c>
      <c r="R121" s="318" t="str">
        <f t="shared" si="22"/>
        <v>INCLUDED</v>
      </c>
      <c r="S121" s="318" t="str">
        <f t="shared" si="34"/>
        <v>INCLUDED</v>
      </c>
      <c r="T121" s="466">
        <f t="shared" si="24"/>
        <v>0</v>
      </c>
      <c r="U121" s="300">
        <f t="shared" si="25"/>
        <v>0</v>
      </c>
      <c r="V121" s="371">
        <f>Discount!$J$36</f>
        <v>0</v>
      </c>
      <c r="W121" s="300">
        <f t="shared" si="26"/>
        <v>0</v>
      </c>
      <c r="X121" s="301">
        <f t="shared" si="27"/>
        <v>0</v>
      </c>
      <c r="Y121" s="467">
        <f t="shared" si="28"/>
        <v>0</v>
      </c>
      <c r="Z121" s="560">
        <f t="shared" si="29"/>
        <v>0</v>
      </c>
      <c r="AA121" s="467">
        <f t="shared" si="30"/>
        <v>0</v>
      </c>
      <c r="AB121" s="468">
        <f t="shared" si="31"/>
        <v>0</v>
      </c>
      <c r="AC121" s="467">
        <f t="shared" si="32"/>
        <v>0</v>
      </c>
      <c r="AD121" s="468"/>
      <c r="AE121" s="565"/>
      <c r="AF121" s="6"/>
      <c r="AG121" s="6"/>
      <c r="AH121" s="6"/>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row>
    <row r="122" spans="1:69" s="469" customFormat="1" ht="60">
      <c r="A122" s="459">
        <v>105</v>
      </c>
      <c r="B122" s="631">
        <v>7000027698</v>
      </c>
      <c r="C122" s="631">
        <v>10</v>
      </c>
      <c r="D122" s="631">
        <v>250</v>
      </c>
      <c r="E122" s="631">
        <v>10</v>
      </c>
      <c r="F122" s="630" t="s">
        <v>585</v>
      </c>
      <c r="G122" s="631">
        <v>100039876</v>
      </c>
      <c r="H122" s="321"/>
      <c r="I122" s="322"/>
      <c r="J122" s="321"/>
      <c r="K122" s="320"/>
      <c r="L122" s="630" t="s">
        <v>666</v>
      </c>
      <c r="M122" s="631" t="s">
        <v>219</v>
      </c>
      <c r="N122" s="631">
        <v>112</v>
      </c>
      <c r="O122" s="465"/>
      <c r="P122" s="631">
        <v>18</v>
      </c>
      <c r="Q122" s="318" t="str">
        <f t="shared" si="33"/>
        <v>INCLUDED</v>
      </c>
      <c r="R122" s="318" t="str">
        <f t="shared" si="22"/>
        <v>INCLUDED</v>
      </c>
      <c r="S122" s="318" t="str">
        <f t="shared" si="34"/>
        <v>INCLUDED</v>
      </c>
      <c r="T122" s="466">
        <f t="shared" si="24"/>
        <v>0</v>
      </c>
      <c r="U122" s="300">
        <f t="shared" si="25"/>
        <v>0</v>
      </c>
      <c r="V122" s="371">
        <f>Discount!$J$36</f>
        <v>0</v>
      </c>
      <c r="W122" s="300">
        <f t="shared" si="26"/>
        <v>0</v>
      </c>
      <c r="X122" s="301">
        <f t="shared" si="27"/>
        <v>0</v>
      </c>
      <c r="Y122" s="467">
        <f t="shared" si="28"/>
        <v>0</v>
      </c>
      <c r="Z122" s="560">
        <f t="shared" si="29"/>
        <v>0</v>
      </c>
      <c r="AA122" s="467">
        <f t="shared" si="30"/>
        <v>0</v>
      </c>
      <c r="AB122" s="468">
        <f t="shared" si="31"/>
        <v>0</v>
      </c>
      <c r="AC122" s="467">
        <f t="shared" si="32"/>
        <v>0</v>
      </c>
      <c r="AD122" s="468"/>
      <c r="AE122" s="565"/>
      <c r="AF122" s="6"/>
      <c r="AG122" s="6"/>
      <c r="AH122" s="6"/>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row>
    <row r="123" spans="1:69" s="469" customFormat="1" ht="30">
      <c r="A123" s="459">
        <v>106</v>
      </c>
      <c r="B123" s="631">
        <v>7000027698</v>
      </c>
      <c r="C123" s="631">
        <v>10</v>
      </c>
      <c r="D123" s="631">
        <v>250</v>
      </c>
      <c r="E123" s="631">
        <v>20</v>
      </c>
      <c r="F123" s="630" t="s">
        <v>585</v>
      </c>
      <c r="G123" s="631">
        <v>100003299</v>
      </c>
      <c r="H123" s="321"/>
      <c r="I123" s="322"/>
      <c r="J123" s="321"/>
      <c r="K123" s="320"/>
      <c r="L123" s="630" t="s">
        <v>450</v>
      </c>
      <c r="M123" s="631" t="s">
        <v>220</v>
      </c>
      <c r="N123" s="631">
        <v>168</v>
      </c>
      <c r="O123" s="465"/>
      <c r="P123" s="631">
        <v>18</v>
      </c>
      <c r="Q123" s="318" t="str">
        <f t="shared" si="33"/>
        <v>INCLUDED</v>
      </c>
      <c r="R123" s="318" t="str">
        <f t="shared" si="22"/>
        <v>INCLUDED</v>
      </c>
      <c r="S123" s="318" t="str">
        <f t="shared" si="34"/>
        <v>INCLUDED</v>
      </c>
      <c r="T123" s="466">
        <f t="shared" si="24"/>
        <v>0</v>
      </c>
      <c r="U123" s="300">
        <f t="shared" si="25"/>
        <v>0</v>
      </c>
      <c r="V123" s="371">
        <f>Discount!$J$36</f>
        <v>0</v>
      </c>
      <c r="W123" s="300">
        <f t="shared" si="26"/>
        <v>0</v>
      </c>
      <c r="X123" s="301">
        <f t="shared" si="27"/>
        <v>0</v>
      </c>
      <c r="Y123" s="467">
        <f t="shared" si="28"/>
        <v>0</v>
      </c>
      <c r="Z123" s="560">
        <f t="shared" si="29"/>
        <v>0</v>
      </c>
      <c r="AA123" s="467">
        <f t="shared" si="30"/>
        <v>0</v>
      </c>
      <c r="AB123" s="468">
        <f t="shared" si="31"/>
        <v>0</v>
      </c>
      <c r="AC123" s="467">
        <f t="shared" si="32"/>
        <v>0</v>
      </c>
      <c r="AD123" s="468"/>
      <c r="AE123" s="565"/>
      <c r="AF123" s="6"/>
      <c r="AG123" s="6"/>
      <c r="AH123" s="6"/>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row>
    <row r="124" spans="1:69" s="469" customFormat="1" ht="150">
      <c r="A124" s="459">
        <v>107</v>
      </c>
      <c r="B124" s="631">
        <v>7000027698</v>
      </c>
      <c r="C124" s="631">
        <v>10</v>
      </c>
      <c r="D124" s="631">
        <v>250</v>
      </c>
      <c r="E124" s="631">
        <v>30</v>
      </c>
      <c r="F124" s="630" t="s">
        <v>585</v>
      </c>
      <c r="G124" s="631">
        <v>100003413</v>
      </c>
      <c r="H124" s="321"/>
      <c r="I124" s="322"/>
      <c r="J124" s="321"/>
      <c r="K124" s="320"/>
      <c r="L124" s="630" t="s">
        <v>671</v>
      </c>
      <c r="M124" s="631" t="s">
        <v>219</v>
      </c>
      <c r="N124" s="631">
        <v>56</v>
      </c>
      <c r="O124" s="465"/>
      <c r="P124" s="631">
        <v>18</v>
      </c>
      <c r="Q124" s="318" t="str">
        <f t="shared" si="33"/>
        <v>INCLUDED</v>
      </c>
      <c r="R124" s="318" t="str">
        <f t="shared" si="22"/>
        <v>INCLUDED</v>
      </c>
      <c r="S124" s="318" t="str">
        <f t="shared" si="34"/>
        <v>INCLUDED</v>
      </c>
      <c r="T124" s="466">
        <f t="shared" si="24"/>
        <v>0</v>
      </c>
      <c r="U124" s="300">
        <f t="shared" si="25"/>
        <v>0</v>
      </c>
      <c r="V124" s="371">
        <f>Discount!$J$36</f>
        <v>0</v>
      </c>
      <c r="W124" s="300">
        <f t="shared" si="26"/>
        <v>0</v>
      </c>
      <c r="X124" s="301">
        <f t="shared" si="27"/>
        <v>0</v>
      </c>
      <c r="Y124" s="467">
        <f t="shared" si="28"/>
        <v>0</v>
      </c>
      <c r="Z124" s="560">
        <f t="shared" si="29"/>
        <v>0</v>
      </c>
      <c r="AA124" s="467">
        <f t="shared" si="30"/>
        <v>0</v>
      </c>
      <c r="AB124" s="468">
        <f t="shared" si="31"/>
        <v>0</v>
      </c>
      <c r="AC124" s="467">
        <f t="shared" si="32"/>
        <v>0</v>
      </c>
      <c r="AD124" s="468"/>
      <c r="AE124" s="565"/>
      <c r="AF124" s="6"/>
      <c r="AG124" s="6"/>
      <c r="AH124" s="6"/>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row>
    <row r="125" spans="1:69" s="469" customFormat="1" ht="60">
      <c r="A125" s="459">
        <v>108</v>
      </c>
      <c r="B125" s="631">
        <v>7000027698</v>
      </c>
      <c r="C125" s="631">
        <v>10</v>
      </c>
      <c r="D125" s="631">
        <v>250</v>
      </c>
      <c r="E125" s="631">
        <v>40</v>
      </c>
      <c r="F125" s="630" t="s">
        <v>585</v>
      </c>
      <c r="G125" s="631">
        <v>100017942</v>
      </c>
      <c r="H125" s="321"/>
      <c r="I125" s="322"/>
      <c r="J125" s="321"/>
      <c r="K125" s="320"/>
      <c r="L125" s="630" t="s">
        <v>457</v>
      </c>
      <c r="M125" s="631" t="s">
        <v>219</v>
      </c>
      <c r="N125" s="631">
        <v>168</v>
      </c>
      <c r="O125" s="465"/>
      <c r="P125" s="631">
        <v>18</v>
      </c>
      <c r="Q125" s="318" t="str">
        <f t="shared" si="33"/>
        <v>INCLUDED</v>
      </c>
      <c r="R125" s="318" t="str">
        <f t="shared" si="22"/>
        <v>INCLUDED</v>
      </c>
      <c r="S125" s="318" t="str">
        <f t="shared" si="34"/>
        <v>INCLUDED</v>
      </c>
      <c r="T125" s="466">
        <f t="shared" si="24"/>
        <v>0</v>
      </c>
      <c r="U125" s="300">
        <f t="shared" si="25"/>
        <v>0</v>
      </c>
      <c r="V125" s="371">
        <f>Discount!$J$36</f>
        <v>0</v>
      </c>
      <c r="W125" s="300">
        <f t="shared" si="26"/>
        <v>0</v>
      </c>
      <c r="X125" s="301">
        <f t="shared" si="27"/>
        <v>0</v>
      </c>
      <c r="Y125" s="467">
        <f t="shared" si="28"/>
        <v>0</v>
      </c>
      <c r="Z125" s="560">
        <f t="shared" si="29"/>
        <v>0</v>
      </c>
      <c r="AA125" s="467">
        <f t="shared" si="30"/>
        <v>0</v>
      </c>
      <c r="AB125" s="468">
        <f t="shared" si="31"/>
        <v>0</v>
      </c>
      <c r="AC125" s="467">
        <f t="shared" si="32"/>
        <v>0</v>
      </c>
      <c r="AD125" s="468"/>
      <c r="AE125" s="565"/>
      <c r="AF125" s="6"/>
      <c r="AG125" s="6"/>
      <c r="AH125" s="6"/>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row>
    <row r="126" spans="1:69" s="469" customFormat="1" ht="45">
      <c r="A126" s="459">
        <v>109</v>
      </c>
      <c r="B126" s="631">
        <v>7000027699</v>
      </c>
      <c r="C126" s="631">
        <v>10</v>
      </c>
      <c r="D126" s="631">
        <v>260</v>
      </c>
      <c r="E126" s="631">
        <v>10</v>
      </c>
      <c r="F126" s="630" t="s">
        <v>586</v>
      </c>
      <c r="G126" s="631">
        <v>100042660</v>
      </c>
      <c r="H126" s="321"/>
      <c r="I126" s="322"/>
      <c r="J126" s="321"/>
      <c r="K126" s="320"/>
      <c r="L126" s="630" t="s">
        <v>533</v>
      </c>
      <c r="M126" s="631" t="s">
        <v>219</v>
      </c>
      <c r="N126" s="631">
        <v>40</v>
      </c>
      <c r="O126" s="465"/>
      <c r="P126" s="631">
        <v>18</v>
      </c>
      <c r="Q126" s="318" t="str">
        <f t="shared" si="33"/>
        <v>INCLUDED</v>
      </c>
      <c r="R126" s="318" t="str">
        <f t="shared" si="22"/>
        <v>INCLUDED</v>
      </c>
      <c r="S126" s="318" t="str">
        <f t="shared" si="34"/>
        <v>INCLUDED</v>
      </c>
      <c r="T126" s="466">
        <f t="shared" si="24"/>
        <v>0</v>
      </c>
      <c r="U126" s="300">
        <f t="shared" si="25"/>
        <v>0</v>
      </c>
      <c r="V126" s="371">
        <f>Discount!$J$36</f>
        <v>0</v>
      </c>
      <c r="W126" s="300">
        <f t="shared" si="26"/>
        <v>0</v>
      </c>
      <c r="X126" s="301">
        <f t="shared" si="27"/>
        <v>0</v>
      </c>
      <c r="Y126" s="467">
        <f t="shared" si="28"/>
        <v>0</v>
      </c>
      <c r="Z126" s="560">
        <f t="shared" si="29"/>
        <v>0</v>
      </c>
      <c r="AA126" s="467">
        <f t="shared" si="30"/>
        <v>0</v>
      </c>
      <c r="AB126" s="468">
        <f t="shared" si="31"/>
        <v>0</v>
      </c>
      <c r="AC126" s="467">
        <f t="shared" si="32"/>
        <v>0</v>
      </c>
      <c r="AD126" s="468"/>
      <c r="AE126" s="565"/>
      <c r="AF126" s="6"/>
      <c r="AG126" s="6"/>
      <c r="AH126" s="6"/>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row>
    <row r="127" spans="1:69" s="469" customFormat="1" ht="75">
      <c r="A127" s="459">
        <v>110</v>
      </c>
      <c r="B127" s="631">
        <v>7000027699</v>
      </c>
      <c r="C127" s="631">
        <v>10</v>
      </c>
      <c r="D127" s="631">
        <v>260</v>
      </c>
      <c r="E127" s="631">
        <v>20</v>
      </c>
      <c r="F127" s="630" t="s">
        <v>586</v>
      </c>
      <c r="G127" s="631">
        <v>100042661</v>
      </c>
      <c r="H127" s="321"/>
      <c r="I127" s="322"/>
      <c r="J127" s="321"/>
      <c r="K127" s="320"/>
      <c r="L127" s="630" t="s">
        <v>534</v>
      </c>
      <c r="M127" s="631" t="s">
        <v>219</v>
      </c>
      <c r="N127" s="631">
        <v>40</v>
      </c>
      <c r="O127" s="465"/>
      <c r="P127" s="631">
        <v>18</v>
      </c>
      <c r="Q127" s="318" t="str">
        <f t="shared" si="33"/>
        <v>INCLUDED</v>
      </c>
      <c r="R127" s="318" t="str">
        <f t="shared" si="22"/>
        <v>INCLUDED</v>
      </c>
      <c r="S127" s="318" t="str">
        <f t="shared" si="34"/>
        <v>INCLUDED</v>
      </c>
      <c r="T127" s="466">
        <f t="shared" si="24"/>
        <v>0</v>
      </c>
      <c r="U127" s="300">
        <f t="shared" si="25"/>
        <v>0</v>
      </c>
      <c r="V127" s="371">
        <f>Discount!$J$36</f>
        <v>0</v>
      </c>
      <c r="W127" s="300">
        <f t="shared" si="26"/>
        <v>0</v>
      </c>
      <c r="X127" s="301">
        <f t="shared" si="27"/>
        <v>0</v>
      </c>
      <c r="Y127" s="467">
        <f t="shared" si="28"/>
        <v>0</v>
      </c>
      <c r="Z127" s="560">
        <f t="shared" si="29"/>
        <v>0</v>
      </c>
      <c r="AA127" s="467">
        <f t="shared" si="30"/>
        <v>0</v>
      </c>
      <c r="AB127" s="468">
        <f t="shared" si="31"/>
        <v>0</v>
      </c>
      <c r="AC127" s="467">
        <f t="shared" si="32"/>
        <v>0</v>
      </c>
      <c r="AD127" s="468"/>
      <c r="AE127" s="565"/>
      <c r="AF127" s="6"/>
      <c r="AG127" s="6"/>
      <c r="AH127" s="6"/>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row>
    <row r="128" spans="1:69" s="469" customFormat="1" ht="150">
      <c r="A128" s="459">
        <v>111</v>
      </c>
      <c r="B128" s="631">
        <v>7000027700</v>
      </c>
      <c r="C128" s="631">
        <v>10</v>
      </c>
      <c r="D128" s="631">
        <v>270</v>
      </c>
      <c r="E128" s="631">
        <v>10</v>
      </c>
      <c r="F128" s="630" t="s">
        <v>587</v>
      </c>
      <c r="G128" s="631">
        <v>100003413</v>
      </c>
      <c r="H128" s="321"/>
      <c r="I128" s="322"/>
      <c r="J128" s="321"/>
      <c r="K128" s="320"/>
      <c r="L128" s="630" t="s">
        <v>671</v>
      </c>
      <c r="M128" s="631" t="s">
        <v>219</v>
      </c>
      <c r="N128" s="631">
        <v>70</v>
      </c>
      <c r="O128" s="465"/>
      <c r="P128" s="631">
        <v>18</v>
      </c>
      <c r="Q128" s="318" t="str">
        <f t="shared" si="33"/>
        <v>INCLUDED</v>
      </c>
      <c r="R128" s="318" t="str">
        <f t="shared" si="22"/>
        <v>INCLUDED</v>
      </c>
      <c r="S128" s="318" t="str">
        <f t="shared" si="34"/>
        <v>INCLUDED</v>
      </c>
      <c r="T128" s="466">
        <f t="shared" si="24"/>
        <v>0</v>
      </c>
      <c r="U128" s="300">
        <f t="shared" si="25"/>
        <v>0</v>
      </c>
      <c r="V128" s="371">
        <f>Discount!$J$36</f>
        <v>0</v>
      </c>
      <c r="W128" s="300">
        <f t="shared" si="26"/>
        <v>0</v>
      </c>
      <c r="X128" s="301">
        <f t="shared" si="27"/>
        <v>0</v>
      </c>
      <c r="Y128" s="467">
        <f t="shared" si="28"/>
        <v>0</v>
      </c>
      <c r="Z128" s="560">
        <f t="shared" si="29"/>
        <v>0</v>
      </c>
      <c r="AA128" s="467">
        <f t="shared" si="30"/>
        <v>0</v>
      </c>
      <c r="AB128" s="468">
        <f t="shared" si="31"/>
        <v>0</v>
      </c>
      <c r="AC128" s="467">
        <f t="shared" si="32"/>
        <v>0</v>
      </c>
      <c r="AD128" s="468"/>
      <c r="AE128" s="565"/>
      <c r="AF128" s="6"/>
      <c r="AG128" s="6"/>
      <c r="AH128" s="6"/>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row>
    <row r="129" spans="1:69" s="469" customFormat="1" ht="60">
      <c r="A129" s="459">
        <v>112</v>
      </c>
      <c r="B129" s="631">
        <v>7000027700</v>
      </c>
      <c r="C129" s="631">
        <v>10</v>
      </c>
      <c r="D129" s="631">
        <v>270</v>
      </c>
      <c r="E129" s="631">
        <v>20</v>
      </c>
      <c r="F129" s="630" t="s">
        <v>587</v>
      </c>
      <c r="G129" s="631">
        <v>100017942</v>
      </c>
      <c r="H129" s="321"/>
      <c r="I129" s="322"/>
      <c r="J129" s="321"/>
      <c r="K129" s="320"/>
      <c r="L129" s="630" t="s">
        <v>457</v>
      </c>
      <c r="M129" s="631" t="s">
        <v>219</v>
      </c>
      <c r="N129" s="631">
        <v>210</v>
      </c>
      <c r="O129" s="465"/>
      <c r="P129" s="631">
        <v>18</v>
      </c>
      <c r="Q129" s="318" t="str">
        <f t="shared" si="33"/>
        <v>INCLUDED</v>
      </c>
      <c r="R129" s="318" t="str">
        <f t="shared" si="22"/>
        <v>INCLUDED</v>
      </c>
      <c r="S129" s="318" t="str">
        <f t="shared" si="34"/>
        <v>INCLUDED</v>
      </c>
      <c r="T129" s="466">
        <f t="shared" si="24"/>
        <v>0</v>
      </c>
      <c r="U129" s="300">
        <f t="shared" si="25"/>
        <v>0</v>
      </c>
      <c r="V129" s="371">
        <f>Discount!$J$36</f>
        <v>0</v>
      </c>
      <c r="W129" s="300">
        <f t="shared" si="26"/>
        <v>0</v>
      </c>
      <c r="X129" s="301">
        <f t="shared" si="27"/>
        <v>0</v>
      </c>
      <c r="Y129" s="467">
        <f t="shared" si="28"/>
        <v>0</v>
      </c>
      <c r="Z129" s="560">
        <f t="shared" si="29"/>
        <v>0</v>
      </c>
      <c r="AA129" s="467">
        <f t="shared" si="30"/>
        <v>0</v>
      </c>
      <c r="AB129" s="468">
        <f t="shared" si="31"/>
        <v>0</v>
      </c>
      <c r="AC129" s="467">
        <f t="shared" si="32"/>
        <v>0</v>
      </c>
      <c r="AD129" s="468"/>
      <c r="AE129" s="565"/>
      <c r="AF129" s="6"/>
      <c r="AG129" s="6"/>
      <c r="AH129" s="6"/>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row>
    <row r="130" spans="1:69" s="472" customFormat="1" ht="60">
      <c r="A130" s="459">
        <v>113</v>
      </c>
      <c r="B130" s="631">
        <v>7000027701</v>
      </c>
      <c r="C130" s="631">
        <v>10</v>
      </c>
      <c r="D130" s="631">
        <v>280</v>
      </c>
      <c r="E130" s="631">
        <v>10</v>
      </c>
      <c r="F130" s="630" t="s">
        <v>588</v>
      </c>
      <c r="G130" s="631">
        <v>100039876</v>
      </c>
      <c r="H130" s="321"/>
      <c r="I130" s="322"/>
      <c r="J130" s="321"/>
      <c r="K130" s="320"/>
      <c r="L130" s="630" t="s">
        <v>666</v>
      </c>
      <c r="M130" s="631" t="s">
        <v>219</v>
      </c>
      <c r="N130" s="631">
        <v>76</v>
      </c>
      <c r="O130" s="465"/>
      <c r="P130" s="631">
        <v>18</v>
      </c>
      <c r="Q130" s="318" t="str">
        <f t="shared" si="33"/>
        <v>INCLUDED</v>
      </c>
      <c r="R130" s="318" t="str">
        <f t="shared" si="22"/>
        <v>INCLUDED</v>
      </c>
      <c r="S130" s="318" t="str">
        <f t="shared" si="34"/>
        <v>INCLUDED</v>
      </c>
      <c r="T130" s="466">
        <f t="shared" si="24"/>
        <v>0</v>
      </c>
      <c r="U130" s="300">
        <f t="shared" si="25"/>
        <v>0</v>
      </c>
      <c r="V130" s="371">
        <f>Discount!$J$36</f>
        <v>0</v>
      </c>
      <c r="W130" s="300">
        <f t="shared" si="26"/>
        <v>0</v>
      </c>
      <c r="X130" s="301">
        <f t="shared" si="27"/>
        <v>0</v>
      </c>
      <c r="Y130" s="467">
        <f t="shared" si="28"/>
        <v>0</v>
      </c>
      <c r="Z130" s="560">
        <f t="shared" si="29"/>
        <v>0</v>
      </c>
      <c r="AA130" s="467">
        <f t="shared" si="30"/>
        <v>0</v>
      </c>
      <c r="AB130" s="468">
        <f t="shared" si="31"/>
        <v>0</v>
      </c>
      <c r="AC130" s="467">
        <f t="shared" si="32"/>
        <v>0</v>
      </c>
      <c r="AD130" s="468"/>
      <c r="AE130" s="565"/>
      <c r="AF130" s="6"/>
      <c r="AG130" s="6"/>
      <c r="AH130" s="6"/>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218"/>
      <c r="BI130" s="218"/>
      <c r="BJ130" s="218"/>
      <c r="BK130" s="218"/>
      <c r="BL130" s="218"/>
      <c r="BM130" s="218"/>
      <c r="BN130" s="218"/>
      <c r="BO130" s="218"/>
      <c r="BP130" s="218"/>
      <c r="BQ130" s="218"/>
    </row>
    <row r="131" spans="1:69" s="472" customFormat="1" ht="120">
      <c r="A131" s="459">
        <v>114</v>
      </c>
      <c r="B131" s="631">
        <v>7000027701</v>
      </c>
      <c r="C131" s="631">
        <v>10</v>
      </c>
      <c r="D131" s="631">
        <v>280</v>
      </c>
      <c r="E131" s="631">
        <v>20</v>
      </c>
      <c r="F131" s="630" t="s">
        <v>588</v>
      </c>
      <c r="G131" s="631">
        <v>100040415</v>
      </c>
      <c r="H131" s="321"/>
      <c r="I131" s="322"/>
      <c r="J131" s="321"/>
      <c r="K131" s="320"/>
      <c r="L131" s="630" t="s">
        <v>458</v>
      </c>
      <c r="M131" s="631" t="s">
        <v>219</v>
      </c>
      <c r="N131" s="631">
        <v>38</v>
      </c>
      <c r="O131" s="465"/>
      <c r="P131" s="631">
        <v>18</v>
      </c>
      <c r="Q131" s="318" t="str">
        <f t="shared" si="33"/>
        <v>INCLUDED</v>
      </c>
      <c r="R131" s="318" t="str">
        <f t="shared" si="22"/>
        <v>INCLUDED</v>
      </c>
      <c r="S131" s="318" t="str">
        <f t="shared" si="34"/>
        <v>INCLUDED</v>
      </c>
      <c r="T131" s="466">
        <f t="shared" si="24"/>
        <v>0</v>
      </c>
      <c r="U131" s="300">
        <f t="shared" si="25"/>
        <v>0</v>
      </c>
      <c r="V131" s="371">
        <f>Discount!$J$36</f>
        <v>0</v>
      </c>
      <c r="W131" s="300">
        <f t="shared" si="26"/>
        <v>0</v>
      </c>
      <c r="X131" s="301">
        <f t="shared" si="27"/>
        <v>0</v>
      </c>
      <c r="Y131" s="467">
        <f t="shared" si="28"/>
        <v>0</v>
      </c>
      <c r="Z131" s="560">
        <f t="shared" si="29"/>
        <v>0</v>
      </c>
      <c r="AA131" s="467">
        <f t="shared" si="30"/>
        <v>0</v>
      </c>
      <c r="AB131" s="468">
        <f t="shared" si="31"/>
        <v>0</v>
      </c>
      <c r="AC131" s="467">
        <f t="shared" si="32"/>
        <v>0</v>
      </c>
      <c r="AD131" s="468"/>
      <c r="AE131" s="565"/>
      <c r="AF131" s="6"/>
      <c r="AG131" s="6"/>
      <c r="AH131" s="6"/>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218"/>
      <c r="BI131" s="218"/>
      <c r="BJ131" s="218"/>
      <c r="BK131" s="218"/>
      <c r="BL131" s="218"/>
      <c r="BM131" s="218"/>
      <c r="BN131" s="218"/>
      <c r="BO131" s="218"/>
      <c r="BP131" s="218"/>
      <c r="BQ131" s="218"/>
    </row>
    <row r="132" spans="1:69" s="472" customFormat="1" ht="45">
      <c r="A132" s="459">
        <v>115</v>
      </c>
      <c r="B132" s="631">
        <v>7000027701</v>
      </c>
      <c r="C132" s="631">
        <v>10</v>
      </c>
      <c r="D132" s="631">
        <v>280</v>
      </c>
      <c r="E132" s="631">
        <v>30</v>
      </c>
      <c r="F132" s="630" t="s">
        <v>588</v>
      </c>
      <c r="G132" s="631">
        <v>100040405</v>
      </c>
      <c r="H132" s="321"/>
      <c r="I132" s="322"/>
      <c r="J132" s="321"/>
      <c r="K132" s="320"/>
      <c r="L132" s="630" t="s">
        <v>459</v>
      </c>
      <c r="M132" s="631" t="s">
        <v>219</v>
      </c>
      <c r="N132" s="631">
        <v>38</v>
      </c>
      <c r="O132" s="465"/>
      <c r="P132" s="631">
        <v>18</v>
      </c>
      <c r="Q132" s="318" t="str">
        <f t="shared" si="33"/>
        <v>INCLUDED</v>
      </c>
      <c r="R132" s="318" t="str">
        <f t="shared" si="22"/>
        <v>INCLUDED</v>
      </c>
      <c r="S132" s="318" t="str">
        <f t="shared" si="34"/>
        <v>INCLUDED</v>
      </c>
      <c r="T132" s="466">
        <f t="shared" si="24"/>
        <v>0</v>
      </c>
      <c r="U132" s="300">
        <f t="shared" si="25"/>
        <v>0</v>
      </c>
      <c r="V132" s="371">
        <f>Discount!$J$36</f>
        <v>0</v>
      </c>
      <c r="W132" s="300">
        <f t="shared" si="26"/>
        <v>0</v>
      </c>
      <c r="X132" s="301">
        <f t="shared" si="27"/>
        <v>0</v>
      </c>
      <c r="Y132" s="467">
        <f t="shared" si="28"/>
        <v>0</v>
      </c>
      <c r="Z132" s="560">
        <f t="shared" si="29"/>
        <v>0</v>
      </c>
      <c r="AA132" s="467">
        <f t="shared" si="30"/>
        <v>0</v>
      </c>
      <c r="AB132" s="468">
        <f t="shared" si="31"/>
        <v>0</v>
      </c>
      <c r="AC132" s="467">
        <f t="shared" si="32"/>
        <v>0</v>
      </c>
      <c r="AD132" s="468"/>
      <c r="AE132" s="565"/>
      <c r="AF132" s="6"/>
      <c r="AG132" s="6"/>
      <c r="AH132" s="6"/>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218"/>
      <c r="BI132" s="218"/>
      <c r="BJ132" s="218"/>
      <c r="BK132" s="218"/>
      <c r="BL132" s="218"/>
      <c r="BM132" s="218"/>
      <c r="BN132" s="218"/>
      <c r="BO132" s="218"/>
      <c r="BP132" s="218"/>
      <c r="BQ132" s="218"/>
    </row>
    <row r="133" spans="1:69" s="469" customFormat="1" ht="60">
      <c r="A133" s="459">
        <v>116</v>
      </c>
      <c r="B133" s="631">
        <v>7000027701</v>
      </c>
      <c r="C133" s="631">
        <v>10</v>
      </c>
      <c r="D133" s="631">
        <v>280</v>
      </c>
      <c r="E133" s="631">
        <v>40</v>
      </c>
      <c r="F133" s="630" t="s">
        <v>588</v>
      </c>
      <c r="G133" s="631">
        <v>100017942</v>
      </c>
      <c r="H133" s="321"/>
      <c r="I133" s="322"/>
      <c r="J133" s="321"/>
      <c r="K133" s="320"/>
      <c r="L133" s="630" t="s">
        <v>457</v>
      </c>
      <c r="M133" s="631" t="s">
        <v>219</v>
      </c>
      <c r="N133" s="631">
        <v>114</v>
      </c>
      <c r="O133" s="465"/>
      <c r="P133" s="631">
        <v>18</v>
      </c>
      <c r="Q133" s="318" t="str">
        <f t="shared" si="33"/>
        <v>INCLUDED</v>
      </c>
      <c r="R133" s="318" t="str">
        <f t="shared" si="22"/>
        <v>INCLUDED</v>
      </c>
      <c r="S133" s="318" t="str">
        <f t="shared" si="34"/>
        <v>INCLUDED</v>
      </c>
      <c r="T133" s="466">
        <f t="shared" si="24"/>
        <v>0</v>
      </c>
      <c r="U133" s="300">
        <f t="shared" si="25"/>
        <v>0</v>
      </c>
      <c r="V133" s="371">
        <f>Discount!$J$36</f>
        <v>0</v>
      </c>
      <c r="W133" s="300">
        <f t="shared" si="26"/>
        <v>0</v>
      </c>
      <c r="X133" s="301">
        <f t="shared" si="27"/>
        <v>0</v>
      </c>
      <c r="Y133" s="467">
        <f t="shared" si="28"/>
        <v>0</v>
      </c>
      <c r="Z133" s="560">
        <f t="shared" si="29"/>
        <v>0</v>
      </c>
      <c r="AA133" s="467">
        <f t="shared" si="30"/>
        <v>0</v>
      </c>
      <c r="AB133" s="468">
        <f t="shared" si="31"/>
        <v>0</v>
      </c>
      <c r="AC133" s="467">
        <f t="shared" si="32"/>
        <v>0</v>
      </c>
      <c r="AD133" s="468"/>
      <c r="AE133" s="565"/>
      <c r="AF133" s="6"/>
      <c r="AG133" s="6"/>
      <c r="AH133" s="6"/>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row>
    <row r="134" spans="1:69" s="469" customFormat="1" ht="30">
      <c r="A134" s="459">
        <v>117</v>
      </c>
      <c r="B134" s="631">
        <v>7000027701</v>
      </c>
      <c r="C134" s="631">
        <v>10</v>
      </c>
      <c r="D134" s="631">
        <v>280</v>
      </c>
      <c r="E134" s="631">
        <v>50</v>
      </c>
      <c r="F134" s="630" t="s">
        <v>588</v>
      </c>
      <c r="G134" s="631">
        <v>100003299</v>
      </c>
      <c r="H134" s="321"/>
      <c r="I134" s="322"/>
      <c r="J134" s="321"/>
      <c r="K134" s="320"/>
      <c r="L134" s="630" t="s">
        <v>450</v>
      </c>
      <c r="M134" s="631" t="s">
        <v>220</v>
      </c>
      <c r="N134" s="631">
        <v>114</v>
      </c>
      <c r="O134" s="465"/>
      <c r="P134" s="631">
        <v>18</v>
      </c>
      <c r="Q134" s="318" t="str">
        <f t="shared" si="33"/>
        <v>INCLUDED</v>
      </c>
      <c r="R134" s="318" t="str">
        <f t="shared" si="22"/>
        <v>INCLUDED</v>
      </c>
      <c r="S134" s="318" t="str">
        <f t="shared" si="34"/>
        <v>INCLUDED</v>
      </c>
      <c r="T134" s="466">
        <f t="shared" si="24"/>
        <v>0</v>
      </c>
      <c r="U134" s="300">
        <f t="shared" si="25"/>
        <v>0</v>
      </c>
      <c r="V134" s="371">
        <f>Discount!$J$36</f>
        <v>0</v>
      </c>
      <c r="W134" s="300">
        <f t="shared" si="26"/>
        <v>0</v>
      </c>
      <c r="X134" s="301">
        <f t="shared" si="27"/>
        <v>0</v>
      </c>
      <c r="Y134" s="467">
        <f t="shared" si="28"/>
        <v>0</v>
      </c>
      <c r="Z134" s="560">
        <f t="shared" si="29"/>
        <v>0</v>
      </c>
      <c r="AA134" s="467">
        <f t="shared" si="30"/>
        <v>0</v>
      </c>
      <c r="AB134" s="468">
        <f t="shared" si="31"/>
        <v>0</v>
      </c>
      <c r="AC134" s="467">
        <f t="shared" si="32"/>
        <v>0</v>
      </c>
      <c r="AD134" s="468"/>
      <c r="AE134" s="565"/>
      <c r="AF134" s="6"/>
      <c r="AG134" s="6"/>
      <c r="AH134" s="6"/>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row>
    <row r="135" spans="1:69" s="469" customFormat="1" ht="30">
      <c r="A135" s="459">
        <v>118</v>
      </c>
      <c r="B135" s="631">
        <v>7000027702</v>
      </c>
      <c r="C135" s="631">
        <v>10</v>
      </c>
      <c r="D135" s="631">
        <v>290</v>
      </c>
      <c r="E135" s="631">
        <v>10</v>
      </c>
      <c r="F135" s="630" t="s">
        <v>566</v>
      </c>
      <c r="G135" s="631">
        <v>170004379</v>
      </c>
      <c r="H135" s="321"/>
      <c r="I135" s="322"/>
      <c r="J135" s="321"/>
      <c r="K135" s="320"/>
      <c r="L135" s="630" t="s">
        <v>460</v>
      </c>
      <c r="M135" s="631" t="s">
        <v>219</v>
      </c>
      <c r="N135" s="631">
        <v>297</v>
      </c>
      <c r="O135" s="465"/>
      <c r="P135" s="631">
        <v>18</v>
      </c>
      <c r="Q135" s="318" t="str">
        <f t="shared" si="33"/>
        <v>INCLUDED</v>
      </c>
      <c r="R135" s="318" t="str">
        <f t="shared" si="22"/>
        <v>INCLUDED</v>
      </c>
      <c r="S135" s="318" t="str">
        <f t="shared" si="34"/>
        <v>INCLUDED</v>
      </c>
      <c r="T135" s="466">
        <f t="shared" si="24"/>
        <v>0</v>
      </c>
      <c r="U135" s="300">
        <f t="shared" si="25"/>
        <v>0</v>
      </c>
      <c r="V135" s="371">
        <f>Discount!$J$36</f>
        <v>0</v>
      </c>
      <c r="W135" s="300">
        <f t="shared" si="26"/>
        <v>0</v>
      </c>
      <c r="X135" s="301">
        <f t="shared" si="27"/>
        <v>0</v>
      </c>
      <c r="Y135" s="467">
        <f t="shared" si="28"/>
        <v>0</v>
      </c>
      <c r="Z135" s="560">
        <f t="shared" si="29"/>
        <v>0</v>
      </c>
      <c r="AA135" s="467">
        <f t="shared" si="30"/>
        <v>0</v>
      </c>
      <c r="AB135" s="468">
        <f t="shared" si="31"/>
        <v>0</v>
      </c>
      <c r="AC135" s="467">
        <f t="shared" si="32"/>
        <v>0</v>
      </c>
      <c r="AD135" s="468"/>
      <c r="AE135" s="565"/>
      <c r="AF135" s="6"/>
      <c r="AG135" s="6"/>
      <c r="AH135" s="6"/>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row>
    <row r="136" spans="1:69" s="472" customFormat="1" ht="16.5" hidden="1">
      <c r="A136" s="459"/>
      <c r="B136" s="321"/>
      <c r="C136" s="321"/>
      <c r="D136" s="321"/>
      <c r="E136" s="321"/>
      <c r="F136" s="321"/>
      <c r="G136" s="321"/>
      <c r="H136" s="321"/>
      <c r="I136" s="322"/>
      <c r="J136" s="321"/>
      <c r="K136" s="320"/>
      <c r="L136" s="319"/>
      <c r="M136" s="321"/>
      <c r="N136" s="321"/>
      <c r="O136" s="465">
        <v>5</v>
      </c>
      <c r="P136" s="321"/>
      <c r="Q136" s="318"/>
      <c r="R136" s="318"/>
      <c r="S136" s="318"/>
      <c r="T136" s="466">
        <f t="shared" ref="T136:T150" si="35">IF(S136="Included",0,S136)</f>
        <v>0</v>
      </c>
      <c r="U136" s="300">
        <f t="shared" ref="U136:U150" si="36">IF( K136="",J136*(IF(S136="Included",0,S136))/100,K136*(IF(S136="Included",0,S136)))</f>
        <v>0</v>
      </c>
      <c r="V136" s="371">
        <f>Discount!$J$36</f>
        <v>0</v>
      </c>
      <c r="W136" s="300">
        <f t="shared" ref="W136:W150" si="37">V136*T136</f>
        <v>0</v>
      </c>
      <c r="X136" s="301">
        <f t="shared" ref="X136:X150" si="38">IF(K136="",J136*W136/100,K136*W136)</f>
        <v>0</v>
      </c>
      <c r="Y136" s="467">
        <f t="shared" ref="Y136:Y150" si="39">O136*N136</f>
        <v>0</v>
      </c>
      <c r="Z136" s="560">
        <f t="shared" ref="Z136:Z150" si="40">ROUND(O136,2)</f>
        <v>5</v>
      </c>
      <c r="AA136" s="467">
        <f t="shared" ref="AA136:AA150" si="41">N136*Z136</f>
        <v>0</v>
      </c>
      <c r="AB136" s="468">
        <f t="shared" ref="AB136:AB150" si="42">IF(K136="",J136/100,K136)</f>
        <v>0</v>
      </c>
      <c r="AC136" s="467">
        <f t="shared" ref="AC136:AC150" si="43">AA136*AB136</f>
        <v>0</v>
      </c>
      <c r="AD136" s="468"/>
      <c r="AE136" s="565"/>
      <c r="AF136" s="6"/>
      <c r="AG136" s="6"/>
      <c r="AH136" s="6"/>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218"/>
      <c r="BI136" s="218"/>
      <c r="BJ136" s="218"/>
      <c r="BK136" s="218"/>
      <c r="BL136" s="218"/>
      <c r="BM136" s="218"/>
      <c r="BN136" s="218"/>
      <c r="BO136" s="218"/>
      <c r="BP136" s="218"/>
      <c r="BQ136" s="218"/>
    </row>
    <row r="137" spans="1:69" s="472" customFormat="1" ht="16.5" hidden="1">
      <c r="A137" s="459"/>
      <c r="B137" s="321"/>
      <c r="C137" s="321"/>
      <c r="D137" s="321"/>
      <c r="E137" s="321"/>
      <c r="F137" s="321"/>
      <c r="G137" s="321"/>
      <c r="H137" s="321"/>
      <c r="I137" s="322"/>
      <c r="J137" s="321"/>
      <c r="K137" s="320"/>
      <c r="L137" s="319"/>
      <c r="M137" s="321"/>
      <c r="N137" s="321"/>
      <c r="O137" s="465">
        <v>5</v>
      </c>
      <c r="P137" s="321"/>
      <c r="Q137" s="318"/>
      <c r="R137" s="318"/>
      <c r="S137" s="318"/>
      <c r="T137" s="466">
        <f t="shared" ref="T137:T142" si="44">IF(S137="Included",0,S137)</f>
        <v>0</v>
      </c>
      <c r="U137" s="300">
        <f t="shared" ref="U137:U142" si="45">IF( K137="",J137*(IF(S137="Included",0,S137))/100,K137*(IF(S137="Included",0,S137)))</f>
        <v>0</v>
      </c>
      <c r="V137" s="371">
        <f>Discount!$J$36</f>
        <v>0</v>
      </c>
      <c r="W137" s="300">
        <f t="shared" ref="W137:W142" si="46">V137*T137</f>
        <v>0</v>
      </c>
      <c r="X137" s="301">
        <f t="shared" ref="X137:X142" si="47">IF(K137="",J137*W137/100,K137*W137)</f>
        <v>0</v>
      </c>
      <c r="Y137" s="467">
        <f t="shared" ref="Y137:Y142" si="48">O137*N137</f>
        <v>0</v>
      </c>
      <c r="Z137" s="560">
        <f t="shared" ref="Z137:Z142" si="49">ROUND(O137,2)</f>
        <v>5</v>
      </c>
      <c r="AA137" s="467">
        <f t="shared" ref="AA137:AA142" si="50">N137*Z137</f>
        <v>0</v>
      </c>
      <c r="AB137" s="468">
        <f t="shared" ref="AB137:AB142" si="51">IF(K137="",J137/100,K137)</f>
        <v>0</v>
      </c>
      <c r="AC137" s="467">
        <f t="shared" ref="AC137:AC142" si="52">AA137*AB137</f>
        <v>0</v>
      </c>
      <c r="AD137" s="468"/>
      <c r="AE137" s="565"/>
      <c r="AF137" s="6"/>
      <c r="AG137" s="6"/>
      <c r="AH137" s="6"/>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218"/>
      <c r="BI137" s="218"/>
      <c r="BJ137" s="218"/>
      <c r="BK137" s="218"/>
      <c r="BL137" s="218"/>
      <c r="BM137" s="218"/>
      <c r="BN137" s="218"/>
      <c r="BO137" s="218"/>
      <c r="BP137" s="218"/>
      <c r="BQ137" s="218"/>
    </row>
    <row r="138" spans="1:69" s="472" customFormat="1" ht="16.5" hidden="1">
      <c r="A138" s="459"/>
      <c r="B138" s="321"/>
      <c r="C138" s="321"/>
      <c r="D138" s="321"/>
      <c r="E138" s="321"/>
      <c r="F138" s="321"/>
      <c r="G138" s="321"/>
      <c r="H138" s="321"/>
      <c r="I138" s="322"/>
      <c r="J138" s="321"/>
      <c r="K138" s="320"/>
      <c r="L138" s="319"/>
      <c r="M138" s="321"/>
      <c r="N138" s="321"/>
      <c r="O138" s="465">
        <v>5</v>
      </c>
      <c r="P138" s="321"/>
      <c r="Q138" s="318"/>
      <c r="R138" s="318"/>
      <c r="S138" s="318"/>
      <c r="T138" s="466">
        <f t="shared" si="44"/>
        <v>0</v>
      </c>
      <c r="U138" s="300">
        <f t="shared" si="45"/>
        <v>0</v>
      </c>
      <c r="V138" s="371">
        <f>Discount!$J$36</f>
        <v>0</v>
      </c>
      <c r="W138" s="300">
        <f t="shared" si="46"/>
        <v>0</v>
      </c>
      <c r="X138" s="301">
        <f t="shared" si="47"/>
        <v>0</v>
      </c>
      <c r="Y138" s="467">
        <f t="shared" si="48"/>
        <v>0</v>
      </c>
      <c r="Z138" s="560">
        <f t="shared" si="49"/>
        <v>5</v>
      </c>
      <c r="AA138" s="467">
        <f t="shared" si="50"/>
        <v>0</v>
      </c>
      <c r="AB138" s="468">
        <f t="shared" si="51"/>
        <v>0</v>
      </c>
      <c r="AC138" s="467">
        <f t="shared" si="52"/>
        <v>0</v>
      </c>
      <c r="AD138" s="468"/>
      <c r="AE138" s="565"/>
      <c r="AF138" s="6"/>
      <c r="AG138" s="6"/>
      <c r="AH138" s="6"/>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218"/>
      <c r="BI138" s="218"/>
      <c r="BJ138" s="218"/>
      <c r="BK138" s="218"/>
      <c r="BL138" s="218"/>
      <c r="BM138" s="218"/>
      <c r="BN138" s="218"/>
      <c r="BO138" s="218"/>
      <c r="BP138" s="218"/>
      <c r="BQ138" s="218"/>
    </row>
    <row r="139" spans="1:69" s="472" customFormat="1" ht="16.5" hidden="1">
      <c r="A139" s="459"/>
      <c r="B139" s="321"/>
      <c r="C139" s="321"/>
      <c r="D139" s="321"/>
      <c r="E139" s="321"/>
      <c r="F139" s="321"/>
      <c r="G139" s="321"/>
      <c r="H139" s="321"/>
      <c r="I139" s="322"/>
      <c r="J139" s="321"/>
      <c r="K139" s="320"/>
      <c r="L139" s="319"/>
      <c r="M139" s="321"/>
      <c r="N139" s="321"/>
      <c r="O139" s="465">
        <v>5</v>
      </c>
      <c r="P139" s="321"/>
      <c r="Q139" s="318"/>
      <c r="R139" s="318"/>
      <c r="S139" s="318"/>
      <c r="T139" s="466">
        <f t="shared" si="44"/>
        <v>0</v>
      </c>
      <c r="U139" s="300">
        <f t="shared" si="45"/>
        <v>0</v>
      </c>
      <c r="V139" s="371">
        <f>Discount!$J$36</f>
        <v>0</v>
      </c>
      <c r="W139" s="300">
        <f t="shared" si="46"/>
        <v>0</v>
      </c>
      <c r="X139" s="301">
        <f t="shared" si="47"/>
        <v>0</v>
      </c>
      <c r="Y139" s="467">
        <f t="shared" si="48"/>
        <v>0</v>
      </c>
      <c r="Z139" s="560">
        <f t="shared" si="49"/>
        <v>5</v>
      </c>
      <c r="AA139" s="467">
        <f t="shared" si="50"/>
        <v>0</v>
      </c>
      <c r="AB139" s="468">
        <f t="shared" si="51"/>
        <v>0</v>
      </c>
      <c r="AC139" s="467">
        <f t="shared" si="52"/>
        <v>0</v>
      </c>
      <c r="AD139" s="468"/>
      <c r="AE139" s="565"/>
      <c r="AF139" s="6"/>
      <c r="AG139" s="6"/>
      <c r="AH139" s="6"/>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218"/>
      <c r="BI139" s="218"/>
      <c r="BJ139" s="218"/>
      <c r="BK139" s="218"/>
      <c r="BL139" s="218"/>
      <c r="BM139" s="218"/>
      <c r="BN139" s="218"/>
      <c r="BO139" s="218"/>
      <c r="BP139" s="218"/>
      <c r="BQ139" s="218"/>
    </row>
    <row r="140" spans="1:69" s="472" customFormat="1" ht="16.5" hidden="1">
      <c r="A140" s="459"/>
      <c r="B140" s="321"/>
      <c r="C140" s="321"/>
      <c r="D140" s="321"/>
      <c r="E140" s="321"/>
      <c r="F140" s="321"/>
      <c r="G140" s="321"/>
      <c r="H140" s="321"/>
      <c r="I140" s="322"/>
      <c r="J140" s="321"/>
      <c r="K140" s="320"/>
      <c r="L140" s="319"/>
      <c r="M140" s="321"/>
      <c r="N140" s="321"/>
      <c r="O140" s="465">
        <v>5</v>
      </c>
      <c r="P140" s="321"/>
      <c r="Q140" s="318"/>
      <c r="R140" s="318"/>
      <c r="S140" s="318"/>
      <c r="T140" s="466">
        <f t="shared" si="44"/>
        <v>0</v>
      </c>
      <c r="U140" s="300">
        <f t="shared" si="45"/>
        <v>0</v>
      </c>
      <c r="V140" s="371">
        <f>Discount!$J$36</f>
        <v>0</v>
      </c>
      <c r="W140" s="300">
        <f t="shared" si="46"/>
        <v>0</v>
      </c>
      <c r="X140" s="301">
        <f t="shared" si="47"/>
        <v>0</v>
      </c>
      <c r="Y140" s="467">
        <f t="shared" si="48"/>
        <v>0</v>
      </c>
      <c r="Z140" s="560">
        <f t="shared" si="49"/>
        <v>5</v>
      </c>
      <c r="AA140" s="467">
        <f t="shared" si="50"/>
        <v>0</v>
      </c>
      <c r="AB140" s="468">
        <f t="shared" si="51"/>
        <v>0</v>
      </c>
      <c r="AC140" s="467">
        <f t="shared" si="52"/>
        <v>0</v>
      </c>
      <c r="AD140" s="468"/>
      <c r="AE140" s="565"/>
      <c r="AF140" s="6"/>
      <c r="AG140" s="6"/>
      <c r="AH140" s="6"/>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218"/>
      <c r="BI140" s="218"/>
      <c r="BJ140" s="218"/>
      <c r="BK140" s="218"/>
      <c r="BL140" s="218"/>
      <c r="BM140" s="218"/>
      <c r="BN140" s="218"/>
      <c r="BO140" s="218"/>
      <c r="BP140" s="218"/>
      <c r="BQ140" s="218"/>
    </row>
    <row r="141" spans="1:69" s="472" customFormat="1" ht="16.5" hidden="1">
      <c r="A141" s="459"/>
      <c r="B141" s="321"/>
      <c r="C141" s="321"/>
      <c r="D141" s="321"/>
      <c r="E141" s="321"/>
      <c r="F141" s="321"/>
      <c r="G141" s="321"/>
      <c r="H141" s="321"/>
      <c r="I141" s="322"/>
      <c r="J141" s="321"/>
      <c r="K141" s="320"/>
      <c r="L141" s="319"/>
      <c r="M141" s="321"/>
      <c r="N141" s="321"/>
      <c r="O141" s="465">
        <v>5</v>
      </c>
      <c r="P141" s="321"/>
      <c r="Q141" s="318"/>
      <c r="R141" s="318"/>
      <c r="S141" s="318"/>
      <c r="T141" s="466">
        <f t="shared" si="44"/>
        <v>0</v>
      </c>
      <c r="U141" s="300">
        <f t="shared" si="45"/>
        <v>0</v>
      </c>
      <c r="V141" s="371">
        <f>Discount!$J$36</f>
        <v>0</v>
      </c>
      <c r="W141" s="300">
        <f t="shared" si="46"/>
        <v>0</v>
      </c>
      <c r="X141" s="301">
        <f t="shared" si="47"/>
        <v>0</v>
      </c>
      <c r="Y141" s="467">
        <f t="shared" si="48"/>
        <v>0</v>
      </c>
      <c r="Z141" s="560">
        <f t="shared" si="49"/>
        <v>5</v>
      </c>
      <c r="AA141" s="467">
        <f t="shared" si="50"/>
        <v>0</v>
      </c>
      <c r="AB141" s="468">
        <f t="shared" si="51"/>
        <v>0</v>
      </c>
      <c r="AC141" s="467">
        <f t="shared" si="52"/>
        <v>0</v>
      </c>
      <c r="AD141" s="468"/>
      <c r="AE141" s="565"/>
      <c r="AF141" s="6"/>
      <c r="AG141" s="6"/>
      <c r="AH141" s="6"/>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218"/>
      <c r="BI141" s="218"/>
      <c r="BJ141" s="218"/>
      <c r="BK141" s="218"/>
      <c r="BL141" s="218"/>
      <c r="BM141" s="218"/>
      <c r="BN141" s="218"/>
      <c r="BO141" s="218"/>
      <c r="BP141" s="218"/>
      <c r="BQ141" s="218"/>
    </row>
    <row r="142" spans="1:69" s="472" customFormat="1" ht="16.5" hidden="1">
      <c r="A142" s="459"/>
      <c r="B142" s="321"/>
      <c r="C142" s="321"/>
      <c r="D142" s="321"/>
      <c r="E142" s="321"/>
      <c r="F142" s="321"/>
      <c r="G142" s="321"/>
      <c r="H142" s="321"/>
      <c r="I142" s="322"/>
      <c r="J142" s="321"/>
      <c r="K142" s="320"/>
      <c r="L142" s="319"/>
      <c r="M142" s="321"/>
      <c r="N142" s="321"/>
      <c r="O142" s="465">
        <v>5</v>
      </c>
      <c r="P142" s="321"/>
      <c r="Q142" s="318"/>
      <c r="R142" s="318"/>
      <c r="S142" s="318"/>
      <c r="T142" s="466">
        <f t="shared" si="44"/>
        <v>0</v>
      </c>
      <c r="U142" s="300">
        <f t="shared" si="45"/>
        <v>0</v>
      </c>
      <c r="V142" s="371">
        <f>Discount!$J$36</f>
        <v>0</v>
      </c>
      <c r="W142" s="300">
        <f t="shared" si="46"/>
        <v>0</v>
      </c>
      <c r="X142" s="301">
        <f t="shared" si="47"/>
        <v>0</v>
      </c>
      <c r="Y142" s="467">
        <f t="shared" si="48"/>
        <v>0</v>
      </c>
      <c r="Z142" s="560">
        <f t="shared" si="49"/>
        <v>5</v>
      </c>
      <c r="AA142" s="467">
        <f t="shared" si="50"/>
        <v>0</v>
      </c>
      <c r="AB142" s="468">
        <f t="shared" si="51"/>
        <v>0</v>
      </c>
      <c r="AC142" s="467">
        <f t="shared" si="52"/>
        <v>0</v>
      </c>
      <c r="AD142" s="468"/>
      <c r="AE142" s="565"/>
      <c r="AF142" s="6"/>
      <c r="AG142" s="6"/>
      <c r="AH142" s="6"/>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218"/>
      <c r="BI142" s="218"/>
      <c r="BJ142" s="218"/>
      <c r="BK142" s="218"/>
      <c r="BL142" s="218"/>
      <c r="BM142" s="218"/>
      <c r="BN142" s="218"/>
      <c r="BO142" s="218"/>
      <c r="BP142" s="218"/>
      <c r="BQ142" s="218"/>
    </row>
    <row r="143" spans="1:69" s="472" customFormat="1" ht="16.5" hidden="1">
      <c r="A143" s="459"/>
      <c r="B143" s="321"/>
      <c r="C143" s="321"/>
      <c r="D143" s="321"/>
      <c r="E143" s="321"/>
      <c r="F143" s="321"/>
      <c r="G143" s="321"/>
      <c r="H143" s="321"/>
      <c r="I143" s="322"/>
      <c r="J143" s="321"/>
      <c r="K143" s="320"/>
      <c r="L143" s="319"/>
      <c r="M143" s="321"/>
      <c r="N143" s="321"/>
      <c r="O143" s="465">
        <v>5</v>
      </c>
      <c r="P143" s="321"/>
      <c r="Q143" s="318"/>
      <c r="R143" s="318"/>
      <c r="S143" s="318"/>
      <c r="T143" s="466">
        <f t="shared" si="35"/>
        <v>0</v>
      </c>
      <c r="U143" s="300">
        <f t="shared" si="36"/>
        <v>0</v>
      </c>
      <c r="V143" s="371">
        <f>Discount!$J$36</f>
        <v>0</v>
      </c>
      <c r="W143" s="300">
        <f t="shared" si="37"/>
        <v>0</v>
      </c>
      <c r="X143" s="301">
        <f t="shared" si="38"/>
        <v>0</v>
      </c>
      <c r="Y143" s="467">
        <f t="shared" si="39"/>
        <v>0</v>
      </c>
      <c r="Z143" s="560">
        <f t="shared" si="40"/>
        <v>5</v>
      </c>
      <c r="AA143" s="467">
        <f t="shared" si="41"/>
        <v>0</v>
      </c>
      <c r="AB143" s="468">
        <f t="shared" si="42"/>
        <v>0</v>
      </c>
      <c r="AC143" s="467">
        <f t="shared" si="43"/>
        <v>0</v>
      </c>
      <c r="AD143" s="468"/>
      <c r="AE143" s="565"/>
      <c r="AF143" s="6"/>
      <c r="AG143" s="6"/>
      <c r="AH143" s="6"/>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218"/>
      <c r="BI143" s="218"/>
      <c r="BJ143" s="218"/>
      <c r="BK143" s="218"/>
      <c r="BL143" s="218"/>
      <c r="BM143" s="218"/>
      <c r="BN143" s="218"/>
      <c r="BO143" s="218"/>
      <c r="BP143" s="218"/>
      <c r="BQ143" s="218"/>
    </row>
    <row r="144" spans="1:69" s="472" customFormat="1" ht="16.5" hidden="1">
      <c r="A144" s="459"/>
      <c r="B144" s="321"/>
      <c r="C144" s="321"/>
      <c r="D144" s="321"/>
      <c r="E144" s="321"/>
      <c r="F144" s="321"/>
      <c r="G144" s="321"/>
      <c r="H144" s="321"/>
      <c r="I144" s="322"/>
      <c r="J144" s="321"/>
      <c r="K144" s="320"/>
      <c r="L144" s="319"/>
      <c r="M144" s="321"/>
      <c r="N144" s="321"/>
      <c r="O144" s="465">
        <v>5</v>
      </c>
      <c r="P144" s="321"/>
      <c r="Q144" s="318"/>
      <c r="R144" s="318"/>
      <c r="S144" s="318"/>
      <c r="T144" s="466">
        <f t="shared" si="35"/>
        <v>0</v>
      </c>
      <c r="U144" s="300">
        <f t="shared" si="36"/>
        <v>0</v>
      </c>
      <c r="V144" s="371">
        <f>Discount!$J$36</f>
        <v>0</v>
      </c>
      <c r="W144" s="300">
        <f t="shared" si="37"/>
        <v>0</v>
      </c>
      <c r="X144" s="301">
        <f t="shared" si="38"/>
        <v>0</v>
      </c>
      <c r="Y144" s="467">
        <f t="shared" si="39"/>
        <v>0</v>
      </c>
      <c r="Z144" s="560">
        <f t="shared" si="40"/>
        <v>5</v>
      </c>
      <c r="AA144" s="467">
        <f t="shared" si="41"/>
        <v>0</v>
      </c>
      <c r="AB144" s="468">
        <f t="shared" si="42"/>
        <v>0</v>
      </c>
      <c r="AC144" s="467">
        <f t="shared" si="43"/>
        <v>0</v>
      </c>
      <c r="AD144" s="468"/>
      <c r="AE144" s="565"/>
      <c r="AF144" s="6"/>
      <c r="AG144" s="6"/>
      <c r="AH144" s="6"/>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218"/>
      <c r="BI144" s="218"/>
      <c r="BJ144" s="218"/>
      <c r="BK144" s="218"/>
      <c r="BL144" s="218"/>
      <c r="BM144" s="218"/>
      <c r="BN144" s="218"/>
      <c r="BO144" s="218"/>
      <c r="BP144" s="218"/>
      <c r="BQ144" s="218"/>
    </row>
    <row r="145" spans="1:69" s="472" customFormat="1" ht="16.5" hidden="1">
      <c r="A145" s="459"/>
      <c r="B145" s="321"/>
      <c r="C145" s="321"/>
      <c r="D145" s="321"/>
      <c r="E145" s="321"/>
      <c r="F145" s="321"/>
      <c r="G145" s="321"/>
      <c r="H145" s="321"/>
      <c r="I145" s="322"/>
      <c r="J145" s="321"/>
      <c r="K145" s="320"/>
      <c r="L145" s="319"/>
      <c r="M145" s="321"/>
      <c r="N145" s="321"/>
      <c r="O145" s="465">
        <v>5</v>
      </c>
      <c r="P145" s="321"/>
      <c r="Q145" s="318"/>
      <c r="R145" s="318"/>
      <c r="S145" s="318"/>
      <c r="T145" s="466">
        <f t="shared" si="35"/>
        <v>0</v>
      </c>
      <c r="U145" s="300">
        <f t="shared" si="36"/>
        <v>0</v>
      </c>
      <c r="V145" s="371">
        <f>Discount!$J$36</f>
        <v>0</v>
      </c>
      <c r="W145" s="300">
        <f t="shared" si="37"/>
        <v>0</v>
      </c>
      <c r="X145" s="301">
        <f t="shared" si="38"/>
        <v>0</v>
      </c>
      <c r="Y145" s="467">
        <f t="shared" si="39"/>
        <v>0</v>
      </c>
      <c r="Z145" s="560">
        <f t="shared" si="40"/>
        <v>5</v>
      </c>
      <c r="AA145" s="467">
        <f t="shared" si="41"/>
        <v>0</v>
      </c>
      <c r="AB145" s="468">
        <f t="shared" si="42"/>
        <v>0</v>
      </c>
      <c r="AC145" s="467">
        <f t="shared" si="43"/>
        <v>0</v>
      </c>
      <c r="AD145" s="468"/>
      <c r="AE145" s="565"/>
      <c r="AF145" s="6"/>
      <c r="AG145" s="6"/>
      <c r="AH145" s="6"/>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218"/>
      <c r="BI145" s="218"/>
      <c r="BJ145" s="218"/>
      <c r="BK145" s="218"/>
      <c r="BL145" s="218"/>
      <c r="BM145" s="218"/>
      <c r="BN145" s="218"/>
      <c r="BO145" s="218"/>
      <c r="BP145" s="218"/>
      <c r="BQ145" s="218"/>
    </row>
    <row r="146" spans="1:69" s="472" customFormat="1" ht="16.5" hidden="1">
      <c r="A146" s="459"/>
      <c r="B146" s="321"/>
      <c r="C146" s="321"/>
      <c r="D146" s="321"/>
      <c r="E146" s="321"/>
      <c r="F146" s="321"/>
      <c r="G146" s="321"/>
      <c r="H146" s="321"/>
      <c r="I146" s="322"/>
      <c r="J146" s="321"/>
      <c r="K146" s="320"/>
      <c r="L146" s="319"/>
      <c r="M146" s="321"/>
      <c r="N146" s="321"/>
      <c r="O146" s="465">
        <v>5</v>
      </c>
      <c r="P146" s="321"/>
      <c r="Q146" s="318"/>
      <c r="R146" s="318"/>
      <c r="S146" s="318"/>
      <c r="T146" s="466">
        <f t="shared" si="35"/>
        <v>0</v>
      </c>
      <c r="U146" s="300">
        <f t="shared" si="36"/>
        <v>0</v>
      </c>
      <c r="V146" s="371">
        <f>Discount!$J$36</f>
        <v>0</v>
      </c>
      <c r="W146" s="300">
        <f t="shared" si="37"/>
        <v>0</v>
      </c>
      <c r="X146" s="301">
        <f t="shared" si="38"/>
        <v>0</v>
      </c>
      <c r="Y146" s="467">
        <f t="shared" si="39"/>
        <v>0</v>
      </c>
      <c r="Z146" s="560">
        <f t="shared" si="40"/>
        <v>5</v>
      </c>
      <c r="AA146" s="467">
        <f t="shared" si="41"/>
        <v>0</v>
      </c>
      <c r="AB146" s="468">
        <f t="shared" si="42"/>
        <v>0</v>
      </c>
      <c r="AC146" s="467">
        <f t="shared" si="43"/>
        <v>0</v>
      </c>
      <c r="AD146" s="468"/>
      <c r="AE146" s="565"/>
      <c r="AF146" s="6"/>
      <c r="AG146" s="6"/>
      <c r="AH146" s="6"/>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218"/>
      <c r="BI146" s="218"/>
      <c r="BJ146" s="218"/>
      <c r="BK146" s="218"/>
      <c r="BL146" s="218"/>
      <c r="BM146" s="218"/>
      <c r="BN146" s="218"/>
      <c r="BO146" s="218"/>
      <c r="BP146" s="218"/>
      <c r="BQ146" s="218"/>
    </row>
    <row r="147" spans="1:69" s="472" customFormat="1" ht="16.5" hidden="1">
      <c r="A147" s="459"/>
      <c r="B147" s="321"/>
      <c r="C147" s="321"/>
      <c r="D147" s="321"/>
      <c r="E147" s="321"/>
      <c r="F147" s="321"/>
      <c r="G147" s="321"/>
      <c r="H147" s="321"/>
      <c r="I147" s="322"/>
      <c r="J147" s="321"/>
      <c r="K147" s="320"/>
      <c r="L147" s="319"/>
      <c r="M147" s="321"/>
      <c r="N147" s="321"/>
      <c r="O147" s="465">
        <v>5</v>
      </c>
      <c r="P147" s="321"/>
      <c r="Q147" s="318"/>
      <c r="R147" s="318"/>
      <c r="S147" s="318"/>
      <c r="T147" s="466">
        <f t="shared" ref="T147:T148" si="53">IF(S147="Included",0,S147)</f>
        <v>0</v>
      </c>
      <c r="U147" s="300">
        <f t="shared" ref="U147:U148" si="54">IF( K147="",J147*(IF(S147="Included",0,S147))/100,K147*(IF(S147="Included",0,S147)))</f>
        <v>0</v>
      </c>
      <c r="V147" s="371">
        <f>Discount!$J$36</f>
        <v>0</v>
      </c>
      <c r="W147" s="300">
        <f t="shared" ref="W147:W148" si="55">V147*T147</f>
        <v>0</v>
      </c>
      <c r="X147" s="301">
        <f t="shared" ref="X147:X148" si="56">IF(K147="",J147*W147/100,K147*W147)</f>
        <v>0</v>
      </c>
      <c r="Y147" s="467">
        <f t="shared" ref="Y147:Y148" si="57">O147*N147</f>
        <v>0</v>
      </c>
      <c r="Z147" s="560">
        <f t="shared" ref="Z147:Z148" si="58">ROUND(O147,2)</f>
        <v>5</v>
      </c>
      <c r="AA147" s="467">
        <f t="shared" ref="AA147:AA148" si="59">N147*Z147</f>
        <v>0</v>
      </c>
      <c r="AB147" s="468">
        <f t="shared" ref="AB147:AB148" si="60">IF(K147="",J147/100,K147)</f>
        <v>0</v>
      </c>
      <c r="AC147" s="467">
        <f t="shared" ref="AC147:AC148" si="61">AA147*AB147</f>
        <v>0</v>
      </c>
      <c r="AD147" s="468"/>
      <c r="AE147" s="565"/>
      <c r="AF147" s="6"/>
      <c r="AG147" s="6"/>
      <c r="AH147" s="6"/>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218"/>
      <c r="BI147" s="218"/>
      <c r="BJ147" s="218"/>
      <c r="BK147" s="218"/>
      <c r="BL147" s="218"/>
      <c r="BM147" s="218"/>
      <c r="BN147" s="218"/>
      <c r="BO147" s="218"/>
      <c r="BP147" s="218"/>
      <c r="BQ147" s="218"/>
    </row>
    <row r="148" spans="1:69" s="472" customFormat="1" ht="16.5" hidden="1">
      <c r="A148" s="459"/>
      <c r="B148" s="321"/>
      <c r="C148" s="321"/>
      <c r="D148" s="321"/>
      <c r="E148" s="321"/>
      <c r="F148" s="321"/>
      <c r="G148" s="321"/>
      <c r="H148" s="321"/>
      <c r="I148" s="322"/>
      <c r="J148" s="321"/>
      <c r="K148" s="320"/>
      <c r="L148" s="319"/>
      <c r="M148" s="321"/>
      <c r="N148" s="321"/>
      <c r="O148" s="465">
        <v>5</v>
      </c>
      <c r="P148" s="321"/>
      <c r="Q148" s="318"/>
      <c r="R148" s="318"/>
      <c r="S148" s="318"/>
      <c r="T148" s="466">
        <f t="shared" si="53"/>
        <v>0</v>
      </c>
      <c r="U148" s="300">
        <f t="shared" si="54"/>
        <v>0</v>
      </c>
      <c r="V148" s="371">
        <f>Discount!$J$36</f>
        <v>0</v>
      </c>
      <c r="W148" s="300">
        <f t="shared" si="55"/>
        <v>0</v>
      </c>
      <c r="X148" s="301">
        <f t="shared" si="56"/>
        <v>0</v>
      </c>
      <c r="Y148" s="467">
        <f t="shared" si="57"/>
        <v>0</v>
      </c>
      <c r="Z148" s="560">
        <f t="shared" si="58"/>
        <v>5</v>
      </c>
      <c r="AA148" s="467">
        <f t="shared" si="59"/>
        <v>0</v>
      </c>
      <c r="AB148" s="468">
        <f t="shared" si="60"/>
        <v>0</v>
      </c>
      <c r="AC148" s="467">
        <f t="shared" si="61"/>
        <v>0</v>
      </c>
      <c r="AD148" s="468"/>
      <c r="AE148" s="565"/>
      <c r="AF148" s="6"/>
      <c r="AG148" s="6"/>
      <c r="AH148" s="6"/>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218"/>
      <c r="BI148" s="218"/>
      <c r="BJ148" s="218"/>
      <c r="BK148" s="218"/>
      <c r="BL148" s="218"/>
      <c r="BM148" s="218"/>
      <c r="BN148" s="218"/>
      <c r="BO148" s="218"/>
      <c r="BP148" s="218"/>
      <c r="BQ148" s="218"/>
    </row>
    <row r="149" spans="1:69" s="472" customFormat="1" ht="16.5" hidden="1">
      <c r="A149" s="459"/>
      <c r="B149" s="321"/>
      <c r="C149" s="321"/>
      <c r="D149" s="321"/>
      <c r="E149" s="321"/>
      <c r="F149" s="321"/>
      <c r="G149" s="321"/>
      <c r="H149" s="321"/>
      <c r="I149" s="322"/>
      <c r="J149" s="321"/>
      <c r="K149" s="320"/>
      <c r="L149" s="319"/>
      <c r="M149" s="321"/>
      <c r="N149" s="321"/>
      <c r="O149" s="465">
        <v>5</v>
      </c>
      <c r="P149" s="321"/>
      <c r="Q149" s="318"/>
      <c r="R149" s="318"/>
      <c r="S149" s="318"/>
      <c r="T149" s="466">
        <f t="shared" si="35"/>
        <v>0</v>
      </c>
      <c r="U149" s="300">
        <f t="shared" si="36"/>
        <v>0</v>
      </c>
      <c r="V149" s="371">
        <f>Discount!$J$36</f>
        <v>0</v>
      </c>
      <c r="W149" s="300">
        <f t="shared" si="37"/>
        <v>0</v>
      </c>
      <c r="X149" s="301">
        <f t="shared" si="38"/>
        <v>0</v>
      </c>
      <c r="Y149" s="467">
        <f t="shared" si="39"/>
        <v>0</v>
      </c>
      <c r="Z149" s="560">
        <f t="shared" si="40"/>
        <v>5</v>
      </c>
      <c r="AA149" s="467">
        <f t="shared" si="41"/>
        <v>0</v>
      </c>
      <c r="AB149" s="468">
        <f t="shared" si="42"/>
        <v>0</v>
      </c>
      <c r="AC149" s="467">
        <f t="shared" si="43"/>
        <v>0</v>
      </c>
      <c r="AD149" s="468"/>
      <c r="AE149" s="565"/>
      <c r="AF149" s="6"/>
      <c r="AG149" s="6"/>
      <c r="AH149" s="6"/>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218"/>
      <c r="BI149" s="218"/>
      <c r="BJ149" s="218"/>
      <c r="BK149" s="218"/>
      <c r="BL149" s="218"/>
      <c r="BM149" s="218"/>
      <c r="BN149" s="218"/>
      <c r="BO149" s="218"/>
      <c r="BP149" s="218"/>
      <c r="BQ149" s="218"/>
    </row>
    <row r="150" spans="1:69" s="472" customFormat="1" ht="16.5" hidden="1">
      <c r="A150" s="459"/>
      <c r="B150" s="321"/>
      <c r="C150" s="321"/>
      <c r="D150" s="321"/>
      <c r="E150" s="321"/>
      <c r="F150" s="321"/>
      <c r="G150" s="321"/>
      <c r="H150" s="321"/>
      <c r="I150" s="322"/>
      <c r="J150" s="321"/>
      <c r="K150" s="320"/>
      <c r="L150" s="319"/>
      <c r="M150" s="321"/>
      <c r="N150" s="321"/>
      <c r="O150" s="465">
        <v>5</v>
      </c>
      <c r="P150" s="321"/>
      <c r="Q150" s="318"/>
      <c r="R150" s="318"/>
      <c r="S150" s="318"/>
      <c r="T150" s="466">
        <f t="shared" si="35"/>
        <v>0</v>
      </c>
      <c r="U150" s="300">
        <f t="shared" si="36"/>
        <v>0</v>
      </c>
      <c r="V150" s="371">
        <f>Discount!$J$36</f>
        <v>0</v>
      </c>
      <c r="W150" s="300">
        <f t="shared" si="37"/>
        <v>0</v>
      </c>
      <c r="X150" s="301">
        <f t="shared" si="38"/>
        <v>0</v>
      </c>
      <c r="Y150" s="467">
        <f t="shared" si="39"/>
        <v>0</v>
      </c>
      <c r="Z150" s="560">
        <f t="shared" si="40"/>
        <v>5</v>
      </c>
      <c r="AA150" s="467">
        <f t="shared" si="41"/>
        <v>0</v>
      </c>
      <c r="AB150" s="468">
        <f t="shared" si="42"/>
        <v>0</v>
      </c>
      <c r="AC150" s="467">
        <f t="shared" si="43"/>
        <v>0</v>
      </c>
      <c r="AD150" s="468"/>
      <c r="AE150" s="565"/>
      <c r="AF150" s="6"/>
      <c r="AG150" s="6"/>
      <c r="AH150" s="6"/>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218"/>
      <c r="BI150" s="218"/>
      <c r="BJ150" s="218"/>
      <c r="BK150" s="218"/>
      <c r="BL150" s="218"/>
      <c r="BM150" s="218"/>
      <c r="BN150" s="218"/>
      <c r="BO150" s="218"/>
      <c r="BP150" s="218"/>
      <c r="BQ150" s="218"/>
    </row>
    <row r="151" spans="1:69" s="472" customFormat="1" ht="16.5">
      <c r="A151" s="459"/>
      <c r="B151" s="321"/>
      <c r="C151" s="321"/>
      <c r="D151" s="321"/>
      <c r="E151" s="321"/>
      <c r="F151" s="321"/>
      <c r="G151" s="321"/>
      <c r="H151" s="321"/>
      <c r="I151" s="321"/>
      <c r="J151" s="321"/>
      <c r="K151" s="321"/>
      <c r="L151" s="321"/>
      <c r="M151" s="321"/>
      <c r="N151" s="321"/>
      <c r="O151" s="321"/>
      <c r="P151" s="321"/>
      <c r="Q151" s="321"/>
      <c r="R151" s="321"/>
      <c r="S151" s="321"/>
      <c r="T151" s="466"/>
      <c r="U151" s="300"/>
      <c r="V151" s="371"/>
      <c r="W151" s="300"/>
      <c r="X151" s="301"/>
      <c r="Y151" s="470"/>
      <c r="Z151" s="471"/>
      <c r="AA151" s="471"/>
      <c r="AB151" s="471"/>
      <c r="AC151" s="471"/>
      <c r="AD151" s="471"/>
      <c r="AE151" s="566"/>
      <c r="AF151" s="569"/>
      <c r="AG151" s="569"/>
      <c r="AH151" s="569"/>
      <c r="AI151" s="218"/>
      <c r="AJ151" s="218"/>
      <c r="AK151" s="218"/>
      <c r="AL151" s="218"/>
      <c r="AM151" s="218"/>
      <c r="AN151" s="218"/>
      <c r="AO151" s="218"/>
      <c r="AP151" s="218"/>
      <c r="AQ151" s="218"/>
      <c r="AR151" s="218"/>
      <c r="AS151" s="218"/>
      <c r="AT151" s="218"/>
      <c r="AU151" s="218"/>
      <c r="AV151" s="218"/>
      <c r="AW151" s="218"/>
      <c r="AX151" s="218"/>
      <c r="AY151" s="218"/>
      <c r="AZ151" s="218"/>
      <c r="BA151" s="218"/>
      <c r="BB151" s="218"/>
      <c r="BC151" s="218"/>
      <c r="BD151" s="218"/>
      <c r="BE151" s="218"/>
      <c r="BF151" s="218"/>
      <c r="BG151" s="218"/>
      <c r="BH151" s="218"/>
      <c r="BI151" s="218"/>
      <c r="BJ151" s="218"/>
      <c r="BK151" s="218"/>
      <c r="BL151" s="218"/>
      <c r="BM151" s="218"/>
      <c r="BN151" s="218"/>
      <c r="BO151" s="218"/>
      <c r="BP151" s="218"/>
      <c r="BQ151" s="218"/>
    </row>
    <row r="152" spans="1:69" s="218" customFormat="1" ht="29.25" customHeight="1">
      <c r="A152" s="356"/>
      <c r="B152" s="359" t="s">
        <v>166</v>
      </c>
      <c r="C152" s="358"/>
      <c r="D152" s="358"/>
      <c r="E152" s="358"/>
      <c r="F152" s="357"/>
      <c r="G152" s="357"/>
      <c r="H152" s="357"/>
      <c r="I152" s="357"/>
      <c r="J152" s="357"/>
      <c r="K152" s="357"/>
      <c r="L152" s="696" t="s">
        <v>463</v>
      </c>
      <c r="M152" s="697"/>
      <c r="N152" s="697"/>
      <c r="O152" s="697"/>
      <c r="P152" s="698"/>
      <c r="Q152" s="357">
        <f>SUM(Q18:Q135)</f>
        <v>0</v>
      </c>
      <c r="R152" s="357"/>
      <c r="S152" s="456"/>
      <c r="T152" s="626"/>
      <c r="U152" s="302"/>
      <c r="V152" s="627"/>
      <c r="W152" s="302"/>
      <c r="X152" s="191"/>
      <c r="Y152" s="561"/>
      <c r="Z152" s="563"/>
      <c r="AA152" s="563"/>
      <c r="AB152" s="563"/>
      <c r="AC152" s="563"/>
      <c r="AD152" s="563"/>
      <c r="AE152" s="569"/>
      <c r="AF152" s="569"/>
      <c r="AG152" s="569"/>
      <c r="AH152" s="569"/>
    </row>
    <row r="153" spans="1:69" s="218" customFormat="1" ht="29.25" customHeight="1">
      <c r="A153" s="356"/>
      <c r="B153" s="359" t="s">
        <v>166</v>
      </c>
      <c r="C153" s="358"/>
      <c r="D153" s="358"/>
      <c r="E153" s="358"/>
      <c r="F153" s="357"/>
      <c r="G153" s="357"/>
      <c r="H153" s="357"/>
      <c r="I153" s="357"/>
      <c r="J153" s="357"/>
      <c r="K153" s="357"/>
      <c r="L153" s="696" t="s">
        <v>421</v>
      </c>
      <c r="M153" s="697"/>
      <c r="N153" s="697"/>
      <c r="O153" s="697"/>
      <c r="P153" s="698"/>
      <c r="Q153" s="357"/>
      <c r="R153" s="357">
        <f>SUM(R18:R135)</f>
        <v>0</v>
      </c>
      <c r="S153" s="456"/>
      <c r="T153" s="626"/>
      <c r="U153" s="302"/>
      <c r="V153" s="627"/>
      <c r="W153" s="302"/>
      <c r="X153" s="191"/>
      <c r="Y153" s="561"/>
      <c r="Z153" s="563"/>
      <c r="AA153" s="563"/>
      <c r="AB153" s="563"/>
      <c r="AC153" s="563"/>
      <c r="AD153" s="563"/>
      <c r="AE153" s="569"/>
      <c r="AF153" s="569"/>
      <c r="AG153" s="569"/>
      <c r="AH153" s="569"/>
    </row>
    <row r="154" spans="1:69" ht="29.25" customHeight="1">
      <c r="A154" s="356"/>
      <c r="B154" s="359" t="s">
        <v>166</v>
      </c>
      <c r="C154" s="358"/>
      <c r="D154" s="358"/>
      <c r="E154" s="358"/>
      <c r="F154" s="357"/>
      <c r="G154" s="357"/>
      <c r="H154" s="357"/>
      <c r="I154" s="357"/>
      <c r="J154" s="357"/>
      <c r="K154" s="357"/>
      <c r="L154" s="696" t="s">
        <v>464</v>
      </c>
      <c r="M154" s="697"/>
      <c r="N154" s="697"/>
      <c r="O154" s="697"/>
      <c r="P154" s="698"/>
      <c r="Q154" s="357"/>
      <c r="R154" s="357"/>
      <c r="S154" s="456">
        <f>SUM(S18:S135)</f>
        <v>0</v>
      </c>
      <c r="T154" s="374"/>
      <c r="U154" s="373">
        <f>SUM(U89:U151)</f>
        <v>0</v>
      </c>
      <c r="V154" s="191"/>
      <c r="W154" s="302"/>
      <c r="X154" s="373">
        <f>SUM(X89:X151)</f>
        <v>0</v>
      </c>
      <c r="Y154" s="464">
        <f>SUM(Y89:Y151)</f>
        <v>0</v>
      </c>
      <c r="Z154" s="192"/>
      <c r="AA154" s="561">
        <f>SUM(AA89:AA150)</f>
        <v>0</v>
      </c>
      <c r="AB154" s="192"/>
      <c r="AC154" s="561">
        <f>SUM(AC89:AC150)</f>
        <v>0</v>
      </c>
      <c r="AD154" s="192"/>
    </row>
    <row r="155" spans="1:69" ht="21.75" customHeight="1">
      <c r="B155" s="460"/>
      <c r="C155" s="461"/>
      <c r="D155" s="461"/>
      <c r="E155" s="461"/>
      <c r="F155" s="461"/>
      <c r="G155" s="461"/>
      <c r="H155" s="461"/>
      <c r="I155" s="461"/>
      <c r="J155" s="461"/>
      <c r="K155" s="461"/>
      <c r="L155" s="461"/>
      <c r="M155" s="308"/>
      <c r="N155" s="307"/>
      <c r="O155" s="308"/>
      <c r="P155" s="461"/>
      <c r="Q155" s="623"/>
      <c r="R155" s="623"/>
      <c r="S155" s="308"/>
      <c r="T155" s="308"/>
      <c r="U155" s="191"/>
      <c r="V155" s="191"/>
      <c r="W155" s="302"/>
      <c r="X155" s="191"/>
      <c r="Y155" s="192"/>
      <c r="Z155" s="192"/>
      <c r="AA155" s="562" t="s">
        <v>404</v>
      </c>
      <c r="AB155" s="563"/>
      <c r="AC155" s="486" t="s">
        <v>405</v>
      </c>
      <c r="AD155" s="192"/>
    </row>
    <row r="156" spans="1:69" ht="30" customHeight="1">
      <c r="A156" s="354"/>
      <c r="B156" s="709"/>
      <c r="C156" s="709"/>
      <c r="D156" s="709"/>
      <c r="E156" s="709"/>
      <c r="F156" s="709"/>
      <c r="G156" s="709"/>
      <c r="H156" s="709"/>
      <c r="I156" s="709"/>
      <c r="J156" s="709"/>
      <c r="K156" s="709"/>
      <c r="L156" s="709"/>
      <c r="M156" s="709"/>
      <c r="N156" s="709"/>
      <c r="O156" s="709"/>
      <c r="P156" s="709"/>
      <c r="Q156" s="709"/>
      <c r="R156" s="709"/>
      <c r="S156" s="709"/>
      <c r="T156" s="308"/>
      <c r="U156" s="191"/>
      <c r="V156" s="191"/>
      <c r="W156" s="302"/>
      <c r="X156" s="191"/>
      <c r="Y156" s="192"/>
      <c r="Z156" s="192"/>
      <c r="AA156" s="192"/>
      <c r="AB156" s="192"/>
      <c r="AC156" s="192"/>
      <c r="AD156" s="192"/>
    </row>
    <row r="157" spans="1:69" ht="21.75" customHeight="1">
      <c r="A157" s="462"/>
      <c r="B157" s="289"/>
      <c r="C157" s="215"/>
      <c r="D157" s="216"/>
      <c r="E157" s="217"/>
      <c r="F157" s="286"/>
      <c r="G157" s="286"/>
      <c r="H157" s="286"/>
      <c r="I157" s="286"/>
      <c r="J157" s="286"/>
      <c r="K157" s="286"/>
      <c r="L157" s="285"/>
      <c r="M157" s="308"/>
      <c r="N157" s="307"/>
      <c r="O157" s="308"/>
      <c r="P157" s="286"/>
      <c r="Q157" s="286"/>
      <c r="R157" s="286"/>
      <c r="S157" s="308"/>
      <c r="T157" s="308"/>
      <c r="U157" s="191"/>
      <c r="V157" s="191"/>
      <c r="W157" s="302"/>
      <c r="X157" s="191"/>
      <c r="Y157" s="192"/>
      <c r="Z157" s="192"/>
      <c r="AA157" s="192"/>
      <c r="AB157" s="192"/>
      <c r="AC157" s="192"/>
      <c r="AD157" s="192"/>
    </row>
    <row r="158" spans="1:69" ht="21.75" customHeight="1">
      <c r="A158" s="462"/>
      <c r="B158" s="289"/>
      <c r="C158" s="215"/>
      <c r="D158" s="216"/>
      <c r="E158" s="217"/>
      <c r="F158" s="286"/>
      <c r="G158" s="286"/>
      <c r="H158" s="286"/>
      <c r="I158" s="286"/>
      <c r="J158" s="286"/>
      <c r="K158" s="286"/>
      <c r="L158" s="285"/>
      <c r="M158" s="308"/>
      <c r="N158" s="307"/>
      <c r="O158" s="308"/>
      <c r="P158" s="286"/>
      <c r="Q158" s="286"/>
      <c r="R158" s="286"/>
      <c r="S158" s="308"/>
      <c r="T158" s="308"/>
      <c r="U158" s="191"/>
      <c r="V158" s="191"/>
      <c r="W158" s="302"/>
      <c r="X158" s="191"/>
      <c r="Y158" s="192"/>
      <c r="Z158" s="192"/>
      <c r="AA158" s="192"/>
      <c r="AB158" s="192"/>
      <c r="AC158" s="192"/>
      <c r="AD158" s="192"/>
    </row>
    <row r="159" spans="1:69" s="307" customFormat="1" ht="16.5">
      <c r="A159" s="354"/>
      <c r="B159" s="355" t="s">
        <v>222</v>
      </c>
      <c r="C159" s="685" t="str">
        <f>'Sch-1'!C275:D275</f>
        <v xml:space="preserve">  </v>
      </c>
      <c r="D159" s="685"/>
      <c r="E159" s="685"/>
      <c r="F159" s="354"/>
      <c r="G159" s="354"/>
      <c r="H159" s="354"/>
      <c r="I159" s="354"/>
      <c r="J159" s="354"/>
      <c r="K159" s="354"/>
      <c r="L159" s="354"/>
      <c r="M159" s="684" t="s">
        <v>224</v>
      </c>
      <c r="N159" s="684"/>
      <c r="O159" s="710" t="str">
        <f>'Sch-1'!H275</f>
        <v/>
      </c>
      <c r="P159" s="710"/>
      <c r="Q159" s="710"/>
      <c r="R159" s="710"/>
      <c r="S159" s="710"/>
      <c r="U159" s="194"/>
      <c r="V159" s="194"/>
      <c r="W159" s="194"/>
      <c r="X159" s="194"/>
    </row>
    <row r="160" spans="1:69" s="307" customFormat="1" ht="16.5">
      <c r="A160" s="354"/>
      <c r="B160" s="355" t="s">
        <v>223</v>
      </c>
      <c r="C160" s="682" t="str">
        <f>'Sch-1'!C276:D276</f>
        <v/>
      </c>
      <c r="D160" s="682"/>
      <c r="E160" s="682"/>
      <c r="F160" s="354"/>
      <c r="G160" s="354"/>
      <c r="H160" s="354"/>
      <c r="I160" s="354"/>
      <c r="J160" s="354"/>
      <c r="K160" s="354"/>
      <c r="L160" s="354"/>
      <c r="M160" s="684" t="s">
        <v>96</v>
      </c>
      <c r="N160" s="684"/>
      <c r="O160" s="710" t="str">
        <f>'Sch-1'!H276</f>
        <v/>
      </c>
      <c r="P160" s="710"/>
      <c r="Q160" s="710"/>
      <c r="R160" s="710"/>
      <c r="S160" s="710"/>
      <c r="U160" s="194"/>
      <c r="V160" s="194"/>
      <c r="W160" s="194"/>
      <c r="X160" s="194"/>
    </row>
    <row r="161" spans="2:20" ht="16.5">
      <c r="B161" s="289"/>
      <c r="C161" s="215"/>
      <c r="D161" s="3"/>
      <c r="E161" s="217"/>
      <c r="F161" s="290"/>
      <c r="G161" s="286"/>
      <c r="H161" s="286"/>
      <c r="I161" s="286"/>
      <c r="J161" s="286"/>
      <c r="K161" s="286"/>
      <c r="L161" s="285"/>
      <c r="M161" s="308"/>
      <c r="N161" s="307"/>
      <c r="O161" s="308"/>
      <c r="P161" s="286"/>
      <c r="Q161" s="286"/>
      <c r="R161" s="286"/>
      <c r="S161" s="308"/>
      <c r="T161" s="308"/>
    </row>
    <row r="162" spans="2:20" ht="16.5">
      <c r="B162" s="291"/>
      <c r="C162" s="220"/>
      <c r="D162" s="6"/>
      <c r="E162" s="217"/>
      <c r="F162" s="290"/>
      <c r="G162" s="285"/>
      <c r="H162" s="285"/>
      <c r="I162" s="285"/>
      <c r="J162" s="285"/>
      <c r="K162" s="285"/>
      <c r="L162" s="285"/>
      <c r="M162" s="308"/>
      <c r="N162" s="307"/>
      <c r="O162" s="308"/>
      <c r="P162" s="285"/>
      <c r="Q162" s="285"/>
      <c r="R162" s="285"/>
      <c r="S162" s="308"/>
      <c r="T162" s="308"/>
    </row>
    <row r="164" spans="2:20" hidden="1">
      <c r="S164" s="451">
        <f>S154*0.18</f>
        <v>0</v>
      </c>
    </row>
    <row r="165" spans="2:20" ht="16.5">
      <c r="L165" s="313"/>
      <c r="M165" s="312"/>
      <c r="N165" s="313"/>
    </row>
  </sheetData>
  <sheetProtection algorithmName="SHA-512" hashValue="VF5bYsznl9kYWG8AwsK8W7oLMopZzvHzgqnghqYWvOU7z2TjKfnXJ4Tz8vHfP4vFo5iZZpAx08Vx4gHPpcXaMA==" saltValue="gXa2z0exDIexgmpAnZRtrw==" spinCount="100000" sheet="1" formatRows="0" selectLockedCells="1"/>
  <customSheetViews>
    <customSheetView guid="{2D544FD3-9AE6-4B80-AA82-448E4DBFAD61}" scale="90" showPageBreaks="1" printArea="1" hiddenRows="1" hiddenColumns="1" view="pageBreakPreview" topLeftCell="A10">
      <selection activeCell="O18" sqref="O18"/>
      <pageMargins left="0.2" right="0.2" top="0.75" bottom="0.5" header="0.3" footer="0.3"/>
      <printOptions horizontalCentered="1"/>
      <pageSetup paperSize="9" scale="52" orientation="landscape" r:id="rId1"/>
      <headerFooter>
        <oddHeader>&amp;RSchedule-3
Page &amp;P of &amp;N</oddHeader>
      </headerFooter>
    </customSheetView>
    <customSheetView guid="{267FF044-3C5D-4FEC-AC00-A7E30583F8BB}" scale="90" showPageBreaks="1" printArea="1" hiddenRows="1" hiddenColumns="1" view="pageBreakPreview" topLeftCell="A169">
      <selection activeCell="O169" sqref="O169"/>
      <pageMargins left="0.2" right="0.2" top="0.75" bottom="0.5" header="0.3" footer="0.3"/>
      <printOptions horizontalCentered="1"/>
      <pageSetup paperSize="9" scale="52" orientation="landscape" r:id="rId2"/>
      <headerFooter>
        <oddHeader>&amp;RSchedule-3
Page &amp;P of &amp;N</oddHeader>
      </headerFooter>
    </customSheetView>
    <customSheetView guid="{3FCD02EB-1C44-4646-B069-2B9945E67B1F}" scale="70" showPageBreaks="1" printArea="1" hiddenRows="1" hiddenColumns="1" view="pageBreakPreview">
      <selection activeCell="O77" sqref="O77"/>
      <pageMargins left="0.2" right="0.2" top="0.75" bottom="0.5" header="0.3" footer="0.3"/>
      <printOptions horizontalCentered="1"/>
      <pageSetup paperSize="9" scale="52" orientation="landscape" r:id="rId3"/>
      <headerFooter>
        <oddHeader>&amp;RSchedule-3
Page &amp;P of &amp;N</oddHeader>
      </headerFooter>
    </customSheetView>
    <customSheetView guid="{B056965A-4BE5-44B3-AB31-550AD9F023BC}" scale="80" showPageBreaks="1" printArea="1" hiddenColumns="1" view="pageBreakPreview" topLeftCell="H1">
      <selection activeCell="Q42" sqref="Q1:V1048576"/>
      <pageMargins left="0.2" right="0.2" top="0.75" bottom="0.5" header="0.3" footer="0.3"/>
      <printOptions horizontalCentered="1"/>
      <pageSetup paperSize="9" scale="53" orientation="landscape" r:id="rId4"/>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5"/>
      <headerFooter>
        <oddHeader>&amp;RSchedule-3
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6"/>
      <headerFooter>
        <oddHeader>&amp;RSchedule-3
Page &amp;P of &amp;N</oddHeader>
      </headerFooter>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7"/>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8"/>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9"/>
      <headerFooter>
        <oddHeader>&amp;RSchedule-3
Page &amp;P of &amp;N</oddHeader>
      </headerFooter>
    </customSheetView>
    <customSheetView guid="{755190E0-7BE9-48F9-BB5F-DF8E25D6736A}" scale="90" showPageBreaks="1" printArea="1" hiddenColumns="1" view="pageBreakPreview">
      <selection activeCell="O18" sqref="O18:O22"/>
      <pageMargins left="0.2" right="0.2" top="0.75" bottom="0.5" header="0.3" footer="0.3"/>
      <printOptions horizontalCentered="1"/>
      <pageSetup paperSize="9" scale="53" orientation="landscape" r:id="rId10"/>
      <headerFooter>
        <oddHeader>&amp;RSchedule-3
Page &amp;P of &amp;N</oddHeader>
      </headerFooter>
    </customSheetView>
    <customSheetView guid="{F1B559AA-B9AD-4E4C-B94A-ECBE5878008B}" scale="80" showPageBreaks="1" printArea="1" hiddenRows="1" hiddenColumns="1" view="pageBreakPreview" topLeftCell="E153">
      <selection activeCell="O165" sqref="O165"/>
      <pageMargins left="0.2" right="0.2" top="0.75" bottom="0.5" header="0.3" footer="0.3"/>
      <printOptions horizontalCentered="1"/>
      <pageSetup paperSize="9" scale="53" orientation="landscape" r:id="rId11"/>
      <headerFooter>
        <oddHeader>&amp;RSchedule-3
Page &amp;P of &amp;N</oddHeader>
      </headerFooter>
    </customSheetView>
    <customSheetView guid="{A4F9CA79-D3DE-43F5-9CDC-F14C42FDD954}" scale="60" showPageBreaks="1" printArea="1" hiddenRows="1" hiddenColumns="1" view="pageBreakPreview" topLeftCell="A192">
      <selection activeCell="O199" sqref="O199"/>
      <pageMargins left="0.2" right="0.2" top="0.75" bottom="0.5" header="0.3" footer="0.3"/>
      <printOptions horizontalCentered="1"/>
      <pageSetup paperSize="9" scale="52" orientation="landscape" r:id="rId12"/>
      <headerFooter>
        <oddHeader>&amp;RSchedule-3
Page &amp;P of &amp;N</oddHeader>
      </headerFooter>
    </customSheetView>
    <customSheetView guid="{CCA37BAE-906F-43D5-9FD9-B13563E4B9D7}" scale="90" showPageBreaks="1" printArea="1" hiddenRows="1" hiddenColumns="1" view="pageBreakPreview">
      <selection activeCell="O17" sqref="O17"/>
      <pageMargins left="0.2" right="0.2" top="0.75" bottom="0.5" header="0.3" footer="0.3"/>
      <printOptions horizontalCentered="1"/>
      <pageSetup paperSize="9" scale="52" orientation="landscape" r:id="rId13"/>
      <headerFooter>
        <oddHeader>&amp;RSchedule-3
Page &amp;P of &amp;N</oddHeader>
      </headerFooter>
    </customSheetView>
  </customSheetViews>
  <mergeCells count="21">
    <mergeCell ref="B156:S156"/>
    <mergeCell ref="M160:N160"/>
    <mergeCell ref="M159:N159"/>
    <mergeCell ref="C160:E160"/>
    <mergeCell ref="C159:E159"/>
    <mergeCell ref="O160:S160"/>
    <mergeCell ref="O159:S159"/>
    <mergeCell ref="C11:G11"/>
    <mergeCell ref="C10:G10"/>
    <mergeCell ref="C9:G9"/>
    <mergeCell ref="A3:S3"/>
    <mergeCell ref="A4:S4"/>
    <mergeCell ref="A6:B6"/>
    <mergeCell ref="A7:I7"/>
    <mergeCell ref="A8:G8"/>
    <mergeCell ref="L154:P154"/>
    <mergeCell ref="L152:P152"/>
    <mergeCell ref="L153:P153"/>
    <mergeCell ref="C12:G12"/>
    <mergeCell ref="A14:S14"/>
    <mergeCell ref="B17:F17"/>
  </mergeCells>
  <conditionalFormatting sqref="P17:Q17 K17:K150">
    <cfRule type="expression" dxfId="4" priority="49" stopIfTrue="1">
      <formula>J17&gt;0</formula>
    </cfRule>
  </conditionalFormatting>
  <conditionalFormatting sqref="R17">
    <cfRule type="expression" dxfId="3" priority="1" stopIfTrue="1">
      <formula>P17&gt;0</formula>
    </cfRule>
  </conditionalFormatting>
  <dataValidations count="6">
    <dataValidation type="list" allowBlank="1" showInputMessage="1" showErrorMessage="1" sqref="IM64589 A64589:K64589 P64589:R64589" xr:uid="{00000000-0002-0000-0600-000000000000}">
      <formula1>#REF!</formula1>
    </dataValidation>
    <dataValidation type="decimal" operator="greaterThan" allowBlank="1" showInputMessage="1" showErrorMessage="1" error="Enter only Numeric Value greater than zero or leave the cell blank !" sqref="O64559:O64605" xr:uid="{00000000-0002-0000-0600-000001000000}">
      <formula1>0</formula1>
    </dataValidation>
    <dataValidation type="list" operator="greaterThan" allowBlank="1" showInputMessage="1" showErrorMessage="1" sqref="P17:R17 K17:K150" xr:uid="{00000000-0002-0000-0600-000002000000}">
      <formula1>"0%,5%,12%,18%,28%"</formula1>
    </dataValidation>
    <dataValidation type="decimal" operator="greaterThanOrEqual" allowBlank="1" showInputMessage="1" showErrorMessage="1" sqref="O17" xr:uid="{00000000-0002-0000-0600-000004000000}">
      <formula1>0</formula1>
    </dataValidation>
    <dataValidation type="whole" operator="greaterThanOrEqual" allowBlank="1" showInputMessage="1" showErrorMessage="1" error="Enter Numeric value Greater than Zero" sqref="O18:O150" xr:uid="{691AB51D-133C-4596-BBAA-854309A2B448}">
      <formula1>0</formula1>
    </dataValidation>
    <dataValidation type="whole" operator="greaterThan" allowBlank="1" showInputMessage="1" showErrorMessage="1" sqref="I17:I150" xr:uid="{00000000-0002-0000-0600-000003000000}">
      <formula1>0</formula1>
    </dataValidation>
  </dataValidations>
  <hyperlinks>
    <hyperlink ref="AB17" r:id="rId14" display="GST@18%" xr:uid="{BF5A86A4-4112-4AAA-B594-5859A0A0E51D}"/>
  </hyperlinks>
  <printOptions horizontalCentered="1"/>
  <pageMargins left="0.2" right="0.2" top="0.75" bottom="0.5" header="0.3" footer="0.3"/>
  <pageSetup paperSize="9" scale="50" orientation="landscape" r:id="rId15"/>
  <headerFooter>
    <oddHeader>&amp;RSchedule-3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7" zoomScaleNormal="100" zoomScaleSheetLayoutView="100" workbookViewId="0">
      <selection activeCell="D19" sqref="D19:E19"/>
    </sheetView>
  </sheetViews>
  <sheetFormatPr defaultColWidth="11.42578125" defaultRowHeight="16.5"/>
  <cols>
    <col min="1" max="1" width="11.85546875" style="22" customWidth="1"/>
    <col min="2" max="2" width="46.7109375" style="22" customWidth="1"/>
    <col min="3" max="3" width="20" style="22" customWidth="1"/>
    <col min="4" max="4" width="23.42578125" style="22" customWidth="1"/>
    <col min="5" max="5" width="22.85546875" style="22" customWidth="1"/>
    <col min="6" max="6" width="11.42578125" style="69" hidden="1" customWidth="1"/>
    <col min="7" max="7" width="34.140625" style="69" hidden="1" customWidth="1"/>
    <col min="8" max="8" width="11.42578125" style="69" hidden="1" customWidth="1"/>
    <col min="9" max="9" width="14" style="270" hidden="1" customWidth="1"/>
    <col min="10" max="10" width="14.42578125" style="270" hidden="1" customWidth="1"/>
    <col min="11" max="11" width="17.140625" style="270" hidden="1" customWidth="1"/>
    <col min="12" max="13" width="11.42578125" style="270" hidden="1" customWidth="1"/>
    <col min="14" max="14" width="21.28515625" style="270" hidden="1" customWidth="1"/>
    <col min="15" max="15" width="18.28515625" style="69" hidden="1" customWidth="1"/>
    <col min="16" max="17" width="11.42578125" style="69" hidden="1" customWidth="1"/>
    <col min="18" max="18" width="11.42578125" style="95" hidden="1" customWidth="1"/>
    <col min="19" max="20" width="11.42578125" style="69" hidden="1" customWidth="1"/>
    <col min="21" max="24" width="11.42578125" style="69" customWidth="1"/>
    <col min="25" max="16384" width="11.42578125" style="95"/>
  </cols>
  <sheetData>
    <row r="1" spans="1:15" ht="18" customHeight="1">
      <c r="A1" s="65" t="str">
        <f>Cover!B3</f>
        <v>NIT/RFB No.: CC/NT/W-MISC/DOM/A04/24/08107</v>
      </c>
      <c r="B1" s="66"/>
      <c r="C1" s="67"/>
      <c r="D1" s="67"/>
      <c r="E1" s="68" t="s">
        <v>99</v>
      </c>
    </row>
    <row r="2" spans="1:15" ht="8.1" customHeight="1">
      <c r="A2" s="70"/>
      <c r="B2" s="71"/>
      <c r="C2" s="72"/>
      <c r="D2" s="72"/>
      <c r="E2" s="73"/>
      <c r="F2" s="74"/>
    </row>
    <row r="3" spans="1:15" ht="99.75" customHeight="1">
      <c r="A3" s="718" t="str">
        <f>Cover!$B$2</f>
        <v>Loss Reduction work under RDSS in Kargil district under Implementation of Distribution Infrastructure works of LPDD under RDSS in the districts of Leh &amp; Kargil of UT of Ladakh- Re-Tender</v>
      </c>
      <c r="B3" s="718"/>
      <c r="C3" s="718"/>
      <c r="D3" s="718"/>
      <c r="E3" s="718"/>
    </row>
    <row r="4" spans="1:15" ht="21.95" customHeight="1">
      <c r="A4" s="719" t="s">
        <v>100</v>
      </c>
      <c r="B4" s="719"/>
      <c r="C4" s="719"/>
      <c r="D4" s="719"/>
      <c r="E4" s="719"/>
    </row>
    <row r="5" spans="1:15" ht="12" customHeight="1">
      <c r="A5" s="75"/>
      <c r="B5" s="76"/>
      <c r="C5" s="76"/>
      <c r="D5" s="76"/>
      <c r="E5" s="76"/>
    </row>
    <row r="6" spans="1:15" ht="24" customHeight="1">
      <c r="A6" s="707" t="s">
        <v>246</v>
      </c>
      <c r="B6" s="707"/>
      <c r="C6" s="4"/>
      <c r="D6" s="236"/>
      <c r="E6" s="4"/>
      <c r="F6" s="4"/>
      <c r="G6" s="4"/>
      <c r="H6" s="4"/>
      <c r="I6" s="4"/>
    </row>
    <row r="7" spans="1:15" ht="18" customHeight="1">
      <c r="A7" s="704">
        <f>'Sch-1'!A7</f>
        <v>0</v>
      </c>
      <c r="B7" s="704"/>
      <c r="C7" s="704"/>
      <c r="D7" s="315" t="s">
        <v>1</v>
      </c>
      <c r="E7" s="351"/>
      <c r="F7" s="351"/>
      <c r="G7" s="351"/>
      <c r="H7" s="351"/>
      <c r="I7" s="351"/>
    </row>
    <row r="8" spans="1:15" ht="18" customHeight="1">
      <c r="A8" s="708" t="str">
        <f>"Bidder’s Name and Address  (" &amp; MID('Names of Bidder'!B9,9, 20) &amp; ") :"</f>
        <v>Bidder’s Name and Address  (Sole Bidder) :</v>
      </c>
      <c r="B8" s="708"/>
      <c r="C8" s="708"/>
      <c r="D8" s="10" t="s">
        <v>2</v>
      </c>
      <c r="E8" s="353"/>
      <c r="F8" s="353"/>
      <c r="G8" s="353"/>
      <c r="H8" s="290"/>
      <c r="I8" s="290"/>
    </row>
    <row r="9" spans="1:15" ht="18" customHeight="1">
      <c r="A9" s="306" t="s">
        <v>11</v>
      </c>
      <c r="B9" s="306" t="str">
        <f>IF('Names of Bidder'!D9=0, "", 'Names of Bidder'!D9)</f>
        <v/>
      </c>
      <c r="C9" s="95"/>
      <c r="D9" s="10" t="s">
        <v>3</v>
      </c>
      <c r="E9" s="352"/>
      <c r="F9" s="352"/>
      <c r="G9" s="352"/>
      <c r="H9" s="279"/>
      <c r="I9" s="279"/>
    </row>
    <row r="10" spans="1:15" ht="18" customHeight="1">
      <c r="A10" s="306" t="s">
        <v>10</v>
      </c>
      <c r="B10" s="190" t="str">
        <f>IF('Names of Bidder'!D10=0, "", 'Names of Bidder'!D10)</f>
        <v/>
      </c>
      <c r="C10" s="95"/>
      <c r="D10" s="10" t="s">
        <v>4</v>
      </c>
      <c r="E10" s="352"/>
      <c r="F10" s="352"/>
      <c r="G10" s="352"/>
      <c r="H10" s="279"/>
      <c r="I10" s="279"/>
    </row>
    <row r="11" spans="1:15" ht="18" customHeight="1">
      <c r="A11" s="279"/>
      <c r="B11" s="190" t="str">
        <f>IF('Names of Bidder'!D11=0, "", 'Names of Bidder'!D11)</f>
        <v/>
      </c>
      <c r="C11" s="95"/>
      <c r="D11" s="10" t="s">
        <v>5</v>
      </c>
      <c r="E11" s="352"/>
      <c r="F11" s="352"/>
      <c r="G11" s="352"/>
      <c r="H11" s="279"/>
      <c r="I11" s="279"/>
    </row>
    <row r="12" spans="1:15" ht="18" customHeight="1">
      <c r="A12" s="279"/>
      <c r="B12" s="190" t="str">
        <f>IF('Names of Bidder'!D12=0, "", 'Names of Bidder'!D12)</f>
        <v/>
      </c>
      <c r="C12" s="95"/>
      <c r="D12" s="10" t="s">
        <v>6</v>
      </c>
      <c r="E12" s="352"/>
      <c r="F12" s="352"/>
      <c r="G12" s="352"/>
      <c r="H12" s="279"/>
      <c r="I12" s="279"/>
    </row>
    <row r="13" spans="1:15" ht="8.1" customHeight="1" thickBot="1">
      <c r="B13" s="122"/>
    </row>
    <row r="14" spans="1:15" ht="21.95" customHeight="1">
      <c r="A14" s="393" t="s">
        <v>101</v>
      </c>
      <c r="B14" s="720" t="s">
        <v>102</v>
      </c>
      <c r="C14" s="720"/>
      <c r="D14" s="721" t="s">
        <v>103</v>
      </c>
      <c r="E14" s="722"/>
      <c r="I14" s="729" t="s">
        <v>104</v>
      </c>
      <c r="J14" s="729"/>
      <c r="K14" s="729"/>
      <c r="M14" s="726" t="s">
        <v>105</v>
      </c>
      <c r="N14" s="726"/>
      <c r="O14" s="726"/>
    </row>
    <row r="15" spans="1:15" ht="29.25" customHeight="1">
      <c r="A15" s="394" t="s">
        <v>106</v>
      </c>
      <c r="B15" s="723" t="s">
        <v>226</v>
      </c>
      <c r="C15" s="723"/>
      <c r="D15" s="724">
        <f>'Sch-1'!U269</f>
        <v>0</v>
      </c>
      <c r="E15" s="725"/>
      <c r="I15" s="271" t="s">
        <v>107</v>
      </c>
      <c r="K15" s="271" t="e">
        <f>ROUND('[9]Sch-1'!U3*#REF!,0)</f>
        <v>#REF!</v>
      </c>
      <c r="M15" s="271" t="s">
        <v>107</v>
      </c>
      <c r="O15" s="80" t="e">
        <f>ROUND('[9]Sch-1'!U5*#REF!,0)</f>
        <v>#REF!</v>
      </c>
    </row>
    <row r="16" spans="1:15" ht="87.75" customHeight="1">
      <c r="A16" s="395"/>
      <c r="B16" s="715" t="s">
        <v>227</v>
      </c>
      <c r="C16" s="715"/>
      <c r="D16" s="727"/>
      <c r="E16" s="728"/>
      <c r="G16" s="81"/>
    </row>
    <row r="17" spans="1:15" ht="25.5" customHeight="1">
      <c r="A17" s="394" t="s">
        <v>108</v>
      </c>
      <c r="B17" s="723" t="s">
        <v>228</v>
      </c>
      <c r="C17" s="723"/>
      <c r="D17" s="724">
        <f>'Sch-2'!U154</f>
        <v>0</v>
      </c>
      <c r="E17" s="725"/>
      <c r="I17" s="271" t="s">
        <v>109</v>
      </c>
      <c r="K17" s="272">
        <f>IF(ISERROR(ROUND((#REF!+#REF!)*#REF!,0)),0, ROUND((#REF!+#REF!)*#REF!,0))</f>
        <v>0</v>
      </c>
      <c r="M17" s="271" t="s">
        <v>109</v>
      </c>
      <c r="O17" s="83">
        <f>IF(ISERROR(ROUND((#REF!+#REF!)*#REF!,0)),0, ROUND((#REF!+#REF!)*#REF!,0))</f>
        <v>0</v>
      </c>
    </row>
    <row r="18" spans="1:15" ht="84" customHeight="1">
      <c r="A18" s="395"/>
      <c r="B18" s="715" t="s">
        <v>229</v>
      </c>
      <c r="C18" s="715"/>
      <c r="D18" s="716"/>
      <c r="E18" s="717"/>
      <c r="G18" s="84"/>
      <c r="I18" s="273" t="e">
        <f>#REF!/'Sch-1'!AD1</f>
        <v>#REF!</v>
      </c>
      <c r="K18" s="270">
        <f>'[9]Sch-1'!U3</f>
        <v>0</v>
      </c>
      <c r="M18" s="273" t="e">
        <f>I18</f>
        <v>#REF!</v>
      </c>
      <c r="O18" s="69">
        <f>'[9]Sch-1'!U5</f>
        <v>0</v>
      </c>
    </row>
    <row r="19" spans="1:15" ht="33" customHeight="1" thickBot="1">
      <c r="A19" s="396"/>
      <c r="B19" s="397" t="s">
        <v>230</v>
      </c>
      <c r="C19" s="398"/>
      <c r="D19" s="713">
        <f>D15+D17</f>
        <v>0</v>
      </c>
      <c r="E19" s="714"/>
    </row>
    <row r="20" spans="1:15" ht="30" customHeight="1">
      <c r="A20" s="85"/>
      <c r="B20" s="85"/>
      <c r="C20" s="86"/>
      <c r="D20" s="85"/>
      <c r="E20" s="85"/>
    </row>
    <row r="21" spans="1:15" ht="30" customHeight="1">
      <c r="A21" s="87" t="s">
        <v>114</v>
      </c>
      <c r="B21" s="401" t="str">
        <f>'Names of Bidder'!D27&amp;" "&amp;'Names of Bidder'!E27&amp;" "&amp;'Names of Bidder'!F27</f>
        <v xml:space="preserve">  </v>
      </c>
      <c r="C21" s="86" t="s">
        <v>115</v>
      </c>
      <c r="D21" s="711" t="str">
        <f>IF('Names of Bidder'!D24="","",'Names of Bidder'!D24)</f>
        <v/>
      </c>
      <c r="E21" s="712"/>
      <c r="F21" s="88"/>
    </row>
    <row r="22" spans="1:15" ht="30" customHeight="1">
      <c r="A22" s="87" t="s">
        <v>116</v>
      </c>
      <c r="B22" s="463" t="str">
        <f>IF('Names of Bidder'!D28="","",'Names of Bidder'!D28)</f>
        <v/>
      </c>
      <c r="C22" s="86" t="s">
        <v>117</v>
      </c>
      <c r="D22" s="711" t="str">
        <f>IF('Names of Bidder'!D25="","",'Names of Bidder'!D25)</f>
        <v/>
      </c>
      <c r="E22" s="712"/>
      <c r="F22" s="88"/>
    </row>
    <row r="23" spans="1:15" ht="30" customHeight="1">
      <c r="A23" s="89"/>
      <c r="B23" s="90"/>
      <c r="C23" s="86"/>
      <c r="D23" s="69"/>
      <c r="E23" s="69"/>
      <c r="F23" s="88"/>
    </row>
    <row r="24" spans="1:15" ht="33" customHeight="1">
      <c r="A24" s="89"/>
      <c r="B24" s="90"/>
      <c r="C24" s="74"/>
      <c r="D24" s="91"/>
      <c r="E24" s="92"/>
      <c r="F24" s="88"/>
    </row>
    <row r="25" spans="1:15" ht="21.95" customHeight="1">
      <c r="A25" s="93"/>
      <c r="B25" s="93"/>
      <c r="C25" s="93"/>
      <c r="D25" s="93"/>
      <c r="E25" s="94"/>
    </row>
    <row r="26" spans="1:15" ht="21.95" customHeight="1">
      <c r="A26" s="93"/>
      <c r="B26" s="93"/>
      <c r="C26" s="93"/>
      <c r="D26" s="93"/>
      <c r="E26" s="94"/>
    </row>
    <row r="27" spans="1:15" ht="21.95" customHeight="1">
      <c r="A27" s="93"/>
      <c r="B27" s="93"/>
      <c r="C27" s="93"/>
      <c r="D27" s="93"/>
      <c r="E27" s="94"/>
    </row>
    <row r="28" spans="1:15" ht="21.95" customHeight="1">
      <c r="A28" s="93"/>
      <c r="B28" s="93"/>
      <c r="C28" s="93"/>
      <c r="D28" s="93"/>
      <c r="E28" s="94"/>
    </row>
    <row r="29" spans="1:15" ht="21.95" customHeight="1">
      <c r="A29" s="93"/>
      <c r="B29" s="93"/>
      <c r="C29" s="93"/>
      <c r="D29" s="93"/>
      <c r="E29" s="94"/>
    </row>
    <row r="30" spans="1:15" ht="21.95" customHeight="1">
      <c r="A30" s="93"/>
      <c r="B30" s="93"/>
      <c r="C30" s="93"/>
      <c r="D30" s="93"/>
      <c r="E30" s="94"/>
    </row>
    <row r="31" spans="1:15" ht="24.95" customHeight="1">
      <c r="A31" s="92"/>
      <c r="B31" s="92"/>
      <c r="C31" s="92"/>
      <c r="D31" s="92"/>
      <c r="E31" s="92"/>
    </row>
    <row r="32" spans="1:15" ht="24.95" customHeight="1">
      <c r="A32" s="92"/>
      <c r="B32" s="92"/>
      <c r="C32" s="92"/>
      <c r="D32" s="92"/>
      <c r="E32" s="92"/>
    </row>
    <row r="33" spans="1:5" ht="24.95" customHeight="1">
      <c r="A33" s="92"/>
      <c r="B33" s="92"/>
      <c r="C33" s="92"/>
      <c r="D33" s="92"/>
      <c r="E33" s="92"/>
    </row>
    <row r="34" spans="1:5" ht="24.95" customHeight="1">
      <c r="A34" s="92"/>
      <c r="B34" s="92"/>
      <c r="C34" s="92"/>
      <c r="D34" s="92"/>
      <c r="E34" s="92"/>
    </row>
    <row r="35" spans="1:5" ht="24.95" customHeight="1">
      <c r="A35" s="92"/>
      <c r="B35" s="92"/>
      <c r="C35" s="92"/>
      <c r="D35" s="92"/>
      <c r="E35" s="92"/>
    </row>
    <row r="36" spans="1:5" ht="24.95" customHeight="1">
      <c r="A36" s="92"/>
      <c r="B36" s="92"/>
      <c r="C36" s="92"/>
      <c r="D36" s="92"/>
      <c r="E36" s="92"/>
    </row>
    <row r="37" spans="1:5" ht="24.95" customHeight="1">
      <c r="A37" s="92"/>
      <c r="B37" s="92"/>
      <c r="C37" s="92"/>
      <c r="D37" s="92"/>
      <c r="E37" s="92"/>
    </row>
    <row r="38" spans="1:5" ht="24.95" customHeight="1">
      <c r="A38" s="92"/>
      <c r="B38" s="92"/>
      <c r="C38" s="92"/>
      <c r="D38" s="92"/>
      <c r="E38" s="92"/>
    </row>
    <row r="39" spans="1:5" ht="24.95" customHeight="1">
      <c r="A39" s="92"/>
      <c r="B39" s="92"/>
      <c r="C39" s="92"/>
      <c r="D39" s="92"/>
      <c r="E39" s="92"/>
    </row>
    <row r="40" spans="1:5" ht="24.95" customHeight="1">
      <c r="A40" s="92"/>
      <c r="B40" s="92"/>
      <c r="C40" s="92"/>
      <c r="D40" s="92"/>
      <c r="E40" s="92"/>
    </row>
    <row r="41" spans="1:5" ht="24.95" customHeight="1">
      <c r="A41" s="92"/>
      <c r="B41" s="92"/>
      <c r="C41" s="92"/>
      <c r="D41" s="92"/>
      <c r="E41" s="92"/>
    </row>
    <row r="42" spans="1:5" ht="24.95" customHeight="1">
      <c r="A42" s="92"/>
      <c r="B42" s="92"/>
      <c r="C42" s="92"/>
      <c r="D42" s="92"/>
      <c r="E42" s="92"/>
    </row>
    <row r="43" spans="1:5" ht="24.95" customHeight="1">
      <c r="A43" s="92"/>
      <c r="B43" s="92"/>
      <c r="C43" s="92"/>
      <c r="D43" s="92"/>
      <c r="E43" s="92"/>
    </row>
    <row r="44" spans="1:5" ht="24.95" customHeight="1">
      <c r="A44" s="92"/>
      <c r="B44" s="92"/>
      <c r="C44" s="92"/>
      <c r="D44" s="92"/>
      <c r="E44" s="92"/>
    </row>
    <row r="45" spans="1:5" ht="24.95" customHeight="1">
      <c r="A45" s="92"/>
      <c r="B45" s="92"/>
      <c r="C45" s="92"/>
      <c r="D45" s="92"/>
      <c r="E45" s="92"/>
    </row>
    <row r="46" spans="1:5" ht="24.95" customHeight="1">
      <c r="A46" s="92"/>
      <c r="B46" s="92"/>
      <c r="C46" s="92"/>
      <c r="D46" s="92"/>
      <c r="E46" s="92"/>
    </row>
    <row r="47" spans="1:5" ht="24.95" customHeight="1">
      <c r="A47" s="92"/>
      <c r="B47" s="92"/>
      <c r="C47" s="92"/>
      <c r="D47" s="92"/>
      <c r="E47" s="92"/>
    </row>
    <row r="48" spans="1:5" ht="24.95" customHeight="1">
      <c r="A48" s="92"/>
      <c r="B48" s="92"/>
      <c r="C48" s="92"/>
      <c r="D48" s="92"/>
      <c r="E48" s="92"/>
    </row>
    <row r="49" spans="1:5" ht="24.95" customHeight="1">
      <c r="A49" s="92"/>
      <c r="B49" s="92"/>
      <c r="C49" s="92"/>
      <c r="D49" s="92"/>
      <c r="E49" s="92"/>
    </row>
    <row r="50" spans="1:5" ht="24.95" customHeight="1">
      <c r="A50" s="92"/>
      <c r="B50" s="92"/>
      <c r="C50" s="92"/>
      <c r="D50" s="92"/>
      <c r="E50" s="92"/>
    </row>
    <row r="51" spans="1:5" ht="24.95" customHeight="1">
      <c r="A51" s="92"/>
      <c r="B51" s="92"/>
      <c r="C51" s="92"/>
      <c r="D51" s="92"/>
      <c r="E51" s="92"/>
    </row>
    <row r="52" spans="1:5" ht="24.95" customHeight="1">
      <c r="A52" s="92"/>
      <c r="B52" s="92"/>
      <c r="C52" s="92"/>
      <c r="D52" s="92"/>
      <c r="E52" s="92"/>
    </row>
    <row r="53" spans="1:5" ht="24.95" customHeight="1">
      <c r="A53" s="92"/>
      <c r="B53" s="92"/>
      <c r="C53" s="92"/>
      <c r="D53" s="92"/>
      <c r="E53" s="92"/>
    </row>
    <row r="54" spans="1:5">
      <c r="A54" s="92"/>
      <c r="B54" s="92"/>
      <c r="C54" s="92"/>
      <c r="D54" s="92"/>
      <c r="E54" s="92"/>
    </row>
    <row r="55" spans="1:5">
      <c r="A55" s="92"/>
      <c r="B55" s="92"/>
      <c r="C55" s="92"/>
      <c r="D55" s="92"/>
      <c r="E55" s="92"/>
    </row>
    <row r="56" spans="1:5">
      <c r="A56" s="92"/>
      <c r="B56" s="92"/>
      <c r="C56" s="92"/>
      <c r="D56" s="92"/>
      <c r="E56" s="92"/>
    </row>
    <row r="57" spans="1:5">
      <c r="A57" s="92"/>
      <c r="B57" s="92"/>
      <c r="C57" s="92"/>
      <c r="D57" s="92"/>
      <c r="E57" s="92"/>
    </row>
    <row r="58" spans="1:5">
      <c r="A58" s="92"/>
      <c r="B58" s="92"/>
      <c r="C58" s="92"/>
      <c r="D58" s="92"/>
      <c r="E58" s="92"/>
    </row>
    <row r="59" spans="1:5">
      <c r="A59" s="92"/>
      <c r="B59" s="92"/>
      <c r="C59" s="92"/>
      <c r="D59" s="92"/>
      <c r="E59" s="92"/>
    </row>
    <row r="60" spans="1:5">
      <c r="A60" s="92"/>
      <c r="B60" s="92"/>
      <c r="C60" s="92"/>
      <c r="D60" s="92"/>
      <c r="E60" s="92"/>
    </row>
    <row r="61" spans="1:5">
      <c r="A61" s="92"/>
      <c r="B61" s="92"/>
      <c r="C61" s="92"/>
      <c r="D61" s="92"/>
      <c r="E61" s="92"/>
    </row>
    <row r="62" spans="1:5">
      <c r="A62" s="92"/>
      <c r="B62" s="92"/>
      <c r="C62" s="92"/>
      <c r="D62" s="92"/>
      <c r="E62" s="92"/>
    </row>
    <row r="63" spans="1:5">
      <c r="A63" s="92"/>
      <c r="B63" s="92"/>
      <c r="C63" s="92"/>
      <c r="D63" s="92"/>
      <c r="E63" s="92"/>
    </row>
    <row r="64" spans="1:5">
      <c r="A64" s="92"/>
      <c r="B64" s="92"/>
      <c r="C64" s="92"/>
      <c r="D64" s="92"/>
      <c r="E64" s="92"/>
    </row>
    <row r="65" spans="1:5">
      <c r="A65" s="92"/>
      <c r="B65" s="92"/>
      <c r="C65" s="92"/>
      <c r="D65" s="92"/>
      <c r="E65" s="92"/>
    </row>
    <row r="66" spans="1:5">
      <c r="A66" s="92"/>
      <c r="B66" s="92"/>
      <c r="C66" s="92"/>
      <c r="D66" s="92"/>
      <c r="E66" s="92"/>
    </row>
    <row r="67" spans="1:5">
      <c r="A67" s="92"/>
      <c r="B67" s="92"/>
      <c r="C67" s="92"/>
      <c r="D67" s="92"/>
      <c r="E67" s="92"/>
    </row>
    <row r="68" spans="1:5">
      <c r="A68" s="92"/>
      <c r="B68" s="92"/>
      <c r="C68" s="92"/>
      <c r="D68" s="92"/>
      <c r="E68" s="92"/>
    </row>
    <row r="69" spans="1:5">
      <c r="A69" s="92"/>
      <c r="B69" s="92"/>
      <c r="C69" s="92"/>
      <c r="D69" s="92"/>
      <c r="E69" s="92"/>
    </row>
    <row r="70" spans="1:5">
      <c r="A70" s="92"/>
      <c r="B70" s="92"/>
      <c r="C70" s="92"/>
      <c r="D70" s="92"/>
      <c r="E70" s="92"/>
    </row>
    <row r="71" spans="1:5">
      <c r="A71" s="92"/>
      <c r="B71" s="92"/>
      <c r="C71" s="92"/>
      <c r="D71" s="92"/>
      <c r="E71" s="92"/>
    </row>
  </sheetData>
  <sheetProtection algorithmName="SHA-512" hashValue="dd0YC7TyX803TaVwBmq9JtSqybsSPChgteCP/gCvb5XA/pinHOMiAoJXUtKoFBuHyZFw4dQ3o6iPfojBJnXpuw==" saltValue="C67x+Q/7vdcL8++Z128cLw==" spinCount="100000" sheet="1" objects="1" scenarios="1" formatColumns="0" formatRows="0" selectLockedCells="1"/>
  <dataConsolidate/>
  <customSheetViews>
    <customSheetView guid="{2D544FD3-9AE6-4B80-AA82-448E4DBFAD61}" showPageBreaks="1" printArea="1" hiddenColumns="1" state="hidden" view="pageBreakPreview" topLeftCell="A7">
      <selection activeCell="D19" sqref="D19:E19"/>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267FF044-3C5D-4FEC-AC00-A7E30583F8BB}" showPageBreaks="1" printArea="1" hiddenColumns="1" view="pageBreakPreview">
      <selection activeCell="D19" sqref="D19:E19"/>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3FCD02EB-1C44-4646-B069-2B9945E67B1F}" showPageBreaks="1" printArea="1" hiddenColumns="1" view="pageBreakPreview">
      <selection activeCell="D19" sqref="D19:E19"/>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056965A-4BE5-44B3-AB31-550AD9F023BC}"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8"/>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755190E0-7BE9-48F9-BB5F-DF8E25D6736A}" showPageBreaks="1" printArea="1" hiddenColumns="1" view="pageBreakPreview">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F1B559AA-B9AD-4E4C-B94A-ECBE5878008B}"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A4F9CA79-D3DE-43F5-9CDC-F14C42FDD954}" showPageBreaks="1" printArea="1" hiddenColumns="1" view="pageBreakPreview">
      <selection activeCell="D19" sqref="D19:E19"/>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CCA37BAE-906F-43D5-9FD9-B13563E4B9D7}" showPageBreaks="1" printArea="1" hiddenColumns="1" state="hidden" view="pageBreakPreview" topLeftCell="A7">
      <selection activeCell="D19" sqref="D19:E19"/>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drawing r:id="rId1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5" zoomScaleNormal="100" zoomScaleSheetLayoutView="100" workbookViewId="0">
      <selection activeCell="D16" sqref="D16:E16"/>
    </sheetView>
  </sheetViews>
  <sheetFormatPr defaultColWidth="11.42578125" defaultRowHeight="16.5"/>
  <cols>
    <col min="1" max="1" width="11.85546875" style="22" customWidth="1"/>
    <col min="2" max="2" width="46.7109375" style="22" customWidth="1"/>
    <col min="3" max="3" width="20" style="22" customWidth="1"/>
    <col min="4" max="4" width="23.42578125" style="22" customWidth="1"/>
    <col min="5" max="5" width="22.85546875" style="22" customWidth="1"/>
    <col min="6" max="6" width="11.42578125" style="69" customWidth="1"/>
    <col min="7" max="7" width="34.140625" style="69" customWidth="1"/>
    <col min="8" max="8" width="11.42578125" style="69" customWidth="1"/>
    <col min="9" max="9" width="14" style="270" customWidth="1"/>
    <col min="10" max="10" width="14.42578125" style="270" customWidth="1"/>
    <col min="11" max="11" width="17.140625" style="270" customWidth="1"/>
    <col min="12" max="13" width="11.42578125" style="270" customWidth="1"/>
    <col min="14" max="14" width="21.28515625" style="270" customWidth="1"/>
    <col min="15" max="15" width="18.28515625" style="69" customWidth="1"/>
    <col min="16" max="17" width="11.42578125" style="69" customWidth="1"/>
    <col min="18" max="18" width="11.42578125" style="95" customWidth="1"/>
    <col min="19" max="24" width="11.42578125" style="69" customWidth="1"/>
    <col min="25" max="16384" width="11.42578125" style="95"/>
  </cols>
  <sheetData>
    <row r="1" spans="1:15" ht="18" customHeight="1">
      <c r="A1" s="65" t="str">
        <f>Cover!B3</f>
        <v>NIT/RFB No.: CC/NT/W-MISC/DOM/A04/24/08107</v>
      </c>
      <c r="B1" s="66"/>
      <c r="C1" s="67"/>
      <c r="D1" s="67"/>
      <c r="E1" s="68" t="s">
        <v>99</v>
      </c>
    </row>
    <row r="2" spans="1:15" ht="8.1" customHeight="1">
      <c r="A2" s="70"/>
      <c r="B2" s="71"/>
      <c r="C2" s="72"/>
      <c r="D2" s="72"/>
      <c r="E2" s="73"/>
      <c r="F2" s="74"/>
    </row>
    <row r="3" spans="1:15" ht="83.25" customHeight="1">
      <c r="A3" s="718" t="str">
        <f>Cover!$B$2</f>
        <v>Loss Reduction work under RDSS in Kargil district under Implementation of Distribution Infrastructure works of LPDD under RDSS in the districts of Leh &amp; Kargil of UT of Ladakh- Re-Tender</v>
      </c>
      <c r="B3" s="718"/>
      <c r="C3" s="718"/>
      <c r="D3" s="718"/>
      <c r="E3" s="718"/>
    </row>
    <row r="4" spans="1:15" ht="21.95" customHeight="1">
      <c r="A4" s="719" t="s">
        <v>100</v>
      </c>
      <c r="B4" s="719"/>
      <c r="C4" s="719"/>
      <c r="D4" s="719"/>
      <c r="E4" s="719"/>
    </row>
    <row r="5" spans="1:15" ht="12" customHeight="1">
      <c r="A5" s="75"/>
      <c r="B5" s="76"/>
      <c r="C5" s="76"/>
      <c r="D5" s="76"/>
      <c r="E5" s="76"/>
    </row>
    <row r="6" spans="1:15" ht="20.25" customHeight="1">
      <c r="A6" s="707" t="s">
        <v>246</v>
      </c>
      <c r="B6" s="707"/>
      <c r="C6" s="4"/>
      <c r="D6" s="76"/>
      <c r="E6" s="76"/>
    </row>
    <row r="7" spans="1:15" ht="18" customHeight="1">
      <c r="A7" s="704">
        <f>'Sch-1'!A7</f>
        <v>0</v>
      </c>
      <c r="B7" s="704"/>
      <c r="C7" s="704"/>
      <c r="D7" s="77" t="s">
        <v>1</v>
      </c>
    </row>
    <row r="8" spans="1:15" ht="18" customHeight="1">
      <c r="A8" s="708" t="str">
        <f>"Bidder’s Name and Address  (" &amp; MID('Names of Bidder'!B9,9, 20) &amp; ") :"</f>
        <v>Bidder’s Name and Address  (Sole Bidder) :</v>
      </c>
      <c r="B8" s="708"/>
      <c r="C8" s="708"/>
      <c r="D8" s="78" t="str">
        <f>'Sch-1'!H8</f>
        <v>POWERGRID CORPORATION OF INDIA LIMITED,</v>
      </c>
    </row>
    <row r="9" spans="1:15" ht="18" customHeight="1">
      <c r="A9" s="306" t="s">
        <v>11</v>
      </c>
      <c r="B9" s="306" t="str">
        <f>IF('Names of Bidder'!D9=0, "", 'Names of Bidder'!D9)</f>
        <v/>
      </c>
      <c r="C9" s="95"/>
      <c r="D9" s="78" t="str">
        <f>'Sch-1'!H9</f>
        <v xml:space="preserve"> Saudamini, Plot No. 2, Sector - 29, Gurgaon</v>
      </c>
    </row>
    <row r="10" spans="1:15" ht="18" customHeight="1">
      <c r="A10" s="306" t="s">
        <v>10</v>
      </c>
      <c r="B10" s="190" t="str">
        <f>IF('Names of Bidder'!D10=0, "", 'Names of Bidder'!D10)</f>
        <v/>
      </c>
      <c r="C10" s="95"/>
      <c r="D10" s="78">
        <f>'Sch-1'!H10</f>
        <v>0</v>
      </c>
    </row>
    <row r="11" spans="1:15" ht="18" customHeight="1">
      <c r="A11" s="279"/>
      <c r="B11" s="190" t="str">
        <f>IF('Names of Bidder'!D11=0, "", 'Names of Bidder'!D11)</f>
        <v/>
      </c>
      <c r="C11" s="95"/>
      <c r="D11" s="78">
        <f>'Sch-1'!H11</f>
        <v>0</v>
      </c>
    </row>
    <row r="12" spans="1:15" ht="18" customHeight="1">
      <c r="A12" s="279"/>
      <c r="B12" s="190" t="str">
        <f>IF('Names of Bidder'!D12=0, "", 'Names of Bidder'!D12)</f>
        <v/>
      </c>
      <c r="C12" s="95"/>
      <c r="D12" s="78">
        <f>'Sch-1'!H12</f>
        <v>0</v>
      </c>
    </row>
    <row r="13" spans="1:15" ht="8.1" customHeight="1" thickBot="1"/>
    <row r="14" spans="1:15" ht="21.95" customHeight="1">
      <c r="A14" s="393" t="s">
        <v>101</v>
      </c>
      <c r="B14" s="720" t="s">
        <v>102</v>
      </c>
      <c r="C14" s="720"/>
      <c r="D14" s="721" t="s">
        <v>103</v>
      </c>
      <c r="E14" s="722"/>
      <c r="I14" s="729"/>
      <c r="J14" s="729"/>
      <c r="K14" s="729"/>
      <c r="M14" s="726"/>
      <c r="N14" s="726"/>
      <c r="O14" s="726"/>
    </row>
    <row r="15" spans="1:15" ht="24.75" customHeight="1">
      <c r="A15" s="394" t="s">
        <v>106</v>
      </c>
      <c r="B15" s="723" t="s">
        <v>226</v>
      </c>
      <c r="C15" s="723"/>
      <c r="D15" s="733">
        <f>'Sch-1'!X269</f>
        <v>0</v>
      </c>
      <c r="E15" s="734"/>
      <c r="I15" s="271"/>
      <c r="K15" s="271"/>
      <c r="M15" s="271"/>
      <c r="O15" s="80"/>
    </row>
    <row r="16" spans="1:15" ht="81" customHeight="1">
      <c r="A16" s="395"/>
      <c r="B16" s="715" t="s">
        <v>227</v>
      </c>
      <c r="C16" s="715"/>
      <c r="D16" s="735"/>
      <c r="E16" s="736"/>
      <c r="G16" s="81"/>
    </row>
    <row r="17" spans="1:15" ht="24.75" customHeight="1">
      <c r="A17" s="394" t="s">
        <v>108</v>
      </c>
      <c r="B17" s="723" t="s">
        <v>228</v>
      </c>
      <c r="C17" s="723"/>
      <c r="D17" s="724">
        <f>'Sch-2'!X154</f>
        <v>0</v>
      </c>
      <c r="E17" s="725"/>
      <c r="I17" s="271"/>
      <c r="K17" s="272"/>
      <c r="M17" s="271"/>
      <c r="O17" s="83"/>
    </row>
    <row r="18" spans="1:15" ht="81.75" customHeight="1">
      <c r="A18" s="395"/>
      <c r="B18" s="715" t="s">
        <v>229</v>
      </c>
      <c r="C18" s="715"/>
      <c r="D18" s="731"/>
      <c r="E18" s="732"/>
      <c r="G18" s="84"/>
      <c r="I18" s="273"/>
      <c r="M18" s="273"/>
    </row>
    <row r="19" spans="1:15" ht="33" customHeight="1" thickBot="1">
      <c r="A19" s="396"/>
      <c r="B19" s="397" t="s">
        <v>230</v>
      </c>
      <c r="C19" s="398"/>
      <c r="D19" s="713">
        <f>D15+D17</f>
        <v>0</v>
      </c>
      <c r="E19" s="714"/>
    </row>
    <row r="20" spans="1:15" ht="30" customHeight="1">
      <c r="A20" s="85"/>
      <c r="B20" s="85"/>
      <c r="C20" s="86"/>
      <c r="D20" s="85"/>
      <c r="E20" s="85"/>
    </row>
    <row r="21" spans="1:15" ht="30" customHeight="1">
      <c r="A21" s="87" t="s">
        <v>114</v>
      </c>
      <c r="B21" s="401" t="str">
        <f>'Sch-5'!B21</f>
        <v xml:space="preserve">  </v>
      </c>
      <c r="C21" s="86" t="s">
        <v>115</v>
      </c>
      <c r="D21" s="730" t="str">
        <f>'Sch-5'!D21</f>
        <v/>
      </c>
      <c r="E21" s="730"/>
      <c r="F21" s="88"/>
    </row>
    <row r="22" spans="1:15" ht="30" customHeight="1">
      <c r="A22" s="87" t="s">
        <v>116</v>
      </c>
      <c r="B22" s="402" t="str">
        <f>'Sch-5'!B22</f>
        <v/>
      </c>
      <c r="C22" s="86" t="s">
        <v>117</v>
      </c>
      <c r="D22" s="730" t="str">
        <f>'Sch-5'!D22</f>
        <v/>
      </c>
      <c r="E22" s="730"/>
      <c r="F22" s="88"/>
    </row>
    <row r="23" spans="1:15" ht="30" customHeight="1">
      <c r="A23" s="89"/>
      <c r="B23" s="90"/>
      <c r="C23" s="86"/>
      <c r="D23" s="69"/>
      <c r="E23" s="69"/>
      <c r="F23" s="88"/>
    </row>
    <row r="24" spans="1:15" ht="33" customHeight="1">
      <c r="A24" s="89"/>
      <c r="B24" s="90"/>
      <c r="C24" s="74"/>
      <c r="D24" s="91"/>
      <c r="E24" s="92"/>
      <c r="F24" s="88"/>
    </row>
    <row r="25" spans="1:15" ht="21.95" customHeight="1">
      <c r="A25" s="93"/>
      <c r="B25" s="93"/>
      <c r="C25" s="93"/>
      <c r="D25" s="93"/>
      <c r="E25" s="94"/>
    </row>
    <row r="26" spans="1:15" ht="21.95" customHeight="1">
      <c r="A26" s="93"/>
      <c r="B26" s="93"/>
      <c r="C26" s="93"/>
      <c r="D26" s="93"/>
      <c r="E26" s="94"/>
    </row>
    <row r="27" spans="1:15" ht="21.95" customHeight="1">
      <c r="A27" s="93"/>
      <c r="B27" s="93"/>
      <c r="C27" s="93"/>
      <c r="D27" s="93"/>
      <c r="E27" s="94"/>
    </row>
    <row r="28" spans="1:15" ht="21.95" customHeight="1">
      <c r="A28" s="93"/>
      <c r="B28" s="93"/>
      <c r="C28" s="93"/>
      <c r="D28" s="93"/>
      <c r="E28" s="94"/>
    </row>
    <row r="29" spans="1:15" ht="21.95" customHeight="1">
      <c r="A29" s="93"/>
      <c r="B29" s="93"/>
      <c r="C29" s="93"/>
      <c r="D29" s="93"/>
      <c r="E29" s="94"/>
    </row>
    <row r="30" spans="1:15" ht="21.95" customHeight="1">
      <c r="A30" s="93"/>
      <c r="B30" s="93"/>
      <c r="C30" s="93"/>
      <c r="D30" s="93"/>
      <c r="E30" s="94"/>
    </row>
    <row r="31" spans="1:15" ht="24.95" customHeight="1">
      <c r="A31" s="92"/>
      <c r="B31" s="92"/>
      <c r="C31" s="92"/>
      <c r="D31" s="92"/>
      <c r="E31" s="92"/>
    </row>
    <row r="32" spans="1:15" ht="24.95" customHeight="1">
      <c r="A32" s="92"/>
      <c r="B32" s="92"/>
      <c r="C32" s="92"/>
      <c r="D32" s="92"/>
      <c r="E32" s="92"/>
    </row>
    <row r="33" spans="1:5" ht="24.95" customHeight="1">
      <c r="A33" s="92"/>
      <c r="B33" s="92"/>
      <c r="C33" s="92"/>
      <c r="D33" s="92"/>
      <c r="E33" s="92"/>
    </row>
    <row r="34" spans="1:5" ht="24.95" customHeight="1">
      <c r="A34" s="92"/>
      <c r="B34" s="92"/>
      <c r="C34" s="92"/>
      <c r="D34" s="92"/>
      <c r="E34" s="92"/>
    </row>
    <row r="35" spans="1:5" ht="24.95" customHeight="1">
      <c r="A35" s="92"/>
      <c r="B35" s="92"/>
      <c r="C35" s="92"/>
      <c r="D35" s="92"/>
      <c r="E35" s="92"/>
    </row>
    <row r="36" spans="1:5" ht="24.95" customHeight="1">
      <c r="A36" s="92"/>
      <c r="B36" s="92"/>
      <c r="C36" s="92"/>
      <c r="D36" s="92"/>
      <c r="E36" s="92"/>
    </row>
    <row r="37" spans="1:5" ht="24.95" customHeight="1">
      <c r="A37" s="92"/>
      <c r="B37" s="92"/>
      <c r="C37" s="92"/>
      <c r="D37" s="92"/>
      <c r="E37" s="92"/>
    </row>
    <row r="38" spans="1:5" ht="24.95" customHeight="1">
      <c r="A38" s="92"/>
      <c r="B38" s="92"/>
      <c r="C38" s="92"/>
      <c r="D38" s="92"/>
      <c r="E38" s="92"/>
    </row>
    <row r="39" spans="1:5" ht="24.95" customHeight="1">
      <c r="A39" s="92"/>
      <c r="B39" s="92"/>
      <c r="C39" s="92"/>
      <c r="D39" s="92"/>
      <c r="E39" s="92"/>
    </row>
    <row r="40" spans="1:5" ht="24.95" customHeight="1">
      <c r="A40" s="92"/>
      <c r="B40" s="92"/>
      <c r="C40" s="92"/>
      <c r="D40" s="92"/>
      <c r="E40" s="92"/>
    </row>
    <row r="41" spans="1:5" ht="24.95" customHeight="1">
      <c r="A41" s="92"/>
      <c r="B41" s="92"/>
      <c r="C41" s="92"/>
      <c r="D41" s="92"/>
      <c r="E41" s="92"/>
    </row>
    <row r="42" spans="1:5" ht="24.95" customHeight="1">
      <c r="A42" s="92"/>
      <c r="B42" s="92"/>
      <c r="C42" s="92"/>
      <c r="D42" s="92"/>
      <c r="E42" s="92"/>
    </row>
    <row r="43" spans="1:5" ht="24.95" customHeight="1">
      <c r="A43" s="92"/>
      <c r="B43" s="92"/>
      <c r="C43" s="92"/>
      <c r="D43" s="92"/>
      <c r="E43" s="92"/>
    </row>
    <row r="44" spans="1:5" ht="24.95" customHeight="1">
      <c r="A44" s="92"/>
      <c r="B44" s="92"/>
      <c r="C44" s="92"/>
      <c r="D44" s="92"/>
      <c r="E44" s="92"/>
    </row>
    <row r="45" spans="1:5" ht="24.95" customHeight="1">
      <c r="A45" s="92"/>
      <c r="B45" s="92"/>
      <c r="C45" s="92"/>
      <c r="D45" s="92"/>
      <c r="E45" s="92"/>
    </row>
    <row r="46" spans="1:5" ht="24.95" customHeight="1">
      <c r="A46" s="92"/>
      <c r="B46" s="92"/>
      <c r="C46" s="92"/>
      <c r="D46" s="92"/>
      <c r="E46" s="92"/>
    </row>
    <row r="47" spans="1:5" ht="24.95" customHeight="1">
      <c r="A47" s="92"/>
      <c r="B47" s="92"/>
      <c r="C47" s="92"/>
      <c r="D47" s="92"/>
      <c r="E47" s="92"/>
    </row>
    <row r="48" spans="1:5" ht="24.95" customHeight="1">
      <c r="A48" s="92"/>
      <c r="B48" s="92"/>
      <c r="C48" s="92"/>
      <c r="D48" s="92"/>
      <c r="E48" s="92"/>
    </row>
    <row r="49" spans="1:5" ht="24.95" customHeight="1">
      <c r="A49" s="92"/>
      <c r="B49" s="92"/>
      <c r="C49" s="92"/>
      <c r="D49" s="92"/>
      <c r="E49" s="92"/>
    </row>
    <row r="50" spans="1:5" ht="24.95" customHeight="1">
      <c r="A50" s="92"/>
      <c r="B50" s="92"/>
      <c r="C50" s="92"/>
      <c r="D50" s="92"/>
      <c r="E50" s="92"/>
    </row>
    <row r="51" spans="1:5" ht="24.95" customHeight="1">
      <c r="A51" s="92"/>
      <c r="B51" s="92"/>
      <c r="C51" s="92"/>
      <c r="D51" s="92"/>
      <c r="E51" s="92"/>
    </row>
    <row r="52" spans="1:5" ht="24.95" customHeight="1">
      <c r="A52" s="92"/>
      <c r="B52" s="92"/>
      <c r="C52" s="92"/>
      <c r="D52" s="92"/>
      <c r="E52" s="92"/>
    </row>
    <row r="53" spans="1:5" ht="24.95" customHeight="1">
      <c r="A53" s="92"/>
      <c r="B53" s="92"/>
      <c r="C53" s="92"/>
      <c r="D53" s="92"/>
      <c r="E53" s="92"/>
    </row>
    <row r="54" spans="1:5">
      <c r="A54" s="92"/>
      <c r="B54" s="92"/>
      <c r="C54" s="92"/>
      <c r="D54" s="92"/>
      <c r="E54" s="92"/>
    </row>
    <row r="55" spans="1:5">
      <c r="A55" s="92"/>
      <c r="B55" s="92"/>
      <c r="C55" s="92"/>
      <c r="D55" s="92"/>
      <c r="E55" s="92"/>
    </row>
    <row r="56" spans="1:5">
      <c r="A56" s="92"/>
      <c r="B56" s="92"/>
      <c r="C56" s="92"/>
      <c r="D56" s="92"/>
      <c r="E56" s="92"/>
    </row>
    <row r="57" spans="1:5">
      <c r="A57" s="92"/>
      <c r="B57" s="92"/>
      <c r="C57" s="92"/>
      <c r="D57" s="92"/>
      <c r="E57" s="92"/>
    </row>
    <row r="58" spans="1:5">
      <c r="A58" s="92"/>
      <c r="B58" s="92"/>
      <c r="C58" s="92"/>
      <c r="D58" s="92"/>
      <c r="E58" s="92"/>
    </row>
    <row r="59" spans="1:5">
      <c r="A59" s="92"/>
      <c r="B59" s="92"/>
      <c r="C59" s="92"/>
      <c r="D59" s="92"/>
      <c r="E59" s="92"/>
    </row>
    <row r="60" spans="1:5">
      <c r="A60" s="92"/>
      <c r="B60" s="92"/>
      <c r="C60" s="92"/>
      <c r="D60" s="92"/>
      <c r="E60" s="92"/>
    </row>
    <row r="61" spans="1:5">
      <c r="A61" s="92"/>
      <c r="B61" s="92"/>
      <c r="C61" s="92"/>
      <c r="D61" s="92"/>
      <c r="E61" s="92"/>
    </row>
    <row r="62" spans="1:5">
      <c r="A62" s="92"/>
      <c r="B62" s="92"/>
      <c r="C62" s="92"/>
      <c r="D62" s="92"/>
      <c r="E62" s="92"/>
    </row>
    <row r="63" spans="1:5">
      <c r="A63" s="92"/>
      <c r="B63" s="92"/>
      <c r="C63" s="92"/>
      <c r="D63" s="92"/>
      <c r="E63" s="92"/>
    </row>
    <row r="64" spans="1:5">
      <c r="A64" s="92"/>
      <c r="B64" s="92"/>
      <c r="C64" s="92"/>
      <c r="D64" s="92"/>
      <c r="E64" s="92"/>
    </row>
    <row r="65" spans="1:5">
      <c r="A65" s="92"/>
      <c r="B65" s="92"/>
      <c r="C65" s="92"/>
      <c r="D65" s="92"/>
      <c r="E65" s="92"/>
    </row>
    <row r="66" spans="1:5">
      <c r="A66" s="92"/>
      <c r="B66" s="92"/>
      <c r="C66" s="92"/>
      <c r="D66" s="92"/>
      <c r="E66" s="92"/>
    </row>
    <row r="67" spans="1:5">
      <c r="A67" s="92"/>
      <c r="B67" s="92"/>
      <c r="C67" s="92"/>
      <c r="D67" s="92"/>
      <c r="E67" s="92"/>
    </row>
    <row r="68" spans="1:5">
      <c r="A68" s="92"/>
      <c r="B68" s="92"/>
      <c r="C68" s="92"/>
      <c r="D68" s="92"/>
      <c r="E68" s="92"/>
    </row>
    <row r="69" spans="1:5">
      <c r="A69" s="92"/>
      <c r="B69" s="92"/>
      <c r="C69" s="92"/>
      <c r="D69" s="92"/>
      <c r="E69" s="92"/>
    </row>
    <row r="70" spans="1:5">
      <c r="A70" s="92"/>
      <c r="B70" s="92"/>
      <c r="C70" s="92"/>
      <c r="D70" s="92"/>
      <c r="E70" s="92"/>
    </row>
    <row r="71" spans="1:5">
      <c r="A71" s="92"/>
      <c r="B71" s="92"/>
      <c r="C71" s="92"/>
      <c r="D71" s="92"/>
      <c r="E71" s="92"/>
    </row>
  </sheetData>
  <sheetProtection password="CCC7" sheet="1" objects="1" scenarios="1" formatColumns="0" formatRows="0" selectLockedCells="1"/>
  <dataConsolidate/>
  <customSheetViews>
    <customSheetView guid="{2D544FD3-9AE6-4B80-AA82-448E4DBFAD61}"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267FF044-3C5D-4FEC-AC00-A7E30583F8B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3FCD02EB-1C44-4646-B069-2B9945E67B1F}" showPageBreaks="1" printArea="1" state="hidden" view="pageBreakPreview" topLeftCell="A15">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056965A-4BE5-44B3-AB31-550AD9F023BC}" showPageBreaks="1" printArea="1" view="pageBreakPreview" topLeftCell="A15">
      <selection activeCell="D18" sqref="D18:E18"/>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755190E0-7BE9-48F9-BB5F-DF8E25D6736A}" showPageBreaks="1" printArea="1" view="pageBreakPreview">
      <selection activeCell="D18" sqref="D18:E18"/>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F1B559AA-B9AD-4E4C-B94A-ECBE5878008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A4F9CA79-D3DE-43F5-9CDC-F14C42FDD954}"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CCA37BAE-906F-43D5-9FD9-B13563E4B9D7}"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ignoredErrors>
    <ignoredError sqref="D15" evalError="1"/>
  </ignoredErrors>
  <drawing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G27"/>
  <sheetViews>
    <sheetView tabSelected="1" view="pageBreakPreview" zoomScaleNormal="100" zoomScaleSheetLayoutView="100" workbookViewId="0">
      <selection activeCell="B23" sqref="B23"/>
    </sheetView>
  </sheetViews>
  <sheetFormatPr defaultColWidth="11.42578125" defaultRowHeight="16.5"/>
  <cols>
    <col min="1" max="1" width="12.140625" style="22" customWidth="1"/>
    <col min="2" max="2" width="31.42578125" style="22" customWidth="1"/>
    <col min="3" max="3" width="21.85546875" style="22" customWidth="1"/>
    <col min="4" max="4" width="38.5703125" style="22" customWidth="1"/>
    <col min="5" max="16384" width="11.42578125" style="95"/>
  </cols>
  <sheetData>
    <row r="1" spans="1:7" ht="18" customHeight="1">
      <c r="A1" s="96" t="str">
        <f>Cover!B3</f>
        <v>NIT/RFB No.: CC/NT/W-MISC/DOM/A04/24/08107</v>
      </c>
      <c r="B1" s="97"/>
      <c r="C1" s="98"/>
      <c r="D1" s="99" t="s">
        <v>15</v>
      </c>
    </row>
    <row r="2" spans="1:7" ht="18" customHeight="1">
      <c r="A2" s="100"/>
      <c r="B2" s="101"/>
      <c r="C2" s="102"/>
      <c r="D2" s="102"/>
    </row>
    <row r="3" spans="1:7" ht="51.75" customHeight="1">
      <c r="A3" s="718" t="str">
        <f>Cover!$B$2</f>
        <v>Loss Reduction work under RDSS in Kargil district under Implementation of Distribution Infrastructure works of LPDD under RDSS in the districts of Leh &amp; Kargil of UT of Ladakh- Re-Tender</v>
      </c>
      <c r="B3" s="718"/>
      <c r="C3" s="718"/>
      <c r="D3" s="718"/>
      <c r="E3" s="103"/>
      <c r="F3" s="103"/>
    </row>
    <row r="4" spans="1:7" ht="21.95" customHeight="1">
      <c r="A4" s="719" t="s">
        <v>119</v>
      </c>
      <c r="B4" s="719"/>
      <c r="C4" s="719"/>
      <c r="D4" s="719"/>
    </row>
    <row r="5" spans="1:7" ht="18" customHeight="1">
      <c r="A5" s="104"/>
    </row>
    <row r="6" spans="1:7" ht="18" customHeight="1">
      <c r="A6" s="707" t="s">
        <v>246</v>
      </c>
      <c r="B6" s="707"/>
      <c r="C6" s="4"/>
    </row>
    <row r="7" spans="1:7" ht="18" customHeight="1">
      <c r="A7" s="704">
        <f>'Sch-1'!A7</f>
        <v>0</v>
      </c>
      <c r="B7" s="704"/>
      <c r="C7" s="704"/>
      <c r="D7" s="77" t="s">
        <v>1</v>
      </c>
    </row>
    <row r="8" spans="1:7" ht="21.75" customHeight="1">
      <c r="A8" s="708" t="str">
        <f>"Bidder’s Name and Address  (" &amp; MID('Names of Bidder'!B9,9, 20) &amp; ") :"</f>
        <v>Bidder’s Name and Address  (Sole Bidder) :</v>
      </c>
      <c r="B8" s="708"/>
      <c r="C8" s="708"/>
      <c r="D8" s="78" t="str">
        <f>'Sch-1'!H8</f>
        <v>POWERGRID CORPORATION OF INDIA LIMITED,</v>
      </c>
    </row>
    <row r="9" spans="1:7" ht="18" customHeight="1">
      <c r="A9" s="306" t="s">
        <v>11</v>
      </c>
      <c r="B9" s="306" t="str">
        <f>IF('Names of Bidder'!D9=0, "", 'Names of Bidder'!D9)</f>
        <v/>
      </c>
      <c r="C9" s="95"/>
      <c r="D9" s="78" t="str">
        <f>'Sch-1'!H9</f>
        <v xml:space="preserve"> Saudamini, Plot No. 2, Sector - 29, Gurgaon</v>
      </c>
    </row>
    <row r="10" spans="1:7" ht="18" customHeight="1">
      <c r="A10" s="306" t="s">
        <v>10</v>
      </c>
      <c r="B10" s="190" t="str">
        <f>IF('Names of Bidder'!D10=0, "", 'Names of Bidder'!D10)</f>
        <v/>
      </c>
      <c r="C10" s="95"/>
      <c r="D10" s="78">
        <f>'Sch-1'!H10</f>
        <v>0</v>
      </c>
    </row>
    <row r="11" spans="1:7" ht="18" customHeight="1">
      <c r="A11" s="279"/>
      <c r="B11" s="190" t="str">
        <f>IF('Names of Bidder'!D11=0, "", 'Names of Bidder'!D11)</f>
        <v/>
      </c>
      <c r="C11" s="95"/>
      <c r="D11" s="78">
        <f>'Sch-1'!H11</f>
        <v>0</v>
      </c>
    </row>
    <row r="12" spans="1:7" ht="18" customHeight="1">
      <c r="A12" s="279"/>
      <c r="B12" s="190" t="str">
        <f>IF('Names of Bidder'!D12=0, "", 'Names of Bidder'!D12)</f>
        <v/>
      </c>
      <c r="C12" s="95"/>
      <c r="D12" s="78">
        <f>'Sch-1'!H12</f>
        <v>0</v>
      </c>
    </row>
    <row r="13" spans="1:7" ht="18" customHeight="1" thickBot="1">
      <c r="A13" s="381"/>
      <c r="B13" s="381"/>
      <c r="C13" s="381"/>
      <c r="D13" s="77"/>
    </row>
    <row r="14" spans="1:7" ht="21.95" customHeight="1">
      <c r="A14" s="382" t="s">
        <v>101</v>
      </c>
      <c r="B14" s="741" t="s">
        <v>13</v>
      </c>
      <c r="C14" s="742"/>
      <c r="D14" s="383" t="s">
        <v>103</v>
      </c>
    </row>
    <row r="15" spans="1:7" ht="21.95" customHeight="1">
      <c r="A15" s="384" t="s">
        <v>106</v>
      </c>
      <c r="B15" s="743" t="s">
        <v>120</v>
      </c>
      <c r="C15" s="743"/>
      <c r="D15" s="385">
        <f>'Sch-1'!O272</f>
        <v>0</v>
      </c>
      <c r="G15" s="589"/>
    </row>
    <row r="16" spans="1:7" ht="95.25" customHeight="1">
      <c r="A16" s="386"/>
      <c r="B16" s="744" t="s">
        <v>462</v>
      </c>
      <c r="C16" s="745"/>
      <c r="D16" s="387"/>
      <c r="G16" s="589"/>
    </row>
    <row r="17" spans="1:6" ht="21.95" customHeight="1">
      <c r="A17" s="384" t="s">
        <v>108</v>
      </c>
      <c r="B17" s="743" t="s">
        <v>122</v>
      </c>
      <c r="C17" s="743"/>
      <c r="D17" s="385">
        <f>'Sch-2'!S154</f>
        <v>0</v>
      </c>
    </row>
    <row r="18" spans="1:6" ht="40.5" customHeight="1">
      <c r="A18" s="386"/>
      <c r="B18" s="744" t="s">
        <v>464</v>
      </c>
      <c r="C18" s="745"/>
      <c r="D18" s="387"/>
    </row>
    <row r="19" spans="1:6" ht="18.75" customHeight="1">
      <c r="A19" s="737"/>
      <c r="B19" s="739" t="s">
        <v>461</v>
      </c>
      <c r="C19" s="739"/>
      <c r="D19" s="390"/>
    </row>
    <row r="20" spans="1:6" ht="18.75" customHeight="1" thickBot="1">
      <c r="A20" s="738"/>
      <c r="B20" s="740"/>
      <c r="C20" s="740"/>
      <c r="D20" s="391">
        <f>D17+D15</f>
        <v>0</v>
      </c>
    </row>
    <row r="21" spans="1:6" ht="18.75" customHeight="1">
      <c r="A21" s="114"/>
      <c r="B21" s="115"/>
      <c r="C21" s="115"/>
      <c r="D21" s="116"/>
    </row>
    <row r="22" spans="1:6" ht="27.95" customHeight="1">
      <c r="A22" s="114"/>
      <c r="B22" s="117"/>
      <c r="C22" s="117"/>
      <c r="D22" s="116"/>
    </row>
    <row r="23" spans="1:6" ht="27.95" customHeight="1">
      <c r="A23" s="118" t="s">
        <v>133</v>
      </c>
      <c r="B23" s="401" t="str">
        <f>'Sch-5 after discount'!B21</f>
        <v xml:space="preserve">  </v>
      </c>
      <c r="C23" s="117" t="s">
        <v>115</v>
      </c>
      <c r="D23" s="452" t="str">
        <f>'Sch-5 after discount'!D21</f>
        <v/>
      </c>
      <c r="F23" s="119"/>
    </row>
    <row r="24" spans="1:6" ht="27.95" customHeight="1">
      <c r="A24" s="118" t="s">
        <v>134</v>
      </c>
      <c r="B24" s="402" t="str">
        <f>'Sch-5 after discount'!B22</f>
        <v/>
      </c>
      <c r="C24" s="117" t="s">
        <v>117</v>
      </c>
      <c r="D24" s="452" t="str">
        <f>'Sch-5 after discount'!D22</f>
        <v/>
      </c>
      <c r="F24" s="100"/>
    </row>
    <row r="25" spans="1:6" ht="27.95" customHeight="1">
      <c r="A25" s="120"/>
      <c r="B25" s="101"/>
      <c r="C25" s="117"/>
      <c r="F25" s="100"/>
    </row>
    <row r="26" spans="1:6" ht="30" customHeight="1">
      <c r="A26" s="120"/>
      <c r="B26" s="101"/>
      <c r="C26" s="117"/>
      <c r="D26" s="120"/>
      <c r="F26" s="119"/>
    </row>
    <row r="27" spans="1:6" ht="30" customHeight="1">
      <c r="A27" s="121"/>
      <c r="B27" s="121"/>
      <c r="C27" s="122"/>
      <c r="E27" s="123"/>
    </row>
  </sheetData>
  <sheetProtection algorithmName="SHA-512" hashValue="fhikmgbLFH5i8ImbfhJUBW+R5MYBe3kLphKqBtfvdO1xYLMJpg25W0jCTXNB35bVwbfxnS74QmbeMJlupPvedw==" saltValue="X4aLQ+r06437Eztn6QD7VA==" spinCount="100000" sheet="1" formatRows="0" selectLockedCells="1"/>
  <customSheetViews>
    <customSheetView guid="{2D544FD3-9AE6-4B80-AA82-448E4DBFAD61}" showPageBreaks="1" printArea="1" view="pageBreakPreview" topLeftCell="A7">
      <selection activeCell="D28" sqref="D28"/>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267FF044-3C5D-4FEC-AC00-A7E30583F8BB}" showPageBreaks="1" printArea="1" view="pageBreakPreview" topLeftCell="A16">
      <selection activeCell="D28" sqref="D28"/>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3FCD02EB-1C44-4646-B069-2B9945E67B1F}" showPageBreaks="1" printArea="1" view="pageBreakPreview" topLeftCell="A19">
      <selection activeCell="D28" sqref="D28"/>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056965A-4BE5-44B3-AB31-550AD9F023BC}" showPageBreaks="1" printArea="1" view="pageBreakPreview" topLeftCell="A19">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755190E0-7BE9-48F9-BB5F-DF8E25D6736A}" showPageBreaks="1" printArea="1" view="pageBreakPreview" topLeftCell="A7">
      <selection activeCell="A3" sqref="A3:D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F1B559AA-B9AD-4E4C-B94A-ECBE5878008B}" showPageBreaks="1" printArea="1" view="pageBreakPreview" topLeftCell="A13">
      <selection activeCell="A3" sqref="A3:D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4F9CA79-D3DE-43F5-9CDC-F14C42FDD954}" showPageBreaks="1" printArea="1" view="pageBreakPreview" topLeftCell="A16">
      <selection activeCell="D28" sqref="D28"/>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CCA37BAE-906F-43D5-9FD9-B13563E4B9D7}" showPageBreaks="1" printArea="1" view="pageBreakPreview">
      <selection activeCell="D2" sqref="D2"/>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12">
    <mergeCell ref="A3:D3"/>
    <mergeCell ref="A4:D4"/>
    <mergeCell ref="A7:C7"/>
    <mergeCell ref="A6:B6"/>
    <mergeCell ref="A8:C8"/>
    <mergeCell ref="A19:A20"/>
    <mergeCell ref="B19:C20"/>
    <mergeCell ref="B14:C14"/>
    <mergeCell ref="B15:C15"/>
    <mergeCell ref="B16:C16"/>
    <mergeCell ref="B17:C17"/>
    <mergeCell ref="B18:C18"/>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21</vt:i4>
      </vt:variant>
    </vt:vector>
  </HeadingPairs>
  <TitlesOfParts>
    <vt:vector size="40" baseType="lpstr">
      <vt:lpstr>Basic</vt:lpstr>
      <vt:lpstr>Cover</vt:lpstr>
      <vt:lpstr>Instructions</vt:lpstr>
      <vt:lpstr>Names of Bidder</vt:lpstr>
      <vt:lpstr>Sch-1</vt:lpstr>
      <vt:lpstr>Sch-2</vt:lpstr>
      <vt:lpstr>Sch-5</vt:lpstr>
      <vt:lpstr>Sch-5 after discount</vt:lpstr>
      <vt:lpstr>Sch-3</vt:lpstr>
      <vt:lpstr>Sch-6 After Discount</vt:lpstr>
      <vt:lpstr>Sch-6 (After Discount)</vt:lpstr>
      <vt:lpstr>Discount</vt:lpstr>
      <vt:lpstr>Octroi</vt:lpstr>
      <vt:lpstr>Entry Tax</vt:lpstr>
      <vt:lpstr>Other Taxes &amp; Duties</vt:lpstr>
      <vt:lpstr>QC</vt:lpstr>
      <vt:lpstr>Contracts-Template</vt:lpstr>
      <vt:lpstr>Sheet1</vt:lpstr>
      <vt:lpstr>N-W (Cr.)</vt:lpstr>
      <vt:lpstr>Discount!Print_Area</vt:lpstr>
      <vt:lpstr>'Entry Tax'!Print_Area</vt:lpstr>
      <vt:lpstr>Instructions!Print_Area</vt:lpstr>
      <vt:lpstr>'Names of Bidder'!Print_Area</vt:lpstr>
      <vt:lpstr>Octroi!Print_Area</vt:lpstr>
      <vt:lpstr>'Other Taxes &amp; Duties'!Print_Area</vt:lpstr>
      <vt:lpstr>QC!Print_Area</vt:lpstr>
      <vt:lpstr>'Sch-1'!Print_Area</vt:lpstr>
      <vt:lpstr>'Sch-2'!Print_Area</vt:lpstr>
      <vt:lpstr>'Sch-3'!Print_Area</vt:lpstr>
      <vt:lpstr>'Sch-5'!Print_Area</vt:lpstr>
      <vt:lpstr>'Sch-5 after discount'!Print_Area</vt:lpstr>
      <vt:lpstr>'Sch-6 (After Discount)'!Print_Area</vt:lpstr>
      <vt:lpstr>'Sch-6 After Discount'!Print_Area</vt:lpstr>
      <vt:lpstr>'Sch-1'!Print_Titles</vt:lpstr>
      <vt:lpstr>'Sch-2'!Print_Titles</vt:lpstr>
      <vt:lpstr>'Sch-3'!Print_Titles</vt:lpstr>
      <vt:lpstr>'Sch-5'!Print_Titles</vt:lpstr>
      <vt:lpstr>'Sch-5 after discount'!Print_Titles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Rohit Dalakoti {रोहित डालाकोटी}</cp:lastModifiedBy>
  <cp:lastPrinted>2023-07-10T06:26:02Z</cp:lastPrinted>
  <dcterms:created xsi:type="dcterms:W3CDTF">2014-08-12T11:34:40Z</dcterms:created>
  <dcterms:modified xsi:type="dcterms:W3CDTF">2024-06-12T08:35:03Z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isha.khandelwal@ad.infosys.com</vt:lpwstr>
  </property>
  <property fmtid="{D5CDD505-2E9C-101B-9397-08002B2CF9AE}" pid="5" name="MSIP_Label_be4b3411-284d-4d31-bd4f-bc13ef7f1fd6_SetDate">
    <vt:lpwstr>2021-04-19T11:20:10.0069713Z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ActionId">
    <vt:lpwstr>f7117aaf-bb93-4710-8dc4-76f14a30d7d3</vt:lpwstr>
  </property>
  <property fmtid="{D5CDD505-2E9C-101B-9397-08002B2CF9AE}" pid="9" name="MSIP_Label_be4b3411-284d-4d31-bd4f-bc13ef7f1fd6_Extended_MSFT_Method">
    <vt:lpwstr>Automatic</vt:lpwstr>
  </property>
  <property fmtid="{D5CDD505-2E9C-101B-9397-08002B2CF9AE}" pid="10" name="MSIP_Label_a0819fa7-4367-4500-ba88-dd630d977609_Enabled">
    <vt:lpwstr>True</vt:lpwstr>
  </property>
  <property fmtid="{D5CDD505-2E9C-101B-9397-08002B2CF9AE}" pid="11" name="MSIP_Label_a0819fa7-4367-4500-ba88-dd630d977609_SiteId">
    <vt:lpwstr>63ce7d59-2f3e-42cd-a8cc-be764cff5eb6</vt:lpwstr>
  </property>
  <property fmtid="{D5CDD505-2E9C-101B-9397-08002B2CF9AE}" pid="12" name="MSIP_Label_a0819fa7-4367-4500-ba88-dd630d977609_Owner">
    <vt:lpwstr>isha.khandelwal@ad.infosys.com</vt:lpwstr>
  </property>
  <property fmtid="{D5CDD505-2E9C-101B-9397-08002B2CF9AE}" pid="13" name="MSIP_Label_a0819fa7-4367-4500-ba88-dd630d977609_SetDate">
    <vt:lpwstr>2021-04-19T11:20:10.0069713Z</vt:lpwstr>
  </property>
  <property fmtid="{D5CDD505-2E9C-101B-9397-08002B2CF9AE}" pid="14" name="MSIP_Label_a0819fa7-4367-4500-ba88-dd630d977609_Name">
    <vt:lpwstr>Companywide usage</vt:lpwstr>
  </property>
  <property fmtid="{D5CDD505-2E9C-101B-9397-08002B2CF9AE}" pid="15" name="MSIP_Label_a0819fa7-4367-4500-ba88-dd630d977609_Application">
    <vt:lpwstr>Microsoft Azure Information Protection</vt:lpwstr>
  </property>
  <property fmtid="{D5CDD505-2E9C-101B-9397-08002B2CF9AE}" pid="16" name="MSIP_Label_a0819fa7-4367-4500-ba88-dd630d977609_ActionId">
    <vt:lpwstr>f7117aaf-bb93-4710-8dc4-76f14a30d7d3</vt:lpwstr>
  </property>
  <property fmtid="{D5CDD505-2E9C-101B-9397-08002B2CF9AE}" pid="17" name="MSIP_Label_a0819fa7-4367-4500-ba88-dd630d977609_Parent">
    <vt:lpwstr>be4b3411-284d-4d31-bd4f-bc13ef7f1fd6</vt:lpwstr>
  </property>
  <property fmtid="{D5CDD505-2E9C-101B-9397-08002B2CF9AE}" pid="18" name="MSIP_Label_a0819fa7-4367-4500-ba88-dd630d977609_Extended_MSFT_Method">
    <vt:lpwstr>Automatic</vt:lpwstr>
  </property>
  <property fmtid="{D5CDD505-2E9C-101B-9397-08002B2CF9AE}" pid="19" name="Sensitivity">
    <vt:lpwstr>Internal Companywide usage</vt:lpwstr>
  </property>
</Properties>
</file>